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wnloads\Excel\Chandoo\"/>
    </mc:Choice>
  </mc:AlternateContent>
  <xr:revisionPtr revIDLastSave="0" documentId="13_ncr:1_{973C2792-092C-4EB7-937E-A65385CE4A41}" xr6:coauthVersionLast="47" xr6:coauthVersionMax="47" xr10:uidLastSave="{00000000-0000-0000-0000-000000000000}"/>
  <bookViews>
    <workbookView xWindow="-120" yWindow="-120" windowWidth="20730" windowHeight="11160" tabRatio="768" firstSheet="4" activeTab="9" xr2:uid="{26D4546B-D2A1-4444-8EAF-A6228F96F0C1}"/>
  </bookViews>
  <sheets>
    <sheet name="Data" sheetId="1" r:id="rId1"/>
    <sheet name="Statistics" sheetId="2" r:id="rId2"/>
    <sheet name="EDA with CF" sheetId="3" r:id="rId3"/>
    <sheet name="Sales Analysis" sheetId="4" r:id="rId4"/>
    <sheet name="Top 5 Products" sheetId="5" r:id="rId5"/>
    <sheet name="Anomaly Detection" sheetId="6" r:id="rId6"/>
    <sheet name="Best in Category" sheetId="7" r:id="rId7"/>
    <sheet name="Profit Analysis" sheetId="8" r:id="rId8"/>
    <sheet name="Dynamic Sales Report" sheetId="9" r:id="rId9"/>
    <sheet name="Discontinue Products" sheetId="11" r:id="rId10"/>
  </sheets>
  <definedNames>
    <definedName name="_xlnm._FilterDatabase" localSheetId="0" hidden="1">Data!$C$11:$G$11</definedName>
    <definedName name="_xlnm._FilterDatabase" localSheetId="3" hidden="1">'Sales Analysis'!$B$11:$E$17</definedName>
    <definedName name="_xlchart.v1.0" hidden="1">'Anomaly Detection'!$C$3:$C$302</definedName>
    <definedName name="_xlchart.v1.1" hidden="1">'Anomaly Detection'!$E$3:$E$302</definedName>
    <definedName name="_xlcn.WorksheetConnection_beginnerDAcourseblank.xlsxChocs1" hidden="1">Chocs[]</definedName>
    <definedName name="Slicer_Geography">#N/A</definedName>
    <definedName name="Slicer_Geography1">#N/A</definedName>
    <definedName name="Slicer_Sales_Person">#N/A</definedName>
  </definedNames>
  <calcPr calcId="191029"/>
  <pivotCaches>
    <pivotCache cacheId="0" r:id="rId11"/>
    <pivotCache cacheId="26" r:id="rId12"/>
    <pivotCache cacheId="27" r:id="rId13"/>
    <pivotCache cacheId="52"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hocs" name="Chocs" connection="WorksheetConnection_beginner-DA-course-blank.xlsx!Cho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8" i="9" l="1"/>
  <c r="I17" i="9"/>
  <c r="I16" i="9"/>
  <c r="I15" i="9"/>
  <c r="I14" i="9"/>
  <c r="I13" i="9"/>
  <c r="I12" i="9"/>
  <c r="I11" i="9"/>
  <c r="H18" i="9"/>
  <c r="J18" i="9" s="1"/>
  <c r="H17" i="9"/>
  <c r="J17" i="9" s="1"/>
  <c r="H16" i="9"/>
  <c r="J16" i="9" s="1"/>
  <c r="H15" i="9"/>
  <c r="J15" i="9" s="1"/>
  <c r="H14" i="9"/>
  <c r="J14" i="9" s="1"/>
  <c r="H13" i="9"/>
  <c r="J13" i="9" s="1"/>
  <c r="H12" i="9"/>
  <c r="J12" i="9" s="1"/>
  <c r="H11" i="9"/>
  <c r="J11" i="9" s="1"/>
  <c r="I10" i="9"/>
  <c r="I9" i="9"/>
  <c r="H10" i="9"/>
  <c r="J10" i="9" s="1"/>
  <c r="H9" i="9"/>
  <c r="J9" i="9" s="1"/>
  <c r="E13" i="9"/>
  <c r="D13" i="9"/>
  <c r="E11" i="9"/>
  <c r="D11" i="9"/>
  <c r="E10" i="9"/>
  <c r="D10" i="9"/>
  <c r="E7" i="9"/>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E12" i="4"/>
  <c r="C12" i="4"/>
  <c r="D12" i="4" s="1"/>
  <c r="E17" i="4"/>
  <c r="C17" i="4"/>
  <c r="D17" i="4" s="1"/>
  <c r="E16" i="4"/>
  <c r="C16" i="4"/>
  <c r="D16" i="4" s="1"/>
  <c r="E13" i="4"/>
  <c r="C13" i="4"/>
  <c r="D13" i="4" s="1"/>
  <c r="E15" i="4"/>
  <c r="C15" i="4"/>
  <c r="D15" i="4" s="1"/>
  <c r="E14" i="4"/>
  <c r="C14" i="4"/>
  <c r="D14" i="4" s="1"/>
  <c r="B4" i="4" a="1"/>
  <c r="B4" i="4" s="1"/>
  <c r="D4" i="4" s="1"/>
  <c r="F12" i="2"/>
  <c r="G10" i="2"/>
  <c r="G9" i="2"/>
  <c r="F10" i="2"/>
  <c r="F9" i="2"/>
  <c r="G6" i="2"/>
  <c r="G5" i="2"/>
  <c r="F6" i="2"/>
  <c r="F5" i="2"/>
  <c r="G4" i="2"/>
  <c r="F4" i="2"/>
  <c r="G3" i="2"/>
  <c r="F3" i="2"/>
  <c r="D12" i="9" l="1"/>
  <c r="E12" i="9"/>
  <c r="G7" i="2"/>
  <c r="F7" i="2"/>
  <c r="C4" i="4"/>
  <c r="C6" i="4"/>
  <c r="D8" i="4"/>
  <c r="C9" i="4"/>
  <c r="C5" i="4"/>
  <c r="D7" i="4"/>
  <c r="C8" i="4"/>
  <c r="D6" i="4"/>
  <c r="C7" i="4"/>
  <c r="D9" i="4"/>
  <c r="D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CA47A5-6980-4F3F-A8B1-B82A1338C72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A8CBDD2-BB81-4777-B61E-AE82CFFB3CBA}" name="WorksheetConnection_beginner-DA-course-blank.xlsx!Chocs" type="102" refreshedVersion="7" minRefreshableVersion="5">
    <extLst>
      <ext xmlns:x15="http://schemas.microsoft.com/office/spreadsheetml/2010/11/main" uri="{DE250136-89BD-433C-8126-D09CA5730AF9}">
        <x15:connection id="Chocs" autoDelete="1">
          <x15:rangePr sourceName="_xlcn.WorksheetConnection_beginnerDAcourseblank.xlsxChoc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<sst xmlns="http://schemas.openxmlformats.org/spreadsheetml/2006/main" count="2921" uniqueCount="87">
  <si>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</si>
  <si>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</si>
  <si>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</si>
  <si>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</si>
  <si>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</si>
  <si>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</si>
  <si>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</si>
  <si>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</si>
  <si>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</si>
  <si>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</si>
  <si>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</si>
  <si>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</si>
  <si>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</si>
  <si>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</si>
  <si>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</si>
  <si>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</si>
  <si>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</si>
  <si>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</si>
  <si>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</si>
  <si>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</si>
  <si>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</si>
  <si>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</si>
  <si>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</si>
  <si>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</si>
  <si>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</si>
  <si>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</si>
  <si>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</si>
  <si>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</si>
  <si>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</si>
  <si>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</si>
  <si>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</si>
  <si>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</si>
  <si>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</si>
  <si>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</si>
  <si>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</si>
  <si>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</si>
  <si>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</si>
  <si>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</si>
  <si>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</si>
  <si>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</si>
  <si>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</si>
  <si>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</si>
  <si>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</si>
  <si>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</si>
  <si>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</si>
  <si>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</si>
  <si>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</si>
  <si>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</si>
  <si>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</si>
  <si>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</si>
  <si>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</si>
  <si>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</si>
  <si>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</si>
  <si>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</si>
  <si>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</si>
  <si>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</si>
  <si>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</si>
  <si>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Unit</t>
  </si>
  <si>
    <t>Median</t>
  </si>
  <si>
    <t>Min</t>
  </si>
  <si>
    <t>Max</t>
  </si>
  <si>
    <t>Range</t>
  </si>
  <si>
    <t>First Quartile</t>
  </si>
  <si>
    <t>Third Quartile</t>
  </si>
  <si>
    <t>Distinct count of products</t>
  </si>
  <si>
    <t>Country</t>
  </si>
  <si>
    <t>Row Labels</t>
  </si>
  <si>
    <t>Grand Total</t>
  </si>
  <si>
    <t>Sum of Amount</t>
  </si>
  <si>
    <t>Sum of Units</t>
  </si>
  <si>
    <t xml:space="preserve"> </t>
  </si>
  <si>
    <t>need to check table. Amount 0 means the price is missing but item is sold.</t>
  </si>
  <si>
    <t>Sales per unit</t>
  </si>
  <si>
    <t>Cost</t>
  </si>
  <si>
    <t>Sum of Cost</t>
  </si>
  <si>
    <t>Total Profit</t>
  </si>
  <si>
    <t>Countries</t>
  </si>
  <si>
    <t>Quick Summary</t>
  </si>
  <si>
    <t>Number of Transactions</t>
  </si>
  <si>
    <t>Total</t>
  </si>
  <si>
    <t>Sales</t>
  </si>
  <si>
    <t>Profit</t>
  </si>
  <si>
    <t>Quantity</t>
  </si>
  <si>
    <t>By Sales Person</t>
  </si>
  <si>
    <t>Met Target</t>
  </si>
  <si>
    <t>Target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</si>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</sst>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quot;$&quot;#,##0_);[Red]\(&quot;$&quot;#,##0\)"/>
    <numFmt numFmtId="165" formatCode="&quot;$&quot;#,##0.00_);[Red]\(&quot;$&quot;#,##0.00\)"/>
    <numFmt numFmtId="166" formatCode="_-[$$-409]* #,##0_ ;_-[$$-409]* \-#,##0\ ;_-[$$-409]* &quot;-&quot;??_ ;_-@_ "/>
    <numFmt numFmtId="167" formatCode="[$$-409]#,##0_ ;\-[$$-409]#,##0\ "/>
    <numFmt numFmtId="168" formatCode="#,##0_ ;\-#,##0\ "/>
    <numFmt numFmtId="169" formatCode="\$#,##0.00;\(\$#,##0.00\);\$#,##0.00"/>
    <numFmt numFmtId="170" formatCode="_-* #,##0_-;\-* #,##0_-;_-* &quot;-&quot;??_-;_-@_-"/>
    <numFmt numFmtId="172" formatCode="0.0%;\-0.0%;0.0%"/>
  </numFmts>
  <fonts count="8"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8"/>
      <color theme="1"/>
      <name val="Calibri"/>
      <family val="2"/>
      <scheme val="minor"/>
    </font>
    <font>
      <sz val="11"/>
      <color theme="0" tint="-0.499984740745262"/>
      <name val="Calibri"/>
      <family val="2"/>
      <scheme val="minor"/>
    </font>
    <font>
      <b/>
      <sz val="11"/>
      <color theme="0"/>
      <name val="Calibri"/>
      <family val="2"/>
      <scheme val="minor"/>
    </font>
    <font>
      <b/>
      <sz val="1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6">
    <border>
      <left/>
      <right/>
      <top/>
      <bottom/>
      <diagonal/>
    </border>
    <border>
      <left/>
      <right/>
      <top style="dotted">
        <color theme="0" tint="-0.24994659260841701"/>
      </top>
      <bottom style="dotted">
        <color theme="0" tint="-0.24994659260841701"/>
      </bottom>
      <diagonal/>
    </border>
    <border>
      <left/>
      <right/>
      <top style="thin">
        <color theme="0" tint="-0.14996795556505021"/>
      </top>
      <bottom style="thin">
        <color theme="0" tint="-0.14996795556505021"/>
      </bottom>
      <diagonal/>
    </border>
    <border>
      <left/>
      <right/>
      <top style="thin">
        <color theme="6"/>
      </top>
      <bottom style="thin">
        <color theme="6"/>
      </bottom>
      <diagonal/>
    </border>
    <border>
      <left/>
      <right/>
      <top style="thin">
        <color theme="6"/>
      </top>
      <bottom/>
      <diagonal/>
    </border>
    <border>
      <left/>
      <right/>
      <top/>
      <bottom style="thin">
        <color theme="6"/>
      </bottom>
      <diagonal/>
    </border>
  </borders>
  <cellStyleXfs count="2">
    <xf numFmtId="0" fontId="0" fillId="0" borderId="0"/>
    <xf numFmtId="43" fontId="3" fillId="0" borderId="0" applyFont="0" applyFill="0" applyBorder="0" applyAlignment="0" applyProtection="0"/>
  </cellStyleXfs>
  <cellXfs count="5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166" fontId="0" fillId="0" borderId="0" xfId="0" applyNumberFormat="1"/>
    <xf numFmtId="3" fontId="0" fillId="0" borderId="0" xfId="1" applyNumberFormat="1" applyFont="1"/>
    <xf numFmtId="0" fontId="2" fillId="3" borderId="0" xfId="0" applyFont="1" applyFill="1" applyAlignment="1">
      <alignment horizontal="right"/>
    </xf>
    <xf numFmtId="0" fontId="2" fillId="3" borderId="2" xfId="0" applyFont="1" applyFill="1" applyBorder="1"/>
    <xf numFmtId="0" fontId="2" fillId="3" borderId="2" xfId="0" applyFont="1" applyFill="1" applyBorder="1" applyAlignment="1">
      <alignment horizontal="right"/>
    </xf>
    <xf numFmtId="0" fontId="0" fillId="0" borderId="2" xfId="0" applyBorder="1"/>
    <xf numFmtId="166" fontId="0" fillId="0" borderId="2" xfId="0" applyNumberFormat="1" applyBorder="1"/>
    <xf numFmtId="3" fontId="5" fillId="0" borderId="2" xfId="1" applyNumberFormat="1" applyFont="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8" fontId="0" fillId="0" borderId="0" xfId="0" applyNumberFormat="1"/>
    <xf numFmtId="0" fontId="0" fillId="4" borderId="0" xfId="0" applyFill="1"/>
    <xf numFmtId="0" fontId="0" fillId="5" borderId="0" xfId="0" applyFill="1"/>
    <xf numFmtId="169" fontId="0" fillId="0" borderId="0" xfId="0" applyNumberFormat="1"/>
    <xf numFmtId="0" fontId="0" fillId="0" borderId="0" xfId="0" applyAlignment="1">
      <alignment horizontal="left" indent="1"/>
    </xf>
    <xf numFmtId="170" fontId="0" fillId="0" borderId="0" xfId="1" applyNumberFormat="1" applyFont="1"/>
    <xf numFmtId="0" fontId="0" fillId="0" borderId="0" xfId="0" applyFont="1" applyFill="1"/>
    <xf numFmtId="0" fontId="0" fillId="0" borderId="0" xfId="0" applyFill="1"/>
    <xf numFmtId="0" fontId="2" fillId="7" borderId="0" xfId="0" applyFont="1" applyFill="1"/>
    <xf numFmtId="0" fontId="6" fillId="6" borderId="0" xfId="0" applyFont="1" applyFill="1"/>
    <xf numFmtId="0" fontId="7" fillId="6" borderId="0" xfId="0" applyFont="1" applyFill="1"/>
    <xf numFmtId="0" fontId="7" fillId="0" borderId="0" xfId="0" applyFont="1" applyFill="1"/>
    <xf numFmtId="0" fontId="6" fillId="0" borderId="0" xfId="0" applyFont="1" applyFill="1"/>
    <xf numFmtId="0" fontId="0" fillId="8" borderId="0" xfId="0" applyFill="1"/>
    <xf numFmtId="0" fontId="0" fillId="8" borderId="0" xfId="0" applyFill="1" applyBorder="1"/>
    <xf numFmtId="0" fontId="0" fillId="0" borderId="3" xfId="0" applyBorder="1"/>
    <xf numFmtId="0" fontId="0" fillId="0" borderId="4" xfId="0" applyBorder="1"/>
    <xf numFmtId="166" fontId="0" fillId="0" borderId="4" xfId="0" applyNumberFormat="1" applyBorder="1"/>
    <xf numFmtId="0" fontId="0" fillId="0" borderId="5" xfId="0" applyBorder="1"/>
    <xf numFmtId="170" fontId="0" fillId="0" borderId="5" xfId="1" applyNumberFormat="1" applyFont="1" applyBorder="1"/>
    <xf numFmtId="166" fontId="0" fillId="0" borderId="3" xfId="0" applyNumberFormat="1" applyBorder="1"/>
    <xf numFmtId="0" fontId="0" fillId="0" borderId="4" xfId="0" applyFont="1" applyFill="1" applyBorder="1"/>
    <xf numFmtId="0" fontId="0" fillId="0" borderId="4" xfId="0" applyBorder="1" applyAlignment="1">
      <alignment horizontal="center"/>
    </xf>
    <xf numFmtId="0" fontId="0" fillId="0" borderId="5" xfId="0" applyFont="1" applyFill="1" applyBorder="1"/>
    <xf numFmtId="166" fontId="0" fillId="0" borderId="5" xfId="0" applyNumberFormat="1" applyBorder="1"/>
    <xf numFmtId="0" fontId="0" fillId="0" borderId="5" xfId="0" applyBorder="1" applyAlignment="1">
      <alignment horizontal="center"/>
    </xf>
    <xf numFmtId="0" fontId="0" fillId="0" borderId="3" xfId="0" applyFont="1" applyFill="1" applyBorder="1"/>
    <xf numFmtId="0" fontId="0" fillId="0" borderId="3" xfId="0" applyBorder="1" applyAlignment="1">
      <alignment horizontal="center"/>
    </xf>
    <xf numFmtId="0" fontId="2" fillId="8" borderId="0" xfId="0" applyFont="1" applyFill="1"/>
    <xf numFmtId="0" fontId="2" fillId="8" borderId="0" xfId="0" applyFont="1" applyFill="1" applyBorder="1"/>
    <xf numFmtId="0" fontId="4" fillId="0" borderId="0" xfId="0" applyFont="1" applyAlignment="1">
      <alignment horizontal="center" vertical="top" wrapText="1"/>
    </xf>
    <xf numFmtId="172" fontId="0" fillId="0" borderId="0" xfId="0" applyNumberFormat="1"/>
  </cellXfs>
  <cellStyles count="2">
    <cellStyle name="Comma" xfId="1" builtinId="3"/>
    <cellStyle name="Normal" xfId="0" builtinId="0"/>
  </cellStyles>
  <dxfs count="23">
    <dxf>
      <font>
        <color rgb="FF9C0006"/>
      </font>
      <fill>
        <patternFill>
          <bgColor rgb="FFFFC7CE"/>
        </patternFill>
      </fill>
    </dxf>
    <dxf>
      <font>
        <color rgb="FF9C0006"/>
      </font>
      <fill>
        <patternFill>
          <bgColor rgb="FFFFC7CE"/>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ill>
        <patternFill>
          <bgColor theme="0" tint="-0.499984740745262"/>
        </patternFill>
      </fill>
    </dxf>
    <dxf>
      <fill>
        <patternFill>
          <bgColor theme="0" tint="-0.499984740745262"/>
        </patternFill>
      </fill>
    </dxf>
    <dxf>
      <fill>
        <patternFill patternType="solid">
          <bgColor theme="2"/>
        </patternFill>
      </fill>
    </dxf>
    <dxf>
      <fill>
        <patternFill patternType="solid">
          <bgColor theme="2"/>
        </patternFill>
      </fill>
    </dxf>
    <dxf>
      <numFmt numFmtId="168" formatCode="#,##0_ ;\-#,##0\ "/>
    </dxf>
    <dxf>
      <numFmt numFmtId="35" formatCode="_-* #,##0.00_-;\-* #,##0.00_-;_-* &quot;-&quot;??_-;_-@_-"/>
    </dxf>
    <dxf>
      <numFmt numFmtId="167" formatCode="[$$-409]#,##0_ ;\-[$$-409]#,##0\ "/>
    </dxf>
    <dxf>
      <numFmt numFmtId="171" formatCode="_-[$$-409]* #,##0.00_ ;_-[$$-409]* \-#,##0.00\ ;_-[$$-409]* &quot;-&quot;??_ ;_-@_ "/>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F923D433-1EFF-47B7-AC34-E43C8AA9ABF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152482</xdr:rowOff>
    </xdr:from>
    <xdr:to>
      <xdr:col>11</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400049</xdr:colOff>
      <xdr:row>9</xdr:row>
      <xdr:rowOff>171450</xdr:rowOff>
    </xdr:from>
    <xdr:to>
      <xdr:col>15</xdr:col>
      <xdr:colOff>542924</xdr:colOff>
      <xdr:row>19</xdr:row>
      <xdr:rowOff>47625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5141D6C9-68E3-42FC-A389-880EEB49DB6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8027987" y="1885950"/>
              <a:ext cx="3198812" cy="178117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28575</xdr:colOff>
      <xdr:row>1</xdr:row>
      <xdr:rowOff>23811</xdr:rowOff>
    </xdr:from>
    <xdr:to>
      <xdr:col>15</xdr:col>
      <xdr:colOff>561975</xdr:colOff>
      <xdr:row>18</xdr:row>
      <xdr:rowOff>66674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5EF9404-11ED-4468-AD22-29B5D6E6F7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72125" y="214311"/>
              <a:ext cx="5410200" cy="3281363"/>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266700</xdr:colOff>
      <xdr:row>1</xdr:row>
      <xdr:rowOff>180976</xdr:rowOff>
    </xdr:from>
    <xdr:to>
      <xdr:col>9</xdr:col>
      <xdr:colOff>266700</xdr:colOff>
      <xdr:row>13</xdr:row>
      <xdr:rowOff>9526</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4F3BFF8E-0A10-4D64-A04B-F1B8BC08492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686175" y="371476"/>
              <a:ext cx="1828800" cy="211455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38100</xdr:colOff>
      <xdr:row>0</xdr:row>
      <xdr:rowOff>161926</xdr:rowOff>
    </xdr:from>
    <xdr:to>
      <xdr:col>10</xdr:col>
      <xdr:colOff>38100</xdr:colOff>
      <xdr:row>11</xdr:row>
      <xdr:rowOff>180976</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7A51F1D3-2C61-45B6-BFEE-D62FD22A9547}"/>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800725" y="161926"/>
              <a:ext cx="1828800" cy="211455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96.468937847225" createdVersion="7" refreshedVersion="7" minRefreshableVersion="3" recordCount="300" xr:uid="{8B60C887-8C80-4BB2-BAEE-9A3CA8A32A98}">
  <cacheSource type="worksheet">
    <worksheetSource name="Chocs"/>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94026114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11.437513425924" backgroundQuery="1" createdVersion="7" refreshedVersion="7" minRefreshableVersion="3" recordCount="0" supportSubquery="1" supportAdvancedDrill="1" xr:uid="{EAC55710-1418-4FC2-A22E-D3232D00D89F}">
  <cacheSource type="external" connectionId="1"/>
  <cacheFields count="2">
    <cacheField name="[Chocs].[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Chocs].[Sales Person]" caption="Sales Person" attribute="1" defaultMemberUniqueName="[Chocs].[Sales Person].[All]" allUniqueName="[Chocs].[Sales Person].[All]" dimensionUniqueName="[Chocs]" displayFolder="" count="0" memberValueDatatype="130" unbalanced="0"/>
    <cacheHierarchy uniqueName="[Chocs].[Geography]" caption="Geography" attribute="1" defaultMemberUniqueName="[Chocs].[Geography].[All]" allUniqueName="[Chocs].[Geography].[All]" dimensionUniqueName="[Chocs]" displayFolder="" count="0" memberValueDatatype="130" unbalanced="0"/>
    <cacheHierarchy uniqueName="[Chocs].[Product]" caption="Product" attribute="1" defaultMemberUniqueName="[Chocs].[Product].[All]" allUniqueName="[Chocs].[Product].[All]" dimensionUniqueName="[Chocs]" displayFolder="" count="2" memberValueDatatype="130" unbalanced="0">
      <fieldsUsage count="2">
        <fieldUsage x="-1"/>
        <fieldUsage x="0"/>
      </fieldsUsage>
    </cacheHierarchy>
    <cacheHierarchy uniqueName="[Chocs].[Amount]" caption="Amount" attribute="1" defaultMemberUniqueName="[Chocs].[Amount].[All]" allUniqueName="[Chocs].[Amount].[All]" dimensionUniqueName="[Chocs]" displayFolder="" count="0" memberValueDatatype="20" unbalanced="0"/>
    <cacheHierarchy uniqueName="[Chocs].[Units]" caption="Units" attribute="1" defaultMemberUniqueName="[Chocs].[Units].[All]" allUniqueName="[Chocs].[Units].[All]" dimensionUniqueName="[Chocs]" displayFolder="" count="0" memberValueDatatype="20" unbalanced="0"/>
    <cacheHierarchy uniqueName="[Chocs].[Cost per unit]" caption="Cost per unit" attribute="1" defaultMemberUniqueName="[Chocs].[Cost per unit].[All]" allUniqueName="[Chocs].[Cost per unit].[All]" dimensionUniqueName="[Chocs]" displayFolder="" count="0" memberValueDatatype="5" unbalanced="0"/>
    <cacheHierarchy uniqueName="[Chocs].[Cost]" caption="Cost" attribute="1" defaultMemberUniqueName="[Chocs].[Cost].[All]" allUniqueName="[Chocs].[Cost].[All]" dimensionUniqueName="[Chocs]" displayFolder="" count="0" memberValueDatatype="5" unbalanced="0"/>
    <cacheHierarchy uniqueName="[Measures].[Sum of Amount]" caption="Sum of Amount" measure="1" displayFolder="" measureGroup="Chocs" count="0">
      <extLst>
        <ext xmlns:x15="http://schemas.microsoft.com/office/spreadsheetml/2010/11/main" uri="{B97F6D7D-B522-45F9-BDA1-12C45D357490}">
          <x15:cacheHierarchy aggregatedColumn="3"/>
        </ext>
      </extLst>
    </cacheHierarchy>
    <cacheHierarchy uniqueName="[Measures].[Sum of Units]" caption="Sum of Units" measure="1" displayFolder="" measureGroup="Chocs" count="0">
      <extLst>
        <ext xmlns:x15="http://schemas.microsoft.com/office/spreadsheetml/2010/11/main" uri="{B97F6D7D-B522-45F9-BDA1-12C45D357490}">
          <x15:cacheHierarchy aggregatedColumn="4"/>
        </ext>
      </extLst>
    </cacheHierarchy>
    <cacheHierarchy uniqueName="[Measures].[Sum of Cost]" caption="Sum of Cost" measure="1" displayFolder="" measureGroup="Chocs"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Chocs" count="0" oneField="1">
      <fieldsUsage count="1">
        <fieldUsage x="1"/>
      </fieldsUsage>
    </cacheHierarchy>
    <cacheHierarchy uniqueName="[Measures].[Total Profit]" caption="Total Profit" measure="1" displayFolder="" measureGroup="Chocs" count="0"/>
    <cacheHierarchy uniqueName="[Measures].[Profit %]" caption="Profit %" measure="1" displayFolder="" measureGroup="Chocs" count="0"/>
    <cacheHierarchy uniqueName="[Measures].[__XL_Count Chocs]" caption="__XL_Count Chocs" measure="1" displayFolder="" measureGroup="Chocs" count="0" hidden="1"/>
    <cacheHierarchy uniqueName="[Measures].[__No measures defined]" caption="__No measures defined" measure="1" displayFolder="" count="0" hidden="1"/>
  </cacheHierarchies>
  <kpis count="0"/>
  <dimensions count="2">
    <dimension name="Chocs" uniqueName="[Chocs]" caption="Chocs"/>
    <dimension measure="1" name="Measures" uniqueName="[Measures]" caption="Measures"/>
  </dimensions>
  <measureGroups count="1">
    <measureGroup name="Chocs" caption="Choc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11.441380555552" backgroundQuery="1" createdVersion="7" refreshedVersion="7" minRefreshableVersion="3" recordCount="0" supportSubquery="1" supportAdvancedDrill="1" xr:uid="{F4ED4369-9B9E-4121-8821-96D2E449CD58}">
  <cacheSource type="external" connectionId="1"/>
  <cacheFields count="5">
    <cacheField name="[Chocs].[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9" level="32767"/>
    <cacheField name="[Measures].[Total Profit]" caption="Total Profit" numFmtId="0" hierarchy="11" level="32767"/>
    <cacheField name="[Chocs].[Geography].[Geography]" caption="Geography" numFmtId="0" hierarchy="1" level="1">
      <sharedItems containsSemiMixedTypes="0" containsNonDate="0" containsString="0"/>
    </cacheField>
  </cacheFields>
  <cacheHierarchies count="15">
    <cacheHierarchy uniqueName="[Chocs].[Sales Person]" caption="Sales Person" attribute="1" defaultMemberUniqueName="[Chocs].[Sales Person].[All]" allUniqueName="[Chocs].[Sales Person].[All]" dimensionUniqueName="[Chocs]" displayFolder="" count="0" memberValueDatatype="130" unbalanced="0"/>
    <cacheHierarchy uniqueName="[Chocs].[Geography]" caption="Geography" attribute="1" defaultMemberUniqueName="[Chocs].[Geography].[All]" allUniqueName="[Chocs].[Geography].[All]" dimensionUniqueName="[Chocs]" displayFolder="" count="2" memberValueDatatype="130" unbalanced="0">
      <fieldsUsage count="2">
        <fieldUsage x="-1"/>
        <fieldUsage x="4"/>
      </fieldsUsage>
    </cacheHierarchy>
    <cacheHierarchy uniqueName="[Chocs].[Product]" caption="Product" attribute="1" defaultMemberUniqueName="[Chocs].[Product].[All]" allUniqueName="[Chocs].[Product].[All]" dimensionUniqueName="[Chocs]" displayFolder="" count="2" memberValueDatatype="130" unbalanced="0">
      <fieldsUsage count="2">
        <fieldUsage x="-1"/>
        <fieldUsage x="0"/>
      </fieldsUsage>
    </cacheHierarchy>
    <cacheHierarchy uniqueName="[Chocs].[Amount]" caption="Amount" attribute="1" defaultMemberUniqueName="[Chocs].[Amount].[All]" allUniqueName="[Chocs].[Amount].[All]" dimensionUniqueName="[Chocs]" displayFolder="" count="0" memberValueDatatype="20" unbalanced="0"/>
    <cacheHierarchy uniqueName="[Chocs].[Units]" caption="Units" attribute="1" defaultMemberUniqueName="[Chocs].[Units].[All]" allUniqueName="[Chocs].[Units].[All]" dimensionUniqueName="[Chocs]" displayFolder="" count="0" memberValueDatatype="20" unbalanced="0"/>
    <cacheHierarchy uniqueName="[Chocs].[Cost per unit]" caption="Cost per unit" attribute="1" defaultMemberUniqueName="[Chocs].[Cost per unit].[All]" allUniqueName="[Chocs].[Cost per unit].[All]" dimensionUniqueName="[Chocs]" displayFolder="" count="0" memberValueDatatype="5" unbalanced="0"/>
    <cacheHierarchy uniqueName="[Chocs].[Cost]" caption="Cost" attribute="1" defaultMemberUniqueName="[Chocs].[Cost].[All]" allUniqueName="[Chocs].[Cost].[All]" dimensionUniqueName="[Chocs]" displayFolder="" count="0" memberValueDatatype="5" unbalanced="0"/>
    <cacheHierarchy uniqueName="[Measures].[Sum of Amount]" caption="Sum of Amount" measure="1" displayFolder="" measureGroup="Chocs"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Chocs" count="0">
      <extLst>
        <ext xmlns:x15="http://schemas.microsoft.com/office/spreadsheetml/2010/11/main" uri="{B97F6D7D-B522-45F9-BDA1-12C45D357490}">
          <x15:cacheHierarchy aggregatedColumn="4"/>
        </ext>
      </extLst>
    </cacheHierarchy>
    <cacheHierarchy uniqueName="[Measures].[Sum of Cost]" caption="Sum of Cost" measure="1" displayFolder="" measureGroup="Chocs"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Chocs" count="0"/>
    <cacheHierarchy uniqueName="[Measures].[Total Profit]" caption="Total Profit" measure="1" displayFolder="" measureGroup="Chocs" count="0" oneField="1">
      <fieldsUsage count="1">
        <fieldUsage x="3"/>
      </fieldsUsage>
    </cacheHierarchy>
    <cacheHierarchy uniqueName="[Measures].[Profit %]" caption="Profit %" measure="1" displayFolder="" measureGroup="Chocs" count="0"/>
    <cacheHierarchy uniqueName="[Measures].[__XL_Count Chocs]" caption="__XL_Count Chocs" measure="1" displayFolder="" measureGroup="Chocs" count="0" hidden="1"/>
    <cacheHierarchy uniqueName="[Measures].[__No measures defined]" caption="__No measures defined" measure="1" displayFolder="" count="0" hidden="1"/>
  </cacheHierarchies>
  <kpis count="0"/>
  <dimensions count="2">
    <dimension name="Chocs" uniqueName="[Chocs]" caption="Chocs"/>
    <dimension measure="1" name="Measures" uniqueName="[Measures]" caption="Measures"/>
  </dimensions>
  <measureGroups count="1">
    <measureGroup name="Chocs" caption="Choc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38.273827893521" backgroundQuery="1" createdVersion="7" refreshedVersion="7" minRefreshableVersion="3" recordCount="0" supportSubquery="1" supportAdvancedDrill="1" xr:uid="{C7F6F936-49FF-4AF7-96E5-F236B24C4D06}">
  <cacheSource type="external" connectionId="1"/>
  <cacheFields count="6">
    <cacheField name="[Chocs].[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Chocs].[Geography].[Geography]" caption="Geography" numFmtId="0" hierarchy="1" level="1">
      <sharedItems containsSemiMixedTypes="0" containsNonDate="0" containsString="0"/>
    </cacheField>
  </cacheFields>
  <cacheHierarchies count="15">
    <cacheHierarchy uniqueName="[Chocs].[Sales Person]" caption="Sales Person" attribute="1" defaultMemberUniqueName="[Chocs].[Sales Person].[All]" allUniqueName="[Chocs].[Sales Person].[All]" dimensionUniqueName="[Chocs]" displayFolder="" count="0" memberValueDatatype="130" unbalanced="0"/>
    <cacheHierarchy uniqueName="[Chocs].[Geography]" caption="Geography" attribute="1" defaultMemberUniqueName="[Chocs].[Geography].[All]" allUniqueName="[Chocs].[Geography].[All]" dimensionUniqueName="[Chocs]" displayFolder="" count="2" memberValueDatatype="130" unbalanced="0">
      <fieldsUsage count="2">
        <fieldUsage x="-1"/>
        <fieldUsage x="5"/>
      </fieldsUsage>
    </cacheHierarchy>
    <cacheHierarchy uniqueName="[Chocs].[Product]" caption="Product" attribute="1" defaultMemberUniqueName="[Chocs].[Product].[All]" allUniqueName="[Chocs].[Product].[All]" dimensionUniqueName="[Chocs]" displayFolder="" count="2" memberValueDatatype="130" unbalanced="0">
      <fieldsUsage count="2">
        <fieldUsage x="-1"/>
        <fieldUsage x="0"/>
      </fieldsUsage>
    </cacheHierarchy>
    <cacheHierarchy uniqueName="[Chocs].[Amount]" caption="Amount" attribute="1" defaultMemberUniqueName="[Chocs].[Amount].[All]" allUniqueName="[Chocs].[Amount].[All]" dimensionUniqueName="[Chocs]" displayFolder="" count="0" memberValueDatatype="20" unbalanced="0"/>
    <cacheHierarchy uniqueName="[Chocs].[Units]" caption="Units" attribute="1" defaultMemberUniqueName="[Chocs].[Units].[All]" allUniqueName="[Chocs].[Units].[All]" dimensionUniqueName="[Chocs]" displayFolder="" count="0" memberValueDatatype="20" unbalanced="0"/>
    <cacheHierarchy uniqueName="[Chocs].[Cost per unit]" caption="Cost per unit" attribute="1" defaultMemberUniqueName="[Chocs].[Cost per unit].[All]" allUniqueName="[Chocs].[Cost per unit].[All]" dimensionUniqueName="[Chocs]" displayFolder="" count="0" memberValueDatatype="5" unbalanced="0"/>
    <cacheHierarchy uniqueName="[Chocs].[Cost]" caption="Cost" attribute="1" defaultMemberUniqueName="[Chocs].[Cost].[All]" allUniqueName="[Chocs].[Cost].[All]" dimensionUniqueName="[Chocs]" displayFolder="" count="0" memberValueDatatype="5" unbalanced="0"/>
    <cacheHierarchy uniqueName="[Measures].[Sum of Amount]" caption="Sum of Amount" measure="1" displayFolder="" measureGroup="Chocs"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Chocs"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Chocs"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Chocs" count="0"/>
    <cacheHierarchy uniqueName="[Measures].[Total Profit]" caption="Total Profit" measure="1" displayFolder="" measureGroup="Chocs" count="0" oneField="1">
      <fieldsUsage count="1">
        <fieldUsage x="3"/>
      </fieldsUsage>
    </cacheHierarchy>
    <cacheHierarchy uniqueName="[Measures].[Profit %]" caption="Profit %" measure="1" displayFolder="" measureGroup="Chocs" count="0" oneField="1">
      <fieldsUsage count="1">
        <fieldUsage x="4"/>
      </fieldsUsage>
    </cacheHierarchy>
    <cacheHierarchy uniqueName="[Measures].[__XL_Count Chocs]" caption="__XL_Count Chocs" measure="1" displayFolder="" measureGroup="Chocs" count="0" hidden="1"/>
    <cacheHierarchy uniqueName="[Measures].[__No measures defined]" caption="__No measures defined" measure="1" displayFolder="" count="0" hidden="1"/>
  </cacheHierarchies>
  <kpis count="0"/>
  <dimensions count="2">
    <dimension name="Chocs" uniqueName="[Chocs]" caption="Chocs"/>
    <dimension measure="1" name="Measures" uniqueName="[Measures]" caption="Measures"/>
  </dimensions>
  <measureGroups count="1">
    <measureGroup name="Chocs" caption="Choc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511.44090277778" backgroundQuery="1" createdVersion="3" refreshedVersion="7" minRefreshableVersion="3" recordCount="0" supportSubquery="1" supportAdvancedDrill="1" xr:uid="{46B36295-2DA2-45CB-B834-319D2C6AD6AD}">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Chocs].[Sales Person]" caption="Sales Person" attribute="1" defaultMemberUniqueName="[Chocs].[Sales Person].[All]" allUniqueName="[Chocs].[Sales Person].[All]" dimensionUniqueName="[Chocs]" displayFolder="" count="0" memberValueDatatype="130" unbalanced="0"/>
    <cacheHierarchy uniqueName="[Chocs].[Geography]" caption="Geography" attribute="1" defaultMemberUniqueName="[Chocs].[Geography].[All]" allUniqueName="[Chocs].[Geography].[All]" dimensionUniqueName="[Chocs]" displayFolder="" count="2" memberValueDatatype="130" unbalanced="0"/>
    <cacheHierarchy uniqueName="[Chocs].[Product]" caption="Product" attribute="1" defaultMemberUniqueName="[Chocs].[Product].[All]" allUniqueName="[Chocs].[Product].[All]" dimensionUniqueName="[Chocs]" displayFolder="" count="0" memberValueDatatype="130" unbalanced="0"/>
    <cacheHierarchy uniqueName="[Chocs].[Amount]" caption="Amount" attribute="1" defaultMemberUniqueName="[Chocs].[Amount].[All]" allUniqueName="[Chocs].[Amount].[All]" dimensionUniqueName="[Chocs]" displayFolder="" count="0" memberValueDatatype="20" unbalanced="0"/>
    <cacheHierarchy uniqueName="[Chocs].[Units]" caption="Units" attribute="1" defaultMemberUniqueName="[Chocs].[Units].[All]" allUniqueName="[Chocs].[Units].[All]" dimensionUniqueName="[Chocs]" displayFolder="" count="0" memberValueDatatype="20" unbalanced="0"/>
    <cacheHierarchy uniqueName="[Chocs].[Cost per unit]" caption="Cost per unit" attribute="1" defaultMemberUniqueName="[Chocs].[Cost per unit].[All]" allUniqueName="[Chocs].[Cost per unit].[All]" dimensionUniqueName="[Chocs]" displayFolder="" count="0" memberValueDatatype="5" unbalanced="0"/>
    <cacheHierarchy uniqueName="[Chocs].[Cost]" caption="Cost" attribute="1" defaultMemberUniqueName="[Chocs].[Cost].[All]" allUniqueName="[Chocs].[Cost].[All]" dimensionUniqueName="[Chocs]" displayFolder="" count="0" memberValueDatatype="5" unbalanced="0"/>
    <cacheHierarchy uniqueName="[Measures].[Sum of Amount]" caption="Sum of Amount" measure="1" displayFolder="" measureGroup="Chocs" count="0">
      <extLst>
        <ext xmlns:x15="http://schemas.microsoft.com/office/spreadsheetml/2010/11/main" uri="{B97F6D7D-B522-45F9-BDA1-12C45D357490}">
          <x15:cacheHierarchy aggregatedColumn="3"/>
        </ext>
      </extLst>
    </cacheHierarchy>
    <cacheHierarchy uniqueName="[Measures].[Sum of Units]" caption="Sum of Units" measure="1" displayFolder="" measureGroup="Chocs" count="0">
      <extLst>
        <ext xmlns:x15="http://schemas.microsoft.com/office/spreadsheetml/2010/11/main" uri="{B97F6D7D-B522-45F9-BDA1-12C45D357490}">
          <x15:cacheHierarchy aggregatedColumn="4"/>
        </ext>
      </extLst>
    </cacheHierarchy>
    <cacheHierarchy uniqueName="[Measures].[Sum of Cost]" caption="Sum of Cost" measure="1" displayFolder="" measureGroup="Chocs"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Chocs" count="0"/>
    <cacheHierarchy uniqueName="[Measures].[Total Profit]" caption="Total Profit" measure="1" displayFolder="" measureGroup="Chocs" count="0"/>
    <cacheHierarchy uniqueName="[Measures].[__XL_Count Chocs]" caption="__XL_Count Chocs" measure="1" displayFolder="" measureGroup="Choc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3218103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5E3C8D-237F-4F31-AC82-902021559715}"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G11:J17" firstHeaderRow="0" firstDataRow="1" firstDataCol="1"/>
  <pivotFields count="5">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numFmtId="168"/>
  </dataFields>
  <formats count="8">
    <format dxfId="12">
      <pivotArea outline="0" collapsedLevelsAreSubtotals="1" fieldPosition="0">
        <references count="1">
          <reference field="4294967294" count="1" selected="0">
            <x v="0"/>
          </reference>
        </references>
      </pivotArea>
    </format>
    <format dxfId="11">
      <pivotArea outline="0" fieldPosition="0">
        <references count="1">
          <reference field="4294967294" count="1">
            <x v="0"/>
          </reference>
        </references>
      </pivotArea>
    </format>
    <format dxfId="10">
      <pivotArea outline="0" collapsedLevelsAreSubtotals="1" fieldPosition="0">
        <references count="1">
          <reference field="4294967294" count="1" selected="0">
            <x v="2"/>
          </reference>
        </references>
      </pivotArea>
    </format>
    <format dxfId="9">
      <pivotArea outline="0" fieldPosition="0">
        <references count="1">
          <reference field="4294967294" count="1">
            <x v="2"/>
          </reference>
        </references>
      </pivotArea>
    </format>
    <format dxfId="8">
      <pivotArea field="1" type="button" dataOnly="0" labelOnly="1" outline="0" axis="axisRow" fieldPosition="0"/>
    </format>
    <format dxfId="7">
      <pivotArea dataOnly="0" labelOnly="1" outline="0" fieldPosition="0">
        <references count="1">
          <reference field="4294967294" count="3">
            <x v="0"/>
            <x v="1"/>
            <x v="2"/>
          </reference>
        </references>
      </pivotArea>
    </format>
    <format dxfId="6">
      <pivotArea field="1" type="button" dataOnly="0" labelOnly="1" outline="0" axis="axisRow" fieldPosition="0"/>
    </format>
    <format dxfId="5">
      <pivotArea dataOnly="0" labelOnly="1" outline="0" fieldPosition="0">
        <references count="1">
          <reference field="4294967294" count="3">
            <x v="0"/>
            <x v="1"/>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747B20-D47A-4863-95D5-033EBC12933C}" name="PivotTable2"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Chocs">
        <x15:activeTabTopLevelEntity name="[Choc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D9E073-5499-48F2-9E36-A10F782A02D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3:C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FEA9F7-052F-46E1-86E2-D31B3C24CC6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3:F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5DA861-493E-413D-869F-4921686164CB}" name="PivotTable4" cacheId="2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3:E26"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Chocs">
        <x15:activeTabTopLevelEntity name="[Choc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4DD9EB-80DC-4CD6-90ED-D078C8958A0C}" name="PivotTable2" cacheId="5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F25"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Chocs">
        <x15:activeTabTopLevelEntity name="[Choc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E2301CF-4B8E-499E-9AD7-66A1C9BE86EE}" sourceName="Sales Person">
  <pivotTables>
    <pivotTable tabId="4" name="PivotTable1"/>
  </pivotTables>
  <data>
    <tabular pivotCacheId="940261144">
      <items count="10">
        <i x="7"/>
        <i x="1"/>
        <i x="3"/>
        <i x="5"/>
        <i x="4"/>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7961319F-C10F-49AD-B4A1-3F5D15FDDD6D}" sourceName="[Chocs].[Geography]">
  <pivotTables>
    <pivotTable tabId="8" name="PivotTable4"/>
  </pivotTables>
  <data>
    <olap pivotCacheId="432181034">
      <levels count="2">
        <level uniqueName="[Chocs].[Geography].[(All)]" sourceCaption="(All)" count="0"/>
        <level uniqueName="[Chocs].[Geography].[Geography]" sourceCaption="Geography" count="6">
          <ranges>
            <range startItem="0">
              <i n="[Chocs].[Geography].&amp;[Australia]" c="Australia"/>
              <i n="[Chocs].[Geography].&amp;[Canada]" c="Canada"/>
              <i n="[Chocs].[Geography].&amp;[India]" c="India"/>
              <i n="[Chocs].[Geography].&amp;[New Zealand]" c="New Zealand"/>
              <i n="[Chocs].[Geography].&amp;[UK]" c="UK"/>
              <i n="[Chocs].[Geography].&amp;[USA]" c="USA"/>
            </range>
          </ranges>
        </level>
      </levels>
      <selections count="1">
        <selection n="[Chocs].[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E864C49C-8447-414F-A9DF-F45EF6D51F0E}" sourceName="[Chocs].[Geography]">
  <pivotTables>
    <pivotTable tabId="11" name="PivotTable2"/>
  </pivotTables>
  <data>
    <olap pivotCacheId="432181034">
      <levels count="2">
        <level uniqueName="[Chocs].[Geography].[(All)]" sourceCaption="(All)" count="0"/>
        <level uniqueName="[Chocs].[Geography].[Geography]" sourceCaption="Geography" count="6">
          <ranges>
            <range startItem="0">
              <i n="[Chocs].[Geography].&amp;[Australia]" c="Australia"/>
              <i n="[Chocs].[Geography].&amp;[Canada]" c="Canada"/>
              <i n="[Chocs].[Geography].&amp;[India]" c="India"/>
              <i n="[Chocs].[Geography].&amp;[New Zealand]" c="New Zealand"/>
              <i n="[Chocs].[Geography].&amp;[UK]" c="UK"/>
              <i n="[Chocs].[Geography].&amp;[USA]" c="USA"/>
            </range>
          </ranges>
        </level>
      </levels>
      <selections count="1">
        <selection n="[Chocs].[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85B572CE-7EE1-4476-9B93-023E621D6DB4}"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D89BF858-CA07-4FFD-90D8-83928208FD10}"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198885C-321C-4916-AE60-F49509C5764E}"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0C1EE7-2866-4134-A84B-E820CF073C45}" name="Chocs" displayName="Chocs" ref="C11:I311" totalsRowShown="0" headerRowDxfId="21">
  <autoFilter ref="C11:I311" xr:uid="{C70C1EE7-2866-4134-A84B-E820CF073C45}"/>
  <tableColumns count="7">
    <tableColumn id="1" xr3:uid="{8D95E313-2C25-4F7A-A5B9-EEE996747E75}" name="Sales Person"/>
    <tableColumn id="2" xr3:uid="{EA7887C7-3989-426B-B300-FC7FD047C01C}" name="Geography"/>
    <tableColumn id="3" xr3:uid="{748419B8-6DD9-4625-A2BF-C349613596D2}" name="Product"/>
    <tableColumn id="4" xr3:uid="{04A67505-C454-414B-935A-04257A81B221}" name="Amount" dataDxfId="20"/>
    <tableColumn id="5" xr3:uid="{63A88852-42C8-402D-8446-2B038761EF96}" name="Units" dataDxfId="19"/>
    <tableColumn id="6" xr3:uid="{7D9AB15C-E12B-40C1-B6E5-9E84A861407D}" name="Cost per unit" dataDxfId="18">
      <calculatedColumnFormula>_xlfn.XLOOKUP(Chocs[[#This Row],[Product]],products[Product],products[Cost per unit])</calculatedColumnFormula>
    </tableColumn>
    <tableColumn id="7" xr3:uid="{6020C131-0C5A-4788-B0B4-A3EF79F99E07}" name="Cost" dataDxfId="17">
      <calculatedColumnFormula>Chocs[[#This Row],[Cost per unit]]*Chocs[[#This Row],[Units]]</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9415658-6DC4-4D54-A5AE-09ADC3F92556}" name="Chocs6" displayName="Chocs6" ref="B2:F302" totalsRowShown="0" headerRowDxfId="15">
  <autoFilter ref="B2:F302" xr:uid="{79415658-6DC4-4D54-A5AE-09ADC3F92556}"/>
  <sortState xmlns:xlrd2="http://schemas.microsoft.com/office/spreadsheetml/2017/richdata2" ref="B3:F302">
    <sortCondition descending="1" ref="F2:F302"/>
  </sortState>
  <tableColumns count="5">
    <tableColumn id="1" xr3:uid="{23049F59-9A9F-420B-92A7-91A5BC5ABA10}" name="Sales Person"/>
    <tableColumn id="2" xr3:uid="{B586C614-95AD-4967-8B3E-90638B43D62F}" name="Geography"/>
    <tableColumn id="3" xr3:uid="{CEC94D66-53CF-45B3-B153-5087BE21341A}" name="Product"/>
    <tableColumn id="4" xr3:uid="{08CFAF4A-0911-40FC-BF0C-A9BB1B45DCC5}" name="Amount" dataDxfId="14"/>
    <tableColumn id="5" xr3:uid="{F5584629-B6CF-49B3-AF23-3D3D48549633}" name="Units" dataDxfId="1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D207D4E-8E18-4B44-BD5A-74D4D63FF9FB}" name="Chocs7" displayName="Chocs7" ref="B2:F302" totalsRowShown="0" headerRowDxfId="4">
  <autoFilter ref="B2:F302" xr:uid="{2D207D4E-8E18-4B44-BD5A-74D4D63FF9FB}"/>
  <tableColumns count="5">
    <tableColumn id="1" xr3:uid="{2BD767E5-0077-4617-99CD-51E407933510}" name="Sales Person"/>
    <tableColumn id="2" xr3:uid="{55538A94-F77A-4518-91B3-A20CF960CDC6}" name="Geography"/>
    <tableColumn id="3" xr3:uid="{CE96AEE3-65D2-4149-8A18-0BEEEB2E063A}" name="Product"/>
    <tableColumn id="4" xr3:uid="{6C17E739-9924-4245-8580-D6BDF4B2CB8E}" name="Amount" dataDxfId="3"/>
    <tableColumn id="5" xr3:uid="{F356C71D-F9FB-4748-B569-356C9F40764C}" name="Units"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opLeftCell="B7" zoomScale="110" zoomScaleNormal="110" workbookViewId="0">
      <selection activeCell="L25" sqref="L25"/>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4.5703125" bestFit="1" customWidth="1"/>
    <col min="9" max="9" width="14.5703125" customWidth="1"/>
    <col min="11" max="11" width="3.85546875" customWidth="1"/>
    <col min="12" max="12" width="53.85546875" customWidth="1"/>
    <col min="26" max="26" width="21.85546875" bestFit="1" customWidth="1"/>
    <col min="27" max="27" width="14.42578125" customWidth="1"/>
    <col min="32" max="32" width="21.85546875" customWidth="1"/>
  </cols>
  <sheetData>
    <row r="1" spans="1:27" s="2" customFormat="1" ht="52.5" customHeight="1" x14ac:dyDescent="0.25">
      <c r="A1" s="1"/>
      <c r="C1" s="3" t="s">
        <v>42</v>
      </c>
    </row>
    <row r="11" spans="1:27" x14ac:dyDescent="0.25">
      <c r="C11" s="6" t="s">
        <v>11</v>
      </c>
      <c r="D11" s="6" t="s">
        <v>12</v>
      </c>
      <c r="E11" s="6" t="s">
        <v>0</v>
      </c>
      <c r="F11" s="10" t="s">
        <v>1</v>
      </c>
      <c r="G11" s="10" t="s">
        <v>50</v>
      </c>
      <c r="H11" s="6" t="s">
        <v>51</v>
      </c>
      <c r="I11" s="6" t="s">
        <v>73</v>
      </c>
      <c r="K11" s="9" t="s">
        <v>43</v>
      </c>
      <c r="L11" s="2"/>
      <c r="Z11" t="s">
        <v>0</v>
      </c>
      <c r="AA11" t="s">
        <v>51</v>
      </c>
    </row>
    <row r="12" spans="1:27" x14ac:dyDescent="0.25">
      <c r="C12" t="s">
        <v>40</v>
      </c>
      <c r="D12" t="s">
        <v>37</v>
      </c>
      <c r="E12" t="s">
        <v>30</v>
      </c>
      <c r="F12" s="4">
        <v>1624</v>
      </c>
      <c r="G12" s="5">
        <v>114</v>
      </c>
      <c r="H12">
        <f>_xlfn.XLOOKUP(Chocs[[#This Row],[Product]],products[Product],products[Cost per unit])</f>
        <v>14.49</v>
      </c>
      <c r="I12">
        <f>Chocs[[#This Row],[Cost per unit]]*Chocs[[#This Row],[Units]]</f>
        <v>1651.8600000000001</v>
      </c>
      <c r="K12" s="7">
        <v>1</v>
      </c>
      <c r="L12" s="8" t="s">
        <v>44</v>
      </c>
      <c r="Z12" t="s">
        <v>13</v>
      </c>
      <c r="AA12" s="11">
        <v>9.33</v>
      </c>
    </row>
    <row r="13" spans="1:27" x14ac:dyDescent="0.25">
      <c r="C13" t="s">
        <v>8</v>
      </c>
      <c r="D13" t="s">
        <v>35</v>
      </c>
      <c r="E13" t="s">
        <v>32</v>
      </c>
      <c r="F13" s="4">
        <v>6706</v>
      </c>
      <c r="G13" s="5">
        <v>459</v>
      </c>
      <c r="H13">
        <f>_xlfn.XLOOKUP(Chocs[[#This Row],[Product]],products[Product],products[Cost per unit])</f>
        <v>8.65</v>
      </c>
      <c r="I13">
        <f>Chocs[[#This Row],[Cost per unit]]*Chocs[[#This Row],[Units]]</f>
        <v>3970.3500000000004</v>
      </c>
      <c r="K13" s="7">
        <v>2</v>
      </c>
      <c r="L13" s="8" t="s">
        <v>53</v>
      </c>
      <c r="Z13" t="s">
        <v>14</v>
      </c>
      <c r="AA13" s="11">
        <v>11.7</v>
      </c>
    </row>
    <row r="14" spans="1:27" x14ac:dyDescent="0.25">
      <c r="C14" t="s">
        <v>9</v>
      </c>
      <c r="D14" t="s">
        <v>35</v>
      </c>
      <c r="E14" t="s">
        <v>4</v>
      </c>
      <c r="F14" s="4">
        <v>959</v>
      </c>
      <c r="G14" s="5">
        <v>147</v>
      </c>
      <c r="H14">
        <f>_xlfn.XLOOKUP(Chocs[[#This Row],[Product]],products[Product],products[Cost per unit])</f>
        <v>11.88</v>
      </c>
      <c r="I14">
        <f>Chocs[[#This Row],[Cost per unit]]*Chocs[[#This Row],[Units]]</f>
        <v>1746.3600000000001</v>
      </c>
      <c r="K14" s="7">
        <v>3</v>
      </c>
      <c r="L14" s="8" t="s">
        <v>45</v>
      </c>
      <c r="Z14" t="s">
        <v>4</v>
      </c>
      <c r="AA14" s="11">
        <v>11.88</v>
      </c>
    </row>
    <row r="15" spans="1:27" x14ac:dyDescent="0.25">
      <c r="C15" t="s">
        <v>41</v>
      </c>
      <c r="D15" t="s">
        <v>36</v>
      </c>
      <c r="E15" t="s">
        <v>18</v>
      </c>
      <c r="F15" s="4">
        <v>9632</v>
      </c>
      <c r="G15" s="5">
        <v>288</v>
      </c>
      <c r="H15">
        <f>_xlfn.XLOOKUP(Chocs[[#This Row],[Product]],products[Product],products[Cost per unit])</f>
        <v>6.47</v>
      </c>
      <c r="I15">
        <f>Chocs[[#This Row],[Cost per unit]]*Chocs[[#This Row],[Units]]</f>
        <v>1863.36</v>
      </c>
      <c r="K15" s="7">
        <v>4</v>
      </c>
      <c r="L15" s="8" t="s">
        <v>46</v>
      </c>
      <c r="Z15" t="s">
        <v>15</v>
      </c>
      <c r="AA15" s="11">
        <v>11.73</v>
      </c>
    </row>
    <row r="16" spans="1:27" x14ac:dyDescent="0.25">
      <c r="C16" t="s">
        <v>6</v>
      </c>
      <c r="D16" t="s">
        <v>39</v>
      </c>
      <c r="E16" t="s">
        <v>25</v>
      </c>
      <c r="F16" s="4">
        <v>2100</v>
      </c>
      <c r="G16" s="5">
        <v>414</v>
      </c>
      <c r="H16">
        <f>_xlfn.XLOOKUP(Chocs[[#This Row],[Product]],products[Product],products[Cost per unit])</f>
        <v>13.15</v>
      </c>
      <c r="I16">
        <f>Chocs[[#This Row],[Cost per unit]]*Chocs[[#This Row],[Units]]</f>
        <v>5444.1</v>
      </c>
      <c r="K16" s="7">
        <v>5</v>
      </c>
      <c r="L16" s="8" t="s">
        <v>54</v>
      </c>
      <c r="Z16" t="s">
        <v>16</v>
      </c>
      <c r="AA16" s="11">
        <v>8.7899999999999991</v>
      </c>
    </row>
    <row r="17" spans="3:27" x14ac:dyDescent="0.25">
      <c r="C17" t="s">
        <v>40</v>
      </c>
      <c r="D17" t="s">
        <v>35</v>
      </c>
      <c r="E17" t="s">
        <v>33</v>
      </c>
      <c r="F17" s="4">
        <v>8869</v>
      </c>
      <c r="G17" s="5">
        <v>432</v>
      </c>
      <c r="H17">
        <f>_xlfn.XLOOKUP(Chocs[[#This Row],[Product]],products[Product],products[Cost per unit])</f>
        <v>12.37</v>
      </c>
      <c r="I17">
        <f>Chocs[[#This Row],[Cost per unit]]*Chocs[[#This Row],[Units]]</f>
        <v>5343.8399999999992</v>
      </c>
      <c r="K17" s="7">
        <v>6</v>
      </c>
      <c r="L17" s="8" t="s">
        <v>55</v>
      </c>
      <c r="Z17" t="s">
        <v>17</v>
      </c>
      <c r="AA17" s="11">
        <v>3.11</v>
      </c>
    </row>
    <row r="18" spans="3:27" x14ac:dyDescent="0.25">
      <c r="C18" t="s">
        <v>6</v>
      </c>
      <c r="D18" t="s">
        <v>38</v>
      </c>
      <c r="E18" t="s">
        <v>31</v>
      </c>
      <c r="F18" s="4">
        <v>2681</v>
      </c>
      <c r="G18" s="5">
        <v>54</v>
      </c>
      <c r="H18">
        <f>_xlfn.XLOOKUP(Chocs[[#This Row],[Product]],products[Product],products[Cost per unit])</f>
        <v>5.79</v>
      </c>
      <c r="I18">
        <f>Chocs[[#This Row],[Cost per unit]]*Chocs[[#This Row],[Units]]</f>
        <v>312.66000000000003</v>
      </c>
      <c r="K18" s="7">
        <v>7</v>
      </c>
      <c r="L18" s="8" t="s">
        <v>49</v>
      </c>
      <c r="Z18" t="s">
        <v>18</v>
      </c>
      <c r="AA18" s="11">
        <v>6.47</v>
      </c>
    </row>
    <row r="19" spans="3:27" x14ac:dyDescent="0.25">
      <c r="C19" t="s">
        <v>8</v>
      </c>
      <c r="D19" t="s">
        <v>35</v>
      </c>
      <c r="E19" t="s">
        <v>22</v>
      </c>
      <c r="F19" s="4">
        <v>5012</v>
      </c>
      <c r="G19" s="5">
        <v>210</v>
      </c>
      <c r="H19">
        <f>_xlfn.XLOOKUP(Chocs[[#This Row],[Product]],products[Product],products[Cost per unit])</f>
        <v>9.77</v>
      </c>
      <c r="I19">
        <f>Chocs[[#This Row],[Cost per unit]]*Chocs[[#This Row],[Units]]</f>
        <v>2051.6999999999998</v>
      </c>
      <c r="K19" s="7">
        <v>8</v>
      </c>
      <c r="L19" s="8" t="s">
        <v>52</v>
      </c>
      <c r="Z19" t="s">
        <v>19</v>
      </c>
      <c r="AA19" s="11">
        <v>7.64</v>
      </c>
    </row>
    <row r="20" spans="3:27" x14ac:dyDescent="0.25">
      <c r="C20" t="s">
        <v>7</v>
      </c>
      <c r="D20" t="s">
        <v>38</v>
      </c>
      <c r="E20" t="s">
        <v>14</v>
      </c>
      <c r="F20" s="4">
        <v>1281</v>
      </c>
      <c r="G20" s="5">
        <v>75</v>
      </c>
      <c r="H20">
        <f>_xlfn.XLOOKUP(Chocs[[#This Row],[Product]],products[Product],products[Cost per unit])</f>
        <v>11.7</v>
      </c>
      <c r="I20">
        <f>Chocs[[#This Row],[Cost per unit]]*Chocs[[#This Row],[Units]]</f>
        <v>877.5</v>
      </c>
      <c r="K20" s="7">
        <v>9</v>
      </c>
      <c r="L20" s="8" t="s">
        <v>47</v>
      </c>
      <c r="Z20" t="s">
        <v>20</v>
      </c>
      <c r="AA20" s="11">
        <v>10.62</v>
      </c>
    </row>
    <row r="21" spans="3:27" x14ac:dyDescent="0.25">
      <c r="C21" t="s">
        <v>5</v>
      </c>
      <c r="D21" t="s">
        <v>37</v>
      </c>
      <c r="E21" t="s">
        <v>14</v>
      </c>
      <c r="F21" s="4">
        <v>4991</v>
      </c>
      <c r="G21" s="5">
        <v>12</v>
      </c>
      <c r="H21">
        <f>_xlfn.XLOOKUP(Chocs[[#This Row],[Product]],products[Product],products[Cost per unit])</f>
        <v>11.7</v>
      </c>
      <c r="I21">
        <f>Chocs[[#This Row],[Cost per unit]]*Chocs[[#This Row],[Units]]</f>
        <v>140.39999999999998</v>
      </c>
      <c r="K21" s="7">
        <v>10</v>
      </c>
      <c r="L21" s="8" t="s">
        <v>48</v>
      </c>
      <c r="Z21" t="s">
        <v>21</v>
      </c>
      <c r="AA21" s="11">
        <v>9</v>
      </c>
    </row>
    <row r="22" spans="3:27" x14ac:dyDescent="0.25">
      <c r="C22" t="s">
        <v>2</v>
      </c>
      <c r="D22" t="s">
        <v>39</v>
      </c>
      <c r="E22" t="s">
        <v>25</v>
      </c>
      <c r="F22" s="4">
        <v>1785</v>
      </c>
      <c r="G22" s="5">
        <v>462</v>
      </c>
      <c r="H22">
        <f>_xlfn.XLOOKUP(Chocs[[#This Row],[Product]],products[Product],products[Cost per unit])</f>
        <v>13.15</v>
      </c>
      <c r="I22">
        <f>Chocs[[#This Row],[Cost per unit]]*Chocs[[#This Row],[Units]]</f>
        <v>6075.3</v>
      </c>
      <c r="Z22" t="s">
        <v>22</v>
      </c>
      <c r="AA22" s="11">
        <v>9.77</v>
      </c>
    </row>
    <row r="23" spans="3:27" x14ac:dyDescent="0.25">
      <c r="C23" t="s">
        <v>3</v>
      </c>
      <c r="D23" t="s">
        <v>37</v>
      </c>
      <c r="E23" t="s">
        <v>17</v>
      </c>
      <c r="F23" s="4">
        <v>3983</v>
      </c>
      <c r="G23" s="5">
        <v>144</v>
      </c>
      <c r="H23">
        <f>_xlfn.XLOOKUP(Chocs[[#This Row],[Product]],products[Product],products[Cost per unit])</f>
        <v>3.11</v>
      </c>
      <c r="I23">
        <f>Chocs[[#This Row],[Cost per unit]]*Chocs[[#This Row],[Units]]</f>
        <v>447.84</v>
      </c>
      <c r="Z23" t="s">
        <v>23</v>
      </c>
      <c r="AA23" s="11">
        <v>6.49</v>
      </c>
    </row>
    <row r="24" spans="3:27" x14ac:dyDescent="0.25">
      <c r="C24" t="s">
        <v>9</v>
      </c>
      <c r="D24" t="s">
        <v>38</v>
      </c>
      <c r="E24" t="s">
        <v>16</v>
      </c>
      <c r="F24" s="4">
        <v>2646</v>
      </c>
      <c r="G24" s="5">
        <v>120</v>
      </c>
      <c r="H24">
        <f>_xlfn.XLOOKUP(Chocs[[#This Row],[Product]],products[Product],products[Cost per unit])</f>
        <v>8.7899999999999991</v>
      </c>
      <c r="I24">
        <f>Chocs[[#This Row],[Cost per unit]]*Chocs[[#This Row],[Units]]</f>
        <v>1054.8</v>
      </c>
      <c r="Z24" t="s">
        <v>24</v>
      </c>
      <c r="AA24" s="11">
        <v>4.97</v>
      </c>
    </row>
    <row r="25" spans="3:27" x14ac:dyDescent="0.25">
      <c r="C25" t="s">
        <v>2</v>
      </c>
      <c r="D25" t="s">
        <v>34</v>
      </c>
      <c r="E25" t="s">
        <v>13</v>
      </c>
      <c r="F25" s="4">
        <v>252</v>
      </c>
      <c r="G25" s="5">
        <v>54</v>
      </c>
      <c r="H25">
        <f>_xlfn.XLOOKUP(Chocs[[#This Row],[Product]],products[Product],products[Cost per unit])</f>
        <v>9.33</v>
      </c>
      <c r="I25">
        <f>Chocs[[#This Row],[Cost per unit]]*Chocs[[#This Row],[Units]]</f>
        <v>503.82</v>
      </c>
      <c r="Z25" t="s">
        <v>25</v>
      </c>
      <c r="AA25" s="11">
        <v>13.15</v>
      </c>
    </row>
    <row r="26" spans="3:27" x14ac:dyDescent="0.25">
      <c r="C26" t="s">
        <v>3</v>
      </c>
      <c r="D26" t="s">
        <v>35</v>
      </c>
      <c r="E26" t="s">
        <v>25</v>
      </c>
      <c r="F26" s="4">
        <v>2464</v>
      </c>
      <c r="G26" s="5">
        <v>234</v>
      </c>
      <c r="H26">
        <f>_xlfn.XLOOKUP(Chocs[[#This Row],[Product]],products[Product],products[Cost per unit])</f>
        <v>13.15</v>
      </c>
      <c r="I26">
        <f>Chocs[[#This Row],[Cost per unit]]*Chocs[[#This Row],[Units]]</f>
        <v>3077.1</v>
      </c>
      <c r="Z26" t="s">
        <v>26</v>
      </c>
      <c r="AA26" s="11">
        <v>5.6</v>
      </c>
    </row>
    <row r="27" spans="3:27" x14ac:dyDescent="0.25">
      <c r="C27" t="s">
        <v>3</v>
      </c>
      <c r="D27" t="s">
        <v>35</v>
      </c>
      <c r="E27" t="s">
        <v>29</v>
      </c>
      <c r="F27" s="4">
        <v>2114</v>
      </c>
      <c r="G27" s="5">
        <v>66</v>
      </c>
      <c r="H27">
        <f>_xlfn.XLOOKUP(Chocs[[#This Row],[Product]],products[Product],products[Cost per unit])</f>
        <v>7.16</v>
      </c>
      <c r="I27">
        <f>Chocs[[#This Row],[Cost per unit]]*Chocs[[#This Row],[Units]]</f>
        <v>472.56</v>
      </c>
      <c r="Z27" t="s">
        <v>27</v>
      </c>
      <c r="AA27" s="11">
        <v>16.73</v>
      </c>
    </row>
    <row r="28" spans="3:27" x14ac:dyDescent="0.25">
      <c r="C28" t="s">
        <v>6</v>
      </c>
      <c r="D28" t="s">
        <v>37</v>
      </c>
      <c r="E28" t="s">
        <v>31</v>
      </c>
      <c r="F28" s="4">
        <v>7693</v>
      </c>
      <c r="G28" s="5">
        <v>87</v>
      </c>
      <c r="H28">
        <f>_xlfn.XLOOKUP(Chocs[[#This Row],[Product]],products[Product],products[Cost per unit])</f>
        <v>5.79</v>
      </c>
      <c r="I28">
        <f>Chocs[[#This Row],[Cost per unit]]*Chocs[[#This Row],[Units]]</f>
        <v>503.73</v>
      </c>
      <c r="Z28" t="s">
        <v>28</v>
      </c>
      <c r="AA28" s="11">
        <v>10.38</v>
      </c>
    </row>
    <row r="29" spans="3:27" x14ac:dyDescent="0.25">
      <c r="C29" t="s">
        <v>5</v>
      </c>
      <c r="D29" t="s">
        <v>34</v>
      </c>
      <c r="E29" t="s">
        <v>20</v>
      </c>
      <c r="F29" s="4">
        <v>15610</v>
      </c>
      <c r="G29" s="5">
        <v>339</v>
      </c>
      <c r="H29">
        <f>_xlfn.XLOOKUP(Chocs[[#This Row],[Product]],products[Product],products[Cost per unit])</f>
        <v>10.62</v>
      </c>
      <c r="I29">
        <f>Chocs[[#This Row],[Cost per unit]]*Chocs[[#This Row],[Units]]</f>
        <v>3600.18</v>
      </c>
      <c r="Z29" t="s">
        <v>29</v>
      </c>
      <c r="AA29" s="11">
        <v>7.16</v>
      </c>
    </row>
    <row r="30" spans="3:27" x14ac:dyDescent="0.25">
      <c r="C30" t="s">
        <v>41</v>
      </c>
      <c r="D30" t="s">
        <v>34</v>
      </c>
      <c r="E30" t="s">
        <v>22</v>
      </c>
      <c r="F30" s="4">
        <v>336</v>
      </c>
      <c r="G30" s="5">
        <v>144</v>
      </c>
      <c r="H30">
        <f>_xlfn.XLOOKUP(Chocs[[#This Row],[Product]],products[Product],products[Cost per unit])</f>
        <v>9.77</v>
      </c>
      <c r="I30">
        <f>Chocs[[#This Row],[Cost per unit]]*Chocs[[#This Row],[Units]]</f>
        <v>1406.8799999999999</v>
      </c>
      <c r="Z30" t="s">
        <v>30</v>
      </c>
      <c r="AA30" s="11">
        <v>14.49</v>
      </c>
    </row>
    <row r="31" spans="3:27" x14ac:dyDescent="0.25">
      <c r="C31" t="s">
        <v>2</v>
      </c>
      <c r="D31" t="s">
        <v>39</v>
      </c>
      <c r="E31" t="s">
        <v>20</v>
      </c>
      <c r="F31" s="4">
        <v>9443</v>
      </c>
      <c r="G31" s="5">
        <v>162</v>
      </c>
      <c r="H31">
        <f>_xlfn.XLOOKUP(Chocs[[#This Row],[Product]],products[Product],products[Cost per unit])</f>
        <v>10.62</v>
      </c>
      <c r="I31">
        <f>Chocs[[#This Row],[Cost per unit]]*Chocs[[#This Row],[Units]]</f>
        <v>1720.4399999999998</v>
      </c>
      <c r="Z31" t="s">
        <v>31</v>
      </c>
      <c r="AA31" s="11">
        <v>5.79</v>
      </c>
    </row>
    <row r="32" spans="3:27" x14ac:dyDescent="0.25">
      <c r="C32" t="s">
        <v>9</v>
      </c>
      <c r="D32" t="s">
        <v>34</v>
      </c>
      <c r="E32" t="s">
        <v>23</v>
      </c>
      <c r="F32" s="4">
        <v>8155</v>
      </c>
      <c r="G32" s="5">
        <v>90</v>
      </c>
      <c r="H32">
        <f>_xlfn.XLOOKUP(Chocs[[#This Row],[Product]],products[Product],products[Cost per unit])</f>
        <v>6.49</v>
      </c>
      <c r="I32">
        <f>Chocs[[#This Row],[Cost per unit]]*Chocs[[#This Row],[Units]]</f>
        <v>584.1</v>
      </c>
      <c r="Z32" t="s">
        <v>32</v>
      </c>
      <c r="AA32" s="11">
        <v>8.65</v>
      </c>
    </row>
    <row r="33" spans="3:27" x14ac:dyDescent="0.25">
      <c r="C33" t="s">
        <v>8</v>
      </c>
      <c r="D33" t="s">
        <v>38</v>
      </c>
      <c r="E33" t="s">
        <v>23</v>
      </c>
      <c r="F33" s="4">
        <v>1701</v>
      </c>
      <c r="G33" s="5">
        <v>234</v>
      </c>
      <c r="H33">
        <f>_xlfn.XLOOKUP(Chocs[[#This Row],[Product]],products[Product],products[Cost per unit])</f>
        <v>6.49</v>
      </c>
      <c r="I33">
        <f>Chocs[[#This Row],[Cost per unit]]*Chocs[[#This Row],[Units]]</f>
        <v>1518.66</v>
      </c>
      <c r="Z33" t="s">
        <v>33</v>
      </c>
      <c r="AA33" s="11">
        <v>12.37</v>
      </c>
    </row>
    <row r="34" spans="3:27" x14ac:dyDescent="0.25">
      <c r="C34" t="s">
        <v>10</v>
      </c>
      <c r="D34" t="s">
        <v>38</v>
      </c>
      <c r="E34" t="s">
        <v>22</v>
      </c>
      <c r="F34" s="4">
        <v>2205</v>
      </c>
      <c r="G34" s="5">
        <v>141</v>
      </c>
      <c r="H34">
        <f>_xlfn.XLOOKUP(Chocs[[#This Row],[Product]],products[Product],products[Cost per unit])</f>
        <v>9.77</v>
      </c>
      <c r="I34">
        <f>Chocs[[#This Row],[Cost per unit]]*Chocs[[#This Row],[Units]]</f>
        <v>1377.57</v>
      </c>
    </row>
    <row r="35" spans="3:27" x14ac:dyDescent="0.25">
      <c r="C35" t="s">
        <v>8</v>
      </c>
      <c r="D35" t="s">
        <v>37</v>
      </c>
      <c r="E35" t="s">
        <v>19</v>
      </c>
      <c r="F35" s="4">
        <v>1771</v>
      </c>
      <c r="G35" s="5">
        <v>204</v>
      </c>
      <c r="H35">
        <f>_xlfn.XLOOKUP(Chocs[[#This Row],[Product]],products[Product],products[Cost per unit])</f>
        <v>7.64</v>
      </c>
      <c r="I35">
        <f>Chocs[[#This Row],[Cost per unit]]*Chocs[[#This Row],[Units]]</f>
        <v>1558.56</v>
      </c>
    </row>
    <row r="36" spans="3:27" x14ac:dyDescent="0.25">
      <c r="C36" t="s">
        <v>41</v>
      </c>
      <c r="D36" t="s">
        <v>35</v>
      </c>
      <c r="E36" t="s">
        <v>15</v>
      </c>
      <c r="F36" s="4">
        <v>2114</v>
      </c>
      <c r="G36" s="5">
        <v>186</v>
      </c>
      <c r="H36">
        <f>_xlfn.XLOOKUP(Chocs[[#This Row],[Product]],products[Product],products[Cost per unit])</f>
        <v>11.73</v>
      </c>
      <c r="I36">
        <f>Chocs[[#This Row],[Cost per unit]]*Chocs[[#This Row],[Units]]</f>
        <v>2181.7800000000002</v>
      </c>
    </row>
    <row r="37" spans="3:27" x14ac:dyDescent="0.25">
      <c r="C37" t="s">
        <v>41</v>
      </c>
      <c r="D37" t="s">
        <v>36</v>
      </c>
      <c r="E37" t="s">
        <v>13</v>
      </c>
      <c r="F37" s="4">
        <v>10311</v>
      </c>
      <c r="G37" s="5">
        <v>231</v>
      </c>
      <c r="H37">
        <f>_xlfn.XLOOKUP(Chocs[[#This Row],[Product]],products[Product],products[Cost per unit])</f>
        <v>9.33</v>
      </c>
      <c r="I37">
        <f>Chocs[[#This Row],[Cost per unit]]*Chocs[[#This Row],[Units]]</f>
        <v>2155.23</v>
      </c>
    </row>
    <row r="38" spans="3:27" x14ac:dyDescent="0.25">
      <c r="C38" t="s">
        <v>3</v>
      </c>
      <c r="D38" t="s">
        <v>39</v>
      </c>
      <c r="E38" t="s">
        <v>16</v>
      </c>
      <c r="F38" s="4">
        <v>21</v>
      </c>
      <c r="G38" s="5">
        <v>168</v>
      </c>
      <c r="H38">
        <f>_xlfn.XLOOKUP(Chocs[[#This Row],[Product]],products[Product],products[Cost per unit])</f>
        <v>8.7899999999999991</v>
      </c>
      <c r="I38">
        <f>Chocs[[#This Row],[Cost per unit]]*Chocs[[#This Row],[Units]]</f>
        <v>1476.7199999999998</v>
      </c>
    </row>
    <row r="39" spans="3:27" x14ac:dyDescent="0.25">
      <c r="C39" t="s">
        <v>10</v>
      </c>
      <c r="D39" t="s">
        <v>35</v>
      </c>
      <c r="E39" t="s">
        <v>20</v>
      </c>
      <c r="F39" s="4">
        <v>1974</v>
      </c>
      <c r="G39" s="5">
        <v>195</v>
      </c>
      <c r="H39">
        <f>_xlfn.XLOOKUP(Chocs[[#This Row],[Product]],products[Product],products[Cost per unit])</f>
        <v>10.62</v>
      </c>
      <c r="I39">
        <f>Chocs[[#This Row],[Cost per unit]]*Chocs[[#This Row],[Units]]</f>
        <v>2070.8999999999996</v>
      </c>
    </row>
    <row r="40" spans="3:27" x14ac:dyDescent="0.25">
      <c r="C40" t="s">
        <v>5</v>
      </c>
      <c r="D40" t="s">
        <v>36</v>
      </c>
      <c r="E40" t="s">
        <v>23</v>
      </c>
      <c r="F40" s="4">
        <v>6314</v>
      </c>
      <c r="G40" s="5">
        <v>15</v>
      </c>
      <c r="H40">
        <f>_xlfn.XLOOKUP(Chocs[[#This Row],[Product]],products[Product],products[Cost per unit])</f>
        <v>6.49</v>
      </c>
      <c r="I40">
        <f>Chocs[[#This Row],[Cost per unit]]*Chocs[[#This Row],[Units]]</f>
        <v>97.350000000000009</v>
      </c>
    </row>
    <row r="41" spans="3:27" x14ac:dyDescent="0.25">
      <c r="C41" t="s">
        <v>10</v>
      </c>
      <c r="D41" t="s">
        <v>37</v>
      </c>
      <c r="E41" t="s">
        <v>23</v>
      </c>
      <c r="F41" s="4">
        <v>4683</v>
      </c>
      <c r="G41" s="5">
        <v>30</v>
      </c>
      <c r="H41">
        <f>_xlfn.XLOOKUP(Chocs[[#This Row],[Product]],products[Product],products[Cost per unit])</f>
        <v>6.49</v>
      </c>
      <c r="I41">
        <f>Chocs[[#This Row],[Cost per unit]]*Chocs[[#This Row],[Units]]</f>
        <v>194.70000000000002</v>
      </c>
    </row>
    <row r="42" spans="3:27" x14ac:dyDescent="0.25">
      <c r="C42" t="s">
        <v>41</v>
      </c>
      <c r="D42" t="s">
        <v>37</v>
      </c>
      <c r="E42" t="s">
        <v>24</v>
      </c>
      <c r="F42" s="4">
        <v>6398</v>
      </c>
      <c r="G42" s="5">
        <v>102</v>
      </c>
      <c r="H42">
        <f>_xlfn.XLOOKUP(Chocs[[#This Row],[Product]],products[Product],products[Cost per unit])</f>
        <v>4.97</v>
      </c>
      <c r="I42">
        <f>Chocs[[#This Row],[Cost per unit]]*Chocs[[#This Row],[Units]]</f>
        <v>506.94</v>
      </c>
    </row>
    <row r="43" spans="3:27" x14ac:dyDescent="0.25">
      <c r="C43" t="s">
        <v>2</v>
      </c>
      <c r="D43" t="s">
        <v>35</v>
      </c>
      <c r="E43" t="s">
        <v>19</v>
      </c>
      <c r="F43" s="4">
        <v>553</v>
      </c>
      <c r="G43" s="5">
        <v>15</v>
      </c>
      <c r="H43">
        <f>_xlfn.XLOOKUP(Chocs[[#This Row],[Product]],products[Product],products[Cost per unit])</f>
        <v>7.64</v>
      </c>
      <c r="I43">
        <f>Chocs[[#This Row],[Cost per unit]]*Chocs[[#This Row],[Units]]</f>
        <v>114.6</v>
      </c>
    </row>
    <row r="44" spans="3:27" x14ac:dyDescent="0.25">
      <c r="C44" t="s">
        <v>8</v>
      </c>
      <c r="D44" t="s">
        <v>39</v>
      </c>
      <c r="E44" t="s">
        <v>30</v>
      </c>
      <c r="F44" s="4">
        <v>7021</v>
      </c>
      <c r="G44" s="5">
        <v>183</v>
      </c>
      <c r="H44">
        <f>_xlfn.XLOOKUP(Chocs[[#This Row],[Product]],products[Product],products[Cost per unit])</f>
        <v>14.49</v>
      </c>
      <c r="I44">
        <f>Chocs[[#This Row],[Cost per unit]]*Chocs[[#This Row],[Units]]</f>
        <v>2651.67</v>
      </c>
    </row>
    <row r="45" spans="3:27" x14ac:dyDescent="0.25">
      <c r="C45" t="s">
        <v>40</v>
      </c>
      <c r="D45" t="s">
        <v>39</v>
      </c>
      <c r="E45" t="s">
        <v>22</v>
      </c>
      <c r="F45" s="4">
        <v>5817</v>
      </c>
      <c r="G45" s="5">
        <v>12</v>
      </c>
      <c r="H45">
        <f>_xlfn.XLOOKUP(Chocs[[#This Row],[Product]],products[Product],products[Cost per unit])</f>
        <v>9.77</v>
      </c>
      <c r="I45">
        <f>Chocs[[#This Row],[Cost per unit]]*Chocs[[#This Row],[Units]]</f>
        <v>117.24</v>
      </c>
    </row>
    <row r="46" spans="3:27" x14ac:dyDescent="0.25">
      <c r="C46" t="s">
        <v>41</v>
      </c>
      <c r="D46" t="s">
        <v>39</v>
      </c>
      <c r="E46" t="s">
        <v>14</v>
      </c>
      <c r="F46" s="4">
        <v>3976</v>
      </c>
      <c r="G46" s="5">
        <v>72</v>
      </c>
      <c r="H46">
        <f>_xlfn.XLOOKUP(Chocs[[#This Row],[Product]],products[Product],products[Cost per unit])</f>
        <v>11.7</v>
      </c>
      <c r="I46">
        <f>Chocs[[#This Row],[Cost per unit]]*Chocs[[#This Row],[Units]]</f>
        <v>842.4</v>
      </c>
    </row>
    <row r="47" spans="3:27" x14ac:dyDescent="0.25">
      <c r="C47" t="s">
        <v>6</v>
      </c>
      <c r="D47" t="s">
        <v>38</v>
      </c>
      <c r="E47" t="s">
        <v>27</v>
      </c>
      <c r="F47" s="4">
        <v>1134</v>
      </c>
      <c r="G47" s="5">
        <v>282</v>
      </c>
      <c r="H47">
        <f>_xlfn.XLOOKUP(Chocs[[#This Row],[Product]],products[Product],products[Cost per unit])</f>
        <v>16.73</v>
      </c>
      <c r="I47">
        <f>Chocs[[#This Row],[Cost per unit]]*Chocs[[#This Row],[Units]]</f>
        <v>4717.8599999999997</v>
      </c>
    </row>
    <row r="48" spans="3:27" x14ac:dyDescent="0.25">
      <c r="C48" t="s">
        <v>2</v>
      </c>
      <c r="D48" t="s">
        <v>39</v>
      </c>
      <c r="E48" t="s">
        <v>28</v>
      </c>
      <c r="F48" s="4">
        <v>6027</v>
      </c>
      <c r="G48" s="5">
        <v>144</v>
      </c>
      <c r="H48">
        <f>_xlfn.XLOOKUP(Chocs[[#This Row],[Product]],products[Product],products[Cost per unit])</f>
        <v>10.38</v>
      </c>
      <c r="I48">
        <f>Chocs[[#This Row],[Cost per unit]]*Chocs[[#This Row],[Units]]</f>
        <v>1494.72</v>
      </c>
    </row>
    <row r="49" spans="3:9" x14ac:dyDescent="0.25">
      <c r="C49" t="s">
        <v>6</v>
      </c>
      <c r="D49" t="s">
        <v>37</v>
      </c>
      <c r="E49" t="s">
        <v>16</v>
      </c>
      <c r="F49" s="4">
        <v>1904</v>
      </c>
      <c r="G49" s="5">
        <v>405</v>
      </c>
      <c r="H49">
        <f>_xlfn.XLOOKUP(Chocs[[#This Row],[Product]],products[Product],products[Cost per unit])</f>
        <v>8.7899999999999991</v>
      </c>
      <c r="I49">
        <f>Chocs[[#This Row],[Cost per unit]]*Chocs[[#This Row],[Units]]</f>
        <v>3559.95</v>
      </c>
    </row>
    <row r="50" spans="3:9" x14ac:dyDescent="0.25">
      <c r="C50" t="s">
        <v>7</v>
      </c>
      <c r="D50" t="s">
        <v>34</v>
      </c>
      <c r="E50" t="s">
        <v>32</v>
      </c>
      <c r="F50" s="4">
        <v>3262</v>
      </c>
      <c r="G50" s="5">
        <v>75</v>
      </c>
      <c r="H50">
        <f>_xlfn.XLOOKUP(Chocs[[#This Row],[Product]],products[Product],products[Cost per unit])</f>
        <v>8.65</v>
      </c>
      <c r="I50">
        <f>Chocs[[#This Row],[Cost per unit]]*Chocs[[#This Row],[Units]]</f>
        <v>648.75</v>
      </c>
    </row>
    <row r="51" spans="3:9" x14ac:dyDescent="0.25">
      <c r="C51" t="s">
        <v>40</v>
      </c>
      <c r="D51" t="s">
        <v>34</v>
      </c>
      <c r="E51" t="s">
        <v>27</v>
      </c>
      <c r="F51" s="4">
        <v>2289</v>
      </c>
      <c r="G51" s="5">
        <v>135</v>
      </c>
      <c r="H51">
        <f>_xlfn.XLOOKUP(Chocs[[#This Row],[Product]],products[Product],products[Cost per unit])</f>
        <v>16.73</v>
      </c>
      <c r="I51">
        <f>Chocs[[#This Row],[Cost per unit]]*Chocs[[#This Row],[Units]]</f>
        <v>2258.5500000000002</v>
      </c>
    </row>
    <row r="52" spans="3:9" x14ac:dyDescent="0.25">
      <c r="C52" t="s">
        <v>5</v>
      </c>
      <c r="D52" t="s">
        <v>34</v>
      </c>
      <c r="E52" t="s">
        <v>27</v>
      </c>
      <c r="F52" s="4">
        <v>6986</v>
      </c>
      <c r="G52" s="5">
        <v>21</v>
      </c>
      <c r="H52">
        <f>_xlfn.XLOOKUP(Chocs[[#This Row],[Product]],products[Product],products[Cost per unit])</f>
        <v>16.73</v>
      </c>
      <c r="I52">
        <f>Chocs[[#This Row],[Cost per unit]]*Chocs[[#This Row],[Units]]</f>
        <v>351.33</v>
      </c>
    </row>
    <row r="53" spans="3:9" x14ac:dyDescent="0.25">
      <c r="C53" t="s">
        <v>2</v>
      </c>
      <c r="D53" t="s">
        <v>38</v>
      </c>
      <c r="E53" t="s">
        <v>23</v>
      </c>
      <c r="F53" s="4">
        <v>4417</v>
      </c>
      <c r="G53" s="5">
        <v>153</v>
      </c>
      <c r="H53">
        <f>_xlfn.XLOOKUP(Chocs[[#This Row],[Product]],products[Product],products[Cost per unit])</f>
        <v>6.49</v>
      </c>
      <c r="I53">
        <f>Chocs[[#This Row],[Cost per unit]]*Chocs[[#This Row],[Units]]</f>
        <v>992.97</v>
      </c>
    </row>
    <row r="54" spans="3:9" x14ac:dyDescent="0.25">
      <c r="C54" t="s">
        <v>6</v>
      </c>
      <c r="D54" t="s">
        <v>34</v>
      </c>
      <c r="E54" t="s">
        <v>15</v>
      </c>
      <c r="F54" s="4">
        <v>1442</v>
      </c>
      <c r="G54" s="5">
        <v>15</v>
      </c>
      <c r="H54">
        <f>_xlfn.XLOOKUP(Chocs[[#This Row],[Product]],products[Product],products[Cost per unit])</f>
        <v>11.73</v>
      </c>
      <c r="I54">
        <f>Chocs[[#This Row],[Cost per unit]]*Chocs[[#This Row],[Units]]</f>
        <v>175.95000000000002</v>
      </c>
    </row>
    <row r="55" spans="3:9" x14ac:dyDescent="0.25">
      <c r="C55" t="s">
        <v>3</v>
      </c>
      <c r="D55" t="s">
        <v>35</v>
      </c>
      <c r="E55" t="s">
        <v>14</v>
      </c>
      <c r="F55" s="4">
        <v>2415</v>
      </c>
      <c r="G55" s="5">
        <v>255</v>
      </c>
      <c r="H55">
        <f>_xlfn.XLOOKUP(Chocs[[#This Row],[Product]],products[Product],products[Cost per unit])</f>
        <v>11.7</v>
      </c>
      <c r="I55">
        <f>Chocs[[#This Row],[Cost per unit]]*Chocs[[#This Row],[Units]]</f>
        <v>2983.5</v>
      </c>
    </row>
    <row r="56" spans="3:9" x14ac:dyDescent="0.25">
      <c r="C56" t="s">
        <v>2</v>
      </c>
      <c r="D56" t="s">
        <v>37</v>
      </c>
      <c r="E56" t="s">
        <v>19</v>
      </c>
      <c r="F56" s="4">
        <v>238</v>
      </c>
      <c r="G56" s="5">
        <v>18</v>
      </c>
      <c r="H56">
        <f>_xlfn.XLOOKUP(Chocs[[#This Row],[Product]],products[Product],products[Cost per unit])</f>
        <v>7.64</v>
      </c>
      <c r="I56">
        <f>Chocs[[#This Row],[Cost per unit]]*Chocs[[#This Row],[Units]]</f>
        <v>137.51999999999998</v>
      </c>
    </row>
    <row r="57" spans="3:9" x14ac:dyDescent="0.25">
      <c r="C57" t="s">
        <v>6</v>
      </c>
      <c r="D57" t="s">
        <v>37</v>
      </c>
      <c r="E57" t="s">
        <v>23</v>
      </c>
      <c r="F57" s="4">
        <v>4949</v>
      </c>
      <c r="G57" s="5">
        <v>189</v>
      </c>
      <c r="H57">
        <f>_xlfn.XLOOKUP(Chocs[[#This Row],[Product]],products[Product],products[Cost per unit])</f>
        <v>6.49</v>
      </c>
      <c r="I57">
        <f>Chocs[[#This Row],[Cost per unit]]*Chocs[[#This Row],[Units]]</f>
        <v>1226.6100000000001</v>
      </c>
    </row>
    <row r="58" spans="3:9" x14ac:dyDescent="0.25">
      <c r="C58" t="s">
        <v>5</v>
      </c>
      <c r="D58" t="s">
        <v>38</v>
      </c>
      <c r="E58" t="s">
        <v>32</v>
      </c>
      <c r="F58" s="4">
        <v>5075</v>
      </c>
      <c r="G58" s="5">
        <v>21</v>
      </c>
      <c r="H58">
        <f>_xlfn.XLOOKUP(Chocs[[#This Row],[Product]],products[Product],products[Cost per unit])</f>
        <v>8.65</v>
      </c>
      <c r="I58">
        <f>Chocs[[#This Row],[Cost per unit]]*Chocs[[#This Row],[Units]]</f>
        <v>181.65</v>
      </c>
    </row>
    <row r="59" spans="3:9" x14ac:dyDescent="0.25">
      <c r="C59" t="s">
        <v>3</v>
      </c>
      <c r="D59" t="s">
        <v>36</v>
      </c>
      <c r="E59" t="s">
        <v>16</v>
      </c>
      <c r="F59" s="4">
        <v>9198</v>
      </c>
      <c r="G59" s="5">
        <v>36</v>
      </c>
      <c r="H59">
        <f>_xlfn.XLOOKUP(Chocs[[#This Row],[Product]],products[Product],products[Cost per unit])</f>
        <v>8.7899999999999991</v>
      </c>
      <c r="I59">
        <f>Chocs[[#This Row],[Cost per unit]]*Chocs[[#This Row],[Units]]</f>
        <v>316.43999999999994</v>
      </c>
    </row>
    <row r="60" spans="3:9" x14ac:dyDescent="0.25">
      <c r="C60" t="s">
        <v>6</v>
      </c>
      <c r="D60" t="s">
        <v>34</v>
      </c>
      <c r="E60" t="s">
        <v>29</v>
      </c>
      <c r="F60" s="4">
        <v>3339</v>
      </c>
      <c r="G60" s="5">
        <v>75</v>
      </c>
      <c r="H60">
        <f>_xlfn.XLOOKUP(Chocs[[#This Row],[Product]],products[Product],products[Cost per unit])</f>
        <v>7.16</v>
      </c>
      <c r="I60">
        <f>Chocs[[#This Row],[Cost per unit]]*Chocs[[#This Row],[Units]]</f>
        <v>537</v>
      </c>
    </row>
    <row r="61" spans="3:9" x14ac:dyDescent="0.25">
      <c r="C61" t="s">
        <v>40</v>
      </c>
      <c r="D61" t="s">
        <v>34</v>
      </c>
      <c r="E61" t="s">
        <v>17</v>
      </c>
      <c r="F61" s="4">
        <v>5019</v>
      </c>
      <c r="G61" s="5">
        <v>156</v>
      </c>
      <c r="H61">
        <f>_xlfn.XLOOKUP(Chocs[[#This Row],[Product]],products[Product],products[Cost per unit])</f>
        <v>3.11</v>
      </c>
      <c r="I61">
        <f>Chocs[[#This Row],[Cost per unit]]*Chocs[[#This Row],[Units]]</f>
        <v>485.15999999999997</v>
      </c>
    </row>
    <row r="62" spans="3:9" x14ac:dyDescent="0.25">
      <c r="C62" t="s">
        <v>5</v>
      </c>
      <c r="D62" t="s">
        <v>36</v>
      </c>
      <c r="E62" t="s">
        <v>16</v>
      </c>
      <c r="F62" s="4">
        <v>16184</v>
      </c>
      <c r="G62" s="5">
        <v>39</v>
      </c>
      <c r="H62">
        <f>_xlfn.XLOOKUP(Chocs[[#This Row],[Product]],products[Product],products[Cost per unit])</f>
        <v>8.7899999999999991</v>
      </c>
      <c r="I62">
        <f>Chocs[[#This Row],[Cost per unit]]*Chocs[[#This Row],[Units]]</f>
        <v>342.80999999999995</v>
      </c>
    </row>
    <row r="63" spans="3:9" x14ac:dyDescent="0.25">
      <c r="C63" t="s">
        <v>6</v>
      </c>
      <c r="D63" t="s">
        <v>36</v>
      </c>
      <c r="E63" t="s">
        <v>21</v>
      </c>
      <c r="F63" s="4">
        <v>497</v>
      </c>
      <c r="G63" s="5">
        <v>63</v>
      </c>
      <c r="H63">
        <f>_xlfn.XLOOKUP(Chocs[[#This Row],[Product]],products[Product],products[Cost per unit])</f>
        <v>9</v>
      </c>
      <c r="I63">
        <f>Chocs[[#This Row],[Cost per unit]]*Chocs[[#This Row],[Units]]</f>
        <v>567</v>
      </c>
    </row>
    <row r="64" spans="3:9" x14ac:dyDescent="0.25">
      <c r="C64" t="s">
        <v>2</v>
      </c>
      <c r="D64" t="s">
        <v>36</v>
      </c>
      <c r="E64" t="s">
        <v>29</v>
      </c>
      <c r="F64" s="4">
        <v>8211</v>
      </c>
      <c r="G64" s="5">
        <v>75</v>
      </c>
      <c r="H64">
        <f>_xlfn.XLOOKUP(Chocs[[#This Row],[Product]],products[Product],products[Cost per unit])</f>
        <v>7.16</v>
      </c>
      <c r="I64">
        <f>Chocs[[#This Row],[Cost per unit]]*Chocs[[#This Row],[Units]]</f>
        <v>537</v>
      </c>
    </row>
    <row r="65" spans="3:9" x14ac:dyDescent="0.25">
      <c r="C65" t="s">
        <v>2</v>
      </c>
      <c r="D65" t="s">
        <v>38</v>
      </c>
      <c r="E65" t="s">
        <v>28</v>
      </c>
      <c r="F65" s="4">
        <v>6580</v>
      </c>
      <c r="G65" s="5">
        <v>183</v>
      </c>
      <c r="H65">
        <f>_xlfn.XLOOKUP(Chocs[[#This Row],[Product]],products[Product],products[Cost per unit])</f>
        <v>10.38</v>
      </c>
      <c r="I65">
        <f>Chocs[[#This Row],[Cost per unit]]*Chocs[[#This Row],[Units]]</f>
        <v>1899.5400000000002</v>
      </c>
    </row>
    <row r="66" spans="3:9" x14ac:dyDescent="0.25">
      <c r="C66" t="s">
        <v>41</v>
      </c>
      <c r="D66" t="s">
        <v>35</v>
      </c>
      <c r="E66" t="s">
        <v>13</v>
      </c>
      <c r="F66" s="4">
        <v>4760</v>
      </c>
      <c r="G66" s="5">
        <v>69</v>
      </c>
      <c r="H66">
        <f>_xlfn.XLOOKUP(Chocs[[#This Row],[Product]],products[Product],products[Cost per unit])</f>
        <v>9.33</v>
      </c>
      <c r="I66">
        <f>Chocs[[#This Row],[Cost per unit]]*Chocs[[#This Row],[Units]]</f>
        <v>643.77</v>
      </c>
    </row>
    <row r="67" spans="3:9" x14ac:dyDescent="0.25">
      <c r="C67" t="s">
        <v>40</v>
      </c>
      <c r="D67" t="s">
        <v>36</v>
      </c>
      <c r="E67" t="s">
        <v>25</v>
      </c>
      <c r="F67" s="4">
        <v>5439</v>
      </c>
      <c r="G67" s="5">
        <v>30</v>
      </c>
      <c r="H67">
        <f>_xlfn.XLOOKUP(Chocs[[#This Row],[Product]],products[Product],products[Cost per unit])</f>
        <v>13.15</v>
      </c>
      <c r="I67">
        <f>Chocs[[#This Row],[Cost per unit]]*Chocs[[#This Row],[Units]]</f>
        <v>394.5</v>
      </c>
    </row>
    <row r="68" spans="3:9" x14ac:dyDescent="0.25">
      <c r="C68" t="s">
        <v>41</v>
      </c>
      <c r="D68" t="s">
        <v>34</v>
      </c>
      <c r="E68" t="s">
        <v>17</v>
      </c>
      <c r="F68" s="4">
        <v>1463</v>
      </c>
      <c r="G68" s="5">
        <v>39</v>
      </c>
      <c r="H68">
        <f>_xlfn.XLOOKUP(Chocs[[#This Row],[Product]],products[Product],products[Cost per unit])</f>
        <v>3.11</v>
      </c>
      <c r="I68">
        <f>Chocs[[#This Row],[Cost per unit]]*Chocs[[#This Row],[Units]]</f>
        <v>121.28999999999999</v>
      </c>
    </row>
    <row r="69" spans="3:9" x14ac:dyDescent="0.25">
      <c r="C69" t="s">
        <v>3</v>
      </c>
      <c r="D69" t="s">
        <v>34</v>
      </c>
      <c r="E69" t="s">
        <v>32</v>
      </c>
      <c r="F69" s="4">
        <v>7777</v>
      </c>
      <c r="G69" s="5">
        <v>504</v>
      </c>
      <c r="H69">
        <f>_xlfn.XLOOKUP(Chocs[[#This Row],[Product]],products[Product],products[Cost per unit])</f>
        <v>8.65</v>
      </c>
      <c r="I69">
        <f>Chocs[[#This Row],[Cost per unit]]*Chocs[[#This Row],[Units]]</f>
        <v>4359.6000000000004</v>
      </c>
    </row>
    <row r="70" spans="3:9" x14ac:dyDescent="0.25">
      <c r="C70" t="s">
        <v>9</v>
      </c>
      <c r="D70" t="s">
        <v>37</v>
      </c>
      <c r="E70" t="s">
        <v>29</v>
      </c>
      <c r="F70" s="4">
        <v>1085</v>
      </c>
      <c r="G70" s="5">
        <v>273</v>
      </c>
      <c r="H70">
        <f>_xlfn.XLOOKUP(Chocs[[#This Row],[Product]],products[Product],products[Cost per unit])</f>
        <v>7.16</v>
      </c>
      <c r="I70">
        <f>Chocs[[#This Row],[Cost per unit]]*Chocs[[#This Row],[Units]]</f>
        <v>1954.68</v>
      </c>
    </row>
    <row r="71" spans="3:9" x14ac:dyDescent="0.25">
      <c r="C71" t="s">
        <v>5</v>
      </c>
      <c r="D71" t="s">
        <v>37</v>
      </c>
      <c r="E71" t="s">
        <v>31</v>
      </c>
      <c r="F71" s="4">
        <v>182</v>
      </c>
      <c r="G71" s="5">
        <v>48</v>
      </c>
      <c r="H71">
        <f>_xlfn.XLOOKUP(Chocs[[#This Row],[Product]],products[Product],products[Cost per unit])</f>
        <v>5.79</v>
      </c>
      <c r="I71">
        <f>Chocs[[#This Row],[Cost per unit]]*Chocs[[#This Row],[Units]]</f>
        <v>277.92</v>
      </c>
    </row>
    <row r="72" spans="3:9" x14ac:dyDescent="0.25">
      <c r="C72" t="s">
        <v>6</v>
      </c>
      <c r="D72" t="s">
        <v>34</v>
      </c>
      <c r="E72" t="s">
        <v>27</v>
      </c>
      <c r="F72" s="4">
        <v>4242</v>
      </c>
      <c r="G72" s="5">
        <v>207</v>
      </c>
      <c r="H72">
        <f>_xlfn.XLOOKUP(Chocs[[#This Row],[Product]],products[Product],products[Cost per unit])</f>
        <v>16.73</v>
      </c>
      <c r="I72">
        <f>Chocs[[#This Row],[Cost per unit]]*Chocs[[#This Row],[Units]]</f>
        <v>3463.11</v>
      </c>
    </row>
    <row r="73" spans="3:9" x14ac:dyDescent="0.25">
      <c r="C73" t="s">
        <v>6</v>
      </c>
      <c r="D73" t="s">
        <v>36</v>
      </c>
      <c r="E73" t="s">
        <v>32</v>
      </c>
      <c r="F73" s="4">
        <v>6118</v>
      </c>
      <c r="G73" s="5">
        <v>9</v>
      </c>
      <c r="H73">
        <f>_xlfn.XLOOKUP(Chocs[[#This Row],[Product]],products[Product],products[Cost per unit])</f>
        <v>8.65</v>
      </c>
      <c r="I73">
        <f>Chocs[[#This Row],[Cost per unit]]*Chocs[[#This Row],[Units]]</f>
        <v>77.850000000000009</v>
      </c>
    </row>
    <row r="74" spans="3:9" x14ac:dyDescent="0.25">
      <c r="C74" t="s">
        <v>10</v>
      </c>
      <c r="D74" t="s">
        <v>36</v>
      </c>
      <c r="E74" t="s">
        <v>23</v>
      </c>
      <c r="F74" s="4">
        <v>2317</v>
      </c>
      <c r="G74" s="5">
        <v>261</v>
      </c>
      <c r="H74">
        <f>_xlfn.XLOOKUP(Chocs[[#This Row],[Product]],products[Product],products[Cost per unit])</f>
        <v>6.49</v>
      </c>
      <c r="I74">
        <f>Chocs[[#This Row],[Cost per unit]]*Chocs[[#This Row],[Units]]</f>
        <v>1693.89</v>
      </c>
    </row>
    <row r="75" spans="3:9" x14ac:dyDescent="0.25">
      <c r="C75" t="s">
        <v>6</v>
      </c>
      <c r="D75" t="s">
        <v>38</v>
      </c>
      <c r="E75" t="s">
        <v>16</v>
      </c>
      <c r="F75" s="4">
        <v>938</v>
      </c>
      <c r="G75" s="5">
        <v>6</v>
      </c>
      <c r="H75">
        <f>_xlfn.XLOOKUP(Chocs[[#This Row],[Product]],products[Product],products[Cost per unit])</f>
        <v>8.7899999999999991</v>
      </c>
      <c r="I75">
        <f>Chocs[[#This Row],[Cost per unit]]*Chocs[[#This Row],[Units]]</f>
        <v>52.739999999999995</v>
      </c>
    </row>
    <row r="76" spans="3:9" x14ac:dyDescent="0.25">
      <c r="C76" t="s">
        <v>8</v>
      </c>
      <c r="D76" t="s">
        <v>37</v>
      </c>
      <c r="E76" t="s">
        <v>15</v>
      </c>
      <c r="F76" s="4">
        <v>9709</v>
      </c>
      <c r="G76" s="5">
        <v>30</v>
      </c>
      <c r="H76">
        <f>_xlfn.XLOOKUP(Chocs[[#This Row],[Product]],products[Product],products[Cost per unit])</f>
        <v>11.73</v>
      </c>
      <c r="I76">
        <f>Chocs[[#This Row],[Cost per unit]]*Chocs[[#This Row],[Units]]</f>
        <v>351.90000000000003</v>
      </c>
    </row>
    <row r="77" spans="3:9" x14ac:dyDescent="0.25">
      <c r="C77" t="s">
        <v>7</v>
      </c>
      <c r="D77" t="s">
        <v>34</v>
      </c>
      <c r="E77" t="s">
        <v>20</v>
      </c>
      <c r="F77" s="4">
        <v>2205</v>
      </c>
      <c r="G77" s="5">
        <v>138</v>
      </c>
      <c r="H77">
        <f>_xlfn.XLOOKUP(Chocs[[#This Row],[Product]],products[Product],products[Cost per unit])</f>
        <v>10.62</v>
      </c>
      <c r="I77">
        <f>Chocs[[#This Row],[Cost per unit]]*Chocs[[#This Row],[Units]]</f>
        <v>1465.56</v>
      </c>
    </row>
    <row r="78" spans="3:9" x14ac:dyDescent="0.25">
      <c r="C78" t="s">
        <v>7</v>
      </c>
      <c r="D78" t="s">
        <v>37</v>
      </c>
      <c r="E78" t="s">
        <v>17</v>
      </c>
      <c r="F78" s="4">
        <v>4487</v>
      </c>
      <c r="G78" s="5">
        <v>111</v>
      </c>
      <c r="H78">
        <f>_xlfn.XLOOKUP(Chocs[[#This Row],[Product]],products[Product],products[Cost per unit])</f>
        <v>3.11</v>
      </c>
      <c r="I78">
        <f>Chocs[[#This Row],[Cost per unit]]*Chocs[[#This Row],[Units]]</f>
        <v>345.21</v>
      </c>
    </row>
    <row r="79" spans="3:9" x14ac:dyDescent="0.25">
      <c r="C79" t="s">
        <v>5</v>
      </c>
      <c r="D79" t="s">
        <v>35</v>
      </c>
      <c r="E79" t="s">
        <v>18</v>
      </c>
      <c r="F79" s="4">
        <v>2415</v>
      </c>
      <c r="G79" s="5">
        <v>15</v>
      </c>
      <c r="H79">
        <f>_xlfn.XLOOKUP(Chocs[[#This Row],[Product]],products[Product],products[Cost per unit])</f>
        <v>6.47</v>
      </c>
      <c r="I79">
        <f>Chocs[[#This Row],[Cost per unit]]*Chocs[[#This Row],[Units]]</f>
        <v>97.05</v>
      </c>
    </row>
    <row r="80" spans="3:9" x14ac:dyDescent="0.25">
      <c r="C80" t="s">
        <v>40</v>
      </c>
      <c r="D80" t="s">
        <v>34</v>
      </c>
      <c r="E80" t="s">
        <v>19</v>
      </c>
      <c r="F80" s="4">
        <v>4018</v>
      </c>
      <c r="G80" s="5">
        <v>162</v>
      </c>
      <c r="H80">
        <f>_xlfn.XLOOKUP(Chocs[[#This Row],[Product]],products[Product],products[Cost per unit])</f>
        <v>7.64</v>
      </c>
      <c r="I80">
        <f>Chocs[[#This Row],[Cost per unit]]*Chocs[[#This Row],[Units]]</f>
        <v>1237.6799999999998</v>
      </c>
    </row>
    <row r="81" spans="3:9" x14ac:dyDescent="0.25">
      <c r="C81" t="s">
        <v>5</v>
      </c>
      <c r="D81" t="s">
        <v>34</v>
      </c>
      <c r="E81" t="s">
        <v>19</v>
      </c>
      <c r="F81" s="4">
        <v>861</v>
      </c>
      <c r="G81" s="5">
        <v>195</v>
      </c>
      <c r="H81">
        <f>_xlfn.XLOOKUP(Chocs[[#This Row],[Product]],products[Product],products[Cost per unit])</f>
        <v>7.64</v>
      </c>
      <c r="I81">
        <f>Chocs[[#This Row],[Cost per unit]]*Chocs[[#This Row],[Units]]</f>
        <v>1489.8</v>
      </c>
    </row>
    <row r="82" spans="3:9" x14ac:dyDescent="0.25">
      <c r="C82" t="s">
        <v>10</v>
      </c>
      <c r="D82" t="s">
        <v>38</v>
      </c>
      <c r="E82" t="s">
        <v>14</v>
      </c>
      <c r="F82" s="4">
        <v>5586</v>
      </c>
      <c r="G82" s="5">
        <v>525</v>
      </c>
      <c r="H82">
        <f>_xlfn.XLOOKUP(Chocs[[#This Row],[Product]],products[Product],products[Cost per unit])</f>
        <v>11.7</v>
      </c>
      <c r="I82">
        <f>Chocs[[#This Row],[Cost per unit]]*Chocs[[#This Row],[Units]]</f>
        <v>6142.5</v>
      </c>
    </row>
    <row r="83" spans="3:9" x14ac:dyDescent="0.25">
      <c r="C83" t="s">
        <v>7</v>
      </c>
      <c r="D83" t="s">
        <v>34</v>
      </c>
      <c r="E83" t="s">
        <v>33</v>
      </c>
      <c r="F83" s="4">
        <v>2226</v>
      </c>
      <c r="G83" s="5">
        <v>48</v>
      </c>
      <c r="H83">
        <f>_xlfn.XLOOKUP(Chocs[[#This Row],[Product]],products[Product],products[Cost per unit])</f>
        <v>12.37</v>
      </c>
      <c r="I83">
        <f>Chocs[[#This Row],[Cost per unit]]*Chocs[[#This Row],[Units]]</f>
        <v>593.76</v>
      </c>
    </row>
    <row r="84" spans="3:9" x14ac:dyDescent="0.25">
      <c r="C84" t="s">
        <v>9</v>
      </c>
      <c r="D84" t="s">
        <v>34</v>
      </c>
      <c r="E84" t="s">
        <v>28</v>
      </c>
      <c r="F84" s="4">
        <v>14329</v>
      </c>
      <c r="G84" s="5">
        <v>150</v>
      </c>
      <c r="H84">
        <f>_xlfn.XLOOKUP(Chocs[[#This Row],[Product]],products[Product],products[Cost per unit])</f>
        <v>10.38</v>
      </c>
      <c r="I84">
        <f>Chocs[[#This Row],[Cost per unit]]*Chocs[[#This Row],[Units]]</f>
        <v>1557.0000000000002</v>
      </c>
    </row>
    <row r="85" spans="3:9" x14ac:dyDescent="0.25">
      <c r="C85" t="s">
        <v>9</v>
      </c>
      <c r="D85" t="s">
        <v>34</v>
      </c>
      <c r="E85" t="s">
        <v>20</v>
      </c>
      <c r="F85" s="4">
        <v>8463</v>
      </c>
      <c r="G85" s="5">
        <v>492</v>
      </c>
      <c r="H85">
        <f>_xlfn.XLOOKUP(Chocs[[#This Row],[Product]],products[Product],products[Cost per unit])</f>
        <v>10.62</v>
      </c>
      <c r="I85">
        <f>Chocs[[#This Row],[Cost per unit]]*Chocs[[#This Row],[Units]]</f>
        <v>5225.04</v>
      </c>
    </row>
    <row r="86" spans="3:9" x14ac:dyDescent="0.25">
      <c r="C86" t="s">
        <v>5</v>
      </c>
      <c r="D86" t="s">
        <v>34</v>
      </c>
      <c r="E86" t="s">
        <v>29</v>
      </c>
      <c r="F86" s="4">
        <v>2891</v>
      </c>
      <c r="G86" s="5">
        <v>102</v>
      </c>
      <c r="H86">
        <f>_xlfn.XLOOKUP(Chocs[[#This Row],[Product]],products[Product],products[Cost per unit])</f>
        <v>7.16</v>
      </c>
      <c r="I86">
        <f>Chocs[[#This Row],[Cost per unit]]*Chocs[[#This Row],[Units]]</f>
        <v>730.32</v>
      </c>
    </row>
    <row r="87" spans="3:9" x14ac:dyDescent="0.25">
      <c r="C87" t="s">
        <v>3</v>
      </c>
      <c r="D87" t="s">
        <v>36</v>
      </c>
      <c r="E87" t="s">
        <v>23</v>
      </c>
      <c r="F87" s="4">
        <v>3773</v>
      </c>
      <c r="G87" s="5">
        <v>165</v>
      </c>
      <c r="H87">
        <f>_xlfn.XLOOKUP(Chocs[[#This Row],[Product]],products[Product],products[Cost per unit])</f>
        <v>6.49</v>
      </c>
      <c r="I87">
        <f>Chocs[[#This Row],[Cost per unit]]*Chocs[[#This Row],[Units]]</f>
        <v>1070.8500000000001</v>
      </c>
    </row>
    <row r="88" spans="3:9" x14ac:dyDescent="0.25">
      <c r="C88" t="s">
        <v>41</v>
      </c>
      <c r="D88" t="s">
        <v>36</v>
      </c>
      <c r="E88" t="s">
        <v>28</v>
      </c>
      <c r="F88" s="4">
        <v>854</v>
      </c>
      <c r="G88" s="5">
        <v>309</v>
      </c>
      <c r="H88">
        <f>_xlfn.XLOOKUP(Chocs[[#This Row],[Product]],products[Product],products[Cost per unit])</f>
        <v>10.38</v>
      </c>
      <c r="I88">
        <f>Chocs[[#This Row],[Cost per unit]]*Chocs[[#This Row],[Units]]</f>
        <v>3207.42</v>
      </c>
    </row>
    <row r="89" spans="3:9" x14ac:dyDescent="0.25">
      <c r="C89" t="s">
        <v>6</v>
      </c>
      <c r="D89" t="s">
        <v>36</v>
      </c>
      <c r="E89" t="s">
        <v>17</v>
      </c>
      <c r="F89" s="4">
        <v>4970</v>
      </c>
      <c r="G89" s="5">
        <v>156</v>
      </c>
      <c r="H89">
        <f>_xlfn.XLOOKUP(Chocs[[#This Row],[Product]],products[Product],products[Cost per unit])</f>
        <v>3.11</v>
      </c>
      <c r="I89">
        <f>Chocs[[#This Row],[Cost per unit]]*Chocs[[#This Row],[Units]]</f>
        <v>485.15999999999997</v>
      </c>
    </row>
    <row r="90" spans="3:9" x14ac:dyDescent="0.25">
      <c r="C90" t="s">
        <v>9</v>
      </c>
      <c r="D90" t="s">
        <v>35</v>
      </c>
      <c r="E90" t="s">
        <v>26</v>
      </c>
      <c r="F90" s="4">
        <v>98</v>
      </c>
      <c r="G90" s="5">
        <v>159</v>
      </c>
      <c r="H90">
        <f>_xlfn.XLOOKUP(Chocs[[#This Row],[Product]],products[Product],products[Cost per unit])</f>
        <v>5.6</v>
      </c>
      <c r="I90">
        <f>Chocs[[#This Row],[Cost per unit]]*Chocs[[#This Row],[Units]]</f>
        <v>890.4</v>
      </c>
    </row>
    <row r="91" spans="3:9" x14ac:dyDescent="0.25">
      <c r="C91" t="s">
        <v>5</v>
      </c>
      <c r="D91" t="s">
        <v>35</v>
      </c>
      <c r="E91" t="s">
        <v>15</v>
      </c>
      <c r="F91" s="4">
        <v>13391</v>
      </c>
      <c r="G91" s="5">
        <v>201</v>
      </c>
      <c r="H91">
        <f>_xlfn.XLOOKUP(Chocs[[#This Row],[Product]],products[Product],products[Cost per unit])</f>
        <v>11.73</v>
      </c>
      <c r="I91">
        <f>Chocs[[#This Row],[Cost per unit]]*Chocs[[#This Row],[Units]]</f>
        <v>2357.73</v>
      </c>
    </row>
    <row r="92" spans="3:9" x14ac:dyDescent="0.25">
      <c r="C92" t="s">
        <v>8</v>
      </c>
      <c r="D92" t="s">
        <v>39</v>
      </c>
      <c r="E92" t="s">
        <v>31</v>
      </c>
      <c r="F92" s="4">
        <v>8890</v>
      </c>
      <c r="G92" s="5">
        <v>210</v>
      </c>
      <c r="H92">
        <f>_xlfn.XLOOKUP(Chocs[[#This Row],[Product]],products[Product],products[Cost per unit])</f>
        <v>5.79</v>
      </c>
      <c r="I92">
        <f>Chocs[[#This Row],[Cost per unit]]*Chocs[[#This Row],[Units]]</f>
        <v>1215.9000000000001</v>
      </c>
    </row>
    <row r="93" spans="3:9" x14ac:dyDescent="0.25">
      <c r="C93" t="s">
        <v>2</v>
      </c>
      <c r="D93" t="s">
        <v>38</v>
      </c>
      <c r="E93" t="s">
        <v>13</v>
      </c>
      <c r="F93" s="4">
        <v>56</v>
      </c>
      <c r="G93" s="5">
        <v>51</v>
      </c>
      <c r="H93">
        <f>_xlfn.XLOOKUP(Chocs[[#This Row],[Product]],products[Product],products[Cost per unit])</f>
        <v>9.33</v>
      </c>
      <c r="I93">
        <f>Chocs[[#This Row],[Cost per unit]]*Chocs[[#This Row],[Units]]</f>
        <v>475.83</v>
      </c>
    </row>
    <row r="94" spans="3:9" x14ac:dyDescent="0.25">
      <c r="C94" t="s">
        <v>3</v>
      </c>
      <c r="D94" t="s">
        <v>36</v>
      </c>
      <c r="E94" t="s">
        <v>25</v>
      </c>
      <c r="F94" s="4">
        <v>3339</v>
      </c>
      <c r="G94" s="5">
        <v>39</v>
      </c>
      <c r="H94">
        <f>_xlfn.XLOOKUP(Chocs[[#This Row],[Product]],products[Product],products[Cost per unit])</f>
        <v>13.15</v>
      </c>
      <c r="I94">
        <f>Chocs[[#This Row],[Cost per unit]]*Chocs[[#This Row],[Units]]</f>
        <v>512.85</v>
      </c>
    </row>
    <row r="95" spans="3:9" x14ac:dyDescent="0.25">
      <c r="C95" t="s">
        <v>10</v>
      </c>
      <c r="D95" t="s">
        <v>35</v>
      </c>
      <c r="E95" t="s">
        <v>18</v>
      </c>
      <c r="F95" s="4">
        <v>3808</v>
      </c>
      <c r="G95" s="5">
        <v>279</v>
      </c>
      <c r="H95">
        <f>_xlfn.XLOOKUP(Chocs[[#This Row],[Product]],products[Product],products[Cost per unit])</f>
        <v>6.47</v>
      </c>
      <c r="I95">
        <f>Chocs[[#This Row],[Cost per unit]]*Chocs[[#This Row],[Units]]</f>
        <v>1805.1299999999999</v>
      </c>
    </row>
    <row r="96" spans="3:9" x14ac:dyDescent="0.25">
      <c r="C96" t="s">
        <v>10</v>
      </c>
      <c r="D96" t="s">
        <v>38</v>
      </c>
      <c r="E96" t="s">
        <v>13</v>
      </c>
      <c r="F96" s="4">
        <v>63</v>
      </c>
      <c r="G96" s="5">
        <v>123</v>
      </c>
      <c r="H96">
        <f>_xlfn.XLOOKUP(Chocs[[#This Row],[Product]],products[Product],products[Cost per unit])</f>
        <v>9.33</v>
      </c>
      <c r="I96">
        <f>Chocs[[#This Row],[Cost per unit]]*Chocs[[#This Row],[Units]]</f>
        <v>1147.5899999999999</v>
      </c>
    </row>
    <row r="97" spans="3:9" x14ac:dyDescent="0.25">
      <c r="C97" t="s">
        <v>2</v>
      </c>
      <c r="D97" t="s">
        <v>39</v>
      </c>
      <c r="E97" t="s">
        <v>27</v>
      </c>
      <c r="F97" s="4">
        <v>7812</v>
      </c>
      <c r="G97" s="5">
        <v>81</v>
      </c>
      <c r="H97">
        <f>_xlfn.XLOOKUP(Chocs[[#This Row],[Product]],products[Product],products[Cost per unit])</f>
        <v>16.73</v>
      </c>
      <c r="I97">
        <f>Chocs[[#This Row],[Cost per unit]]*Chocs[[#This Row],[Units]]</f>
        <v>1355.13</v>
      </c>
    </row>
    <row r="98" spans="3:9" x14ac:dyDescent="0.25">
      <c r="C98" t="s">
        <v>40</v>
      </c>
      <c r="D98" t="s">
        <v>37</v>
      </c>
      <c r="E98" t="s">
        <v>19</v>
      </c>
      <c r="F98" s="4">
        <v>7693</v>
      </c>
      <c r="G98" s="5">
        <v>21</v>
      </c>
      <c r="H98">
        <f>_xlfn.XLOOKUP(Chocs[[#This Row],[Product]],products[Product],products[Cost per unit])</f>
        <v>7.64</v>
      </c>
      <c r="I98">
        <f>Chocs[[#This Row],[Cost per unit]]*Chocs[[#This Row],[Units]]</f>
        <v>160.44</v>
      </c>
    </row>
    <row r="99" spans="3:9" x14ac:dyDescent="0.25">
      <c r="C99" t="s">
        <v>3</v>
      </c>
      <c r="D99" t="s">
        <v>36</v>
      </c>
      <c r="E99" t="s">
        <v>28</v>
      </c>
      <c r="F99" s="4">
        <v>973</v>
      </c>
      <c r="G99" s="5">
        <v>162</v>
      </c>
      <c r="H99">
        <f>_xlfn.XLOOKUP(Chocs[[#This Row],[Product]],products[Product],products[Cost per unit])</f>
        <v>10.38</v>
      </c>
      <c r="I99">
        <f>Chocs[[#This Row],[Cost per unit]]*Chocs[[#This Row],[Units]]</f>
        <v>1681.5600000000002</v>
      </c>
    </row>
    <row r="100" spans="3:9" x14ac:dyDescent="0.25">
      <c r="C100" t="s">
        <v>10</v>
      </c>
      <c r="D100" t="s">
        <v>35</v>
      </c>
      <c r="E100" t="s">
        <v>21</v>
      </c>
      <c r="F100" s="4">
        <v>567</v>
      </c>
      <c r="G100" s="5">
        <v>228</v>
      </c>
      <c r="H100">
        <f>_xlfn.XLOOKUP(Chocs[[#This Row],[Product]],products[Product],products[Cost per unit])</f>
        <v>9</v>
      </c>
      <c r="I100">
        <f>Chocs[[#This Row],[Cost per unit]]*Chocs[[#This Row],[Units]]</f>
        <v>2052</v>
      </c>
    </row>
    <row r="101" spans="3:9" x14ac:dyDescent="0.25">
      <c r="C101" t="s">
        <v>10</v>
      </c>
      <c r="D101" t="s">
        <v>36</v>
      </c>
      <c r="E101" t="s">
        <v>29</v>
      </c>
      <c r="F101" s="4">
        <v>2471</v>
      </c>
      <c r="G101" s="5">
        <v>342</v>
      </c>
      <c r="H101">
        <f>_xlfn.XLOOKUP(Chocs[[#This Row],[Product]],products[Product],products[Cost per unit])</f>
        <v>7.16</v>
      </c>
      <c r="I101">
        <f>Chocs[[#This Row],[Cost per unit]]*Chocs[[#This Row],[Units]]</f>
        <v>2448.7200000000003</v>
      </c>
    </row>
    <row r="102" spans="3:9" x14ac:dyDescent="0.25">
      <c r="C102" t="s">
        <v>5</v>
      </c>
      <c r="D102" t="s">
        <v>38</v>
      </c>
      <c r="E102" t="s">
        <v>13</v>
      </c>
      <c r="F102" s="4">
        <v>7189</v>
      </c>
      <c r="G102" s="5">
        <v>54</v>
      </c>
      <c r="H102">
        <f>_xlfn.XLOOKUP(Chocs[[#This Row],[Product]],products[Product],products[Cost per unit])</f>
        <v>9.33</v>
      </c>
      <c r="I102">
        <f>Chocs[[#This Row],[Cost per unit]]*Chocs[[#This Row],[Units]]</f>
        <v>503.82</v>
      </c>
    </row>
    <row r="103" spans="3:9" x14ac:dyDescent="0.25">
      <c r="C103" t="s">
        <v>41</v>
      </c>
      <c r="D103" t="s">
        <v>35</v>
      </c>
      <c r="E103" t="s">
        <v>28</v>
      </c>
      <c r="F103" s="4">
        <v>7455</v>
      </c>
      <c r="G103" s="5">
        <v>216</v>
      </c>
      <c r="H103">
        <f>_xlfn.XLOOKUP(Chocs[[#This Row],[Product]],products[Product],products[Cost per unit])</f>
        <v>10.38</v>
      </c>
      <c r="I103">
        <f>Chocs[[#This Row],[Cost per unit]]*Chocs[[#This Row],[Units]]</f>
        <v>2242.0800000000004</v>
      </c>
    </row>
    <row r="104" spans="3:9" x14ac:dyDescent="0.25">
      <c r="C104" t="s">
        <v>3</v>
      </c>
      <c r="D104" t="s">
        <v>34</v>
      </c>
      <c r="E104" t="s">
        <v>26</v>
      </c>
      <c r="F104" s="4">
        <v>3108</v>
      </c>
      <c r="G104" s="5">
        <v>54</v>
      </c>
      <c r="H104">
        <f>_xlfn.XLOOKUP(Chocs[[#This Row],[Product]],products[Product],products[Cost per unit])</f>
        <v>5.6</v>
      </c>
      <c r="I104">
        <f>Chocs[[#This Row],[Cost per unit]]*Chocs[[#This Row],[Units]]</f>
        <v>302.39999999999998</v>
      </c>
    </row>
    <row r="105" spans="3:9" x14ac:dyDescent="0.25">
      <c r="C105" t="s">
        <v>6</v>
      </c>
      <c r="D105" t="s">
        <v>38</v>
      </c>
      <c r="E105" t="s">
        <v>25</v>
      </c>
      <c r="F105" s="4">
        <v>469</v>
      </c>
      <c r="G105" s="5">
        <v>75</v>
      </c>
      <c r="H105">
        <f>_xlfn.XLOOKUP(Chocs[[#This Row],[Product]],products[Product],products[Cost per unit])</f>
        <v>13.15</v>
      </c>
      <c r="I105">
        <f>Chocs[[#This Row],[Cost per unit]]*Chocs[[#This Row],[Units]]</f>
        <v>986.25</v>
      </c>
    </row>
    <row r="106" spans="3:9" x14ac:dyDescent="0.25">
      <c r="C106" t="s">
        <v>9</v>
      </c>
      <c r="D106" t="s">
        <v>37</v>
      </c>
      <c r="E106" t="s">
        <v>23</v>
      </c>
      <c r="F106" s="4">
        <v>2737</v>
      </c>
      <c r="G106" s="5">
        <v>93</v>
      </c>
      <c r="H106">
        <f>_xlfn.XLOOKUP(Chocs[[#This Row],[Product]],products[Product],products[Cost per unit])</f>
        <v>6.49</v>
      </c>
      <c r="I106">
        <f>Chocs[[#This Row],[Cost per unit]]*Chocs[[#This Row],[Units]]</f>
        <v>603.57000000000005</v>
      </c>
    </row>
    <row r="107" spans="3:9" x14ac:dyDescent="0.25">
      <c r="C107" t="s">
        <v>9</v>
      </c>
      <c r="D107" t="s">
        <v>37</v>
      </c>
      <c r="E107" t="s">
        <v>25</v>
      </c>
      <c r="F107" s="4">
        <v>4305</v>
      </c>
      <c r="G107" s="5">
        <v>156</v>
      </c>
      <c r="H107">
        <f>_xlfn.XLOOKUP(Chocs[[#This Row],[Product]],products[Product],products[Cost per unit])</f>
        <v>13.15</v>
      </c>
      <c r="I107">
        <f>Chocs[[#This Row],[Cost per unit]]*Chocs[[#This Row],[Units]]</f>
        <v>2051.4</v>
      </c>
    </row>
    <row r="108" spans="3:9" x14ac:dyDescent="0.25">
      <c r="C108" t="s">
        <v>9</v>
      </c>
      <c r="D108" t="s">
        <v>38</v>
      </c>
      <c r="E108" t="s">
        <v>17</v>
      </c>
      <c r="F108" s="4">
        <v>2408</v>
      </c>
      <c r="G108" s="5">
        <v>9</v>
      </c>
      <c r="H108">
        <f>_xlfn.XLOOKUP(Chocs[[#This Row],[Product]],products[Product],products[Cost per unit])</f>
        <v>3.11</v>
      </c>
      <c r="I108">
        <f>Chocs[[#This Row],[Cost per unit]]*Chocs[[#This Row],[Units]]</f>
        <v>27.99</v>
      </c>
    </row>
    <row r="109" spans="3:9" x14ac:dyDescent="0.25">
      <c r="C109" t="s">
        <v>3</v>
      </c>
      <c r="D109" t="s">
        <v>36</v>
      </c>
      <c r="E109" t="s">
        <v>19</v>
      </c>
      <c r="F109" s="4">
        <v>1281</v>
      </c>
      <c r="G109" s="5">
        <v>18</v>
      </c>
      <c r="H109">
        <f>_xlfn.XLOOKUP(Chocs[[#This Row],[Product]],products[Product],products[Cost per unit])</f>
        <v>7.64</v>
      </c>
      <c r="I109">
        <f>Chocs[[#This Row],[Cost per unit]]*Chocs[[#This Row],[Units]]</f>
        <v>137.51999999999998</v>
      </c>
    </row>
    <row r="110" spans="3:9" x14ac:dyDescent="0.25">
      <c r="C110" t="s">
        <v>40</v>
      </c>
      <c r="D110" t="s">
        <v>35</v>
      </c>
      <c r="E110" t="s">
        <v>32</v>
      </c>
      <c r="F110" s="4">
        <v>12348</v>
      </c>
      <c r="G110" s="5">
        <v>234</v>
      </c>
      <c r="H110">
        <f>_xlfn.XLOOKUP(Chocs[[#This Row],[Product]],products[Product],products[Cost per unit])</f>
        <v>8.65</v>
      </c>
      <c r="I110">
        <f>Chocs[[#This Row],[Cost per unit]]*Chocs[[#This Row],[Units]]</f>
        <v>2024.1000000000001</v>
      </c>
    </row>
    <row r="111" spans="3:9" x14ac:dyDescent="0.25">
      <c r="C111" t="s">
        <v>3</v>
      </c>
      <c r="D111" t="s">
        <v>34</v>
      </c>
      <c r="E111" t="s">
        <v>28</v>
      </c>
      <c r="F111" s="4">
        <v>3689</v>
      </c>
      <c r="G111" s="5">
        <v>312</v>
      </c>
      <c r="H111">
        <f>_xlfn.XLOOKUP(Chocs[[#This Row],[Product]],products[Product],products[Cost per unit])</f>
        <v>10.38</v>
      </c>
      <c r="I111">
        <f>Chocs[[#This Row],[Cost per unit]]*Chocs[[#This Row],[Units]]</f>
        <v>3238.5600000000004</v>
      </c>
    </row>
    <row r="112" spans="3:9" x14ac:dyDescent="0.25">
      <c r="C112" t="s">
        <v>7</v>
      </c>
      <c r="D112" t="s">
        <v>36</v>
      </c>
      <c r="E112" t="s">
        <v>19</v>
      </c>
      <c r="F112" s="4">
        <v>2870</v>
      </c>
      <c r="G112" s="5">
        <v>300</v>
      </c>
      <c r="H112">
        <f>_xlfn.XLOOKUP(Chocs[[#This Row],[Product]],products[Product],products[Cost per unit])</f>
        <v>7.64</v>
      </c>
      <c r="I112">
        <f>Chocs[[#This Row],[Cost per unit]]*Chocs[[#This Row],[Units]]</f>
        <v>2292</v>
      </c>
    </row>
    <row r="113" spans="3:9" x14ac:dyDescent="0.25">
      <c r="C113" t="s">
        <v>2</v>
      </c>
      <c r="D113" t="s">
        <v>36</v>
      </c>
      <c r="E113" t="s">
        <v>27</v>
      </c>
      <c r="F113" s="4">
        <v>798</v>
      </c>
      <c r="G113" s="5">
        <v>519</v>
      </c>
      <c r="H113">
        <f>_xlfn.XLOOKUP(Chocs[[#This Row],[Product]],products[Product],products[Cost per unit])</f>
        <v>16.73</v>
      </c>
      <c r="I113">
        <f>Chocs[[#This Row],[Cost per unit]]*Chocs[[#This Row],[Units]]</f>
        <v>8682.8700000000008</v>
      </c>
    </row>
    <row r="114" spans="3:9" x14ac:dyDescent="0.25">
      <c r="C114" t="s">
        <v>41</v>
      </c>
      <c r="D114" t="s">
        <v>37</v>
      </c>
      <c r="E114" t="s">
        <v>21</v>
      </c>
      <c r="F114" s="4">
        <v>2933</v>
      </c>
      <c r="G114" s="5">
        <v>9</v>
      </c>
      <c r="H114">
        <f>_xlfn.XLOOKUP(Chocs[[#This Row],[Product]],products[Product],products[Cost per unit])</f>
        <v>9</v>
      </c>
      <c r="I114">
        <f>Chocs[[#This Row],[Cost per unit]]*Chocs[[#This Row],[Units]]</f>
        <v>81</v>
      </c>
    </row>
    <row r="115" spans="3:9" x14ac:dyDescent="0.25">
      <c r="C115" t="s">
        <v>5</v>
      </c>
      <c r="D115" t="s">
        <v>35</v>
      </c>
      <c r="E115" t="s">
        <v>4</v>
      </c>
      <c r="F115" s="4">
        <v>2744</v>
      </c>
      <c r="G115" s="5">
        <v>9</v>
      </c>
      <c r="H115">
        <f>_xlfn.XLOOKUP(Chocs[[#This Row],[Product]],products[Product],products[Cost per unit])</f>
        <v>11.88</v>
      </c>
      <c r="I115">
        <f>Chocs[[#This Row],[Cost per unit]]*Chocs[[#This Row],[Units]]</f>
        <v>106.92</v>
      </c>
    </row>
    <row r="116" spans="3:9" x14ac:dyDescent="0.25">
      <c r="C116" t="s">
        <v>40</v>
      </c>
      <c r="D116" t="s">
        <v>36</v>
      </c>
      <c r="E116" t="s">
        <v>33</v>
      </c>
      <c r="F116" s="4">
        <v>9772</v>
      </c>
      <c r="G116" s="5">
        <v>90</v>
      </c>
      <c r="H116">
        <f>_xlfn.XLOOKUP(Chocs[[#This Row],[Product]],products[Product],products[Cost per unit])</f>
        <v>12.37</v>
      </c>
      <c r="I116">
        <f>Chocs[[#This Row],[Cost per unit]]*Chocs[[#This Row],[Units]]</f>
        <v>1113.3</v>
      </c>
    </row>
    <row r="117" spans="3:9" x14ac:dyDescent="0.25">
      <c r="C117" t="s">
        <v>7</v>
      </c>
      <c r="D117" t="s">
        <v>34</v>
      </c>
      <c r="E117" t="s">
        <v>25</v>
      </c>
      <c r="F117" s="4">
        <v>1568</v>
      </c>
      <c r="G117" s="5">
        <v>96</v>
      </c>
      <c r="H117">
        <f>_xlfn.XLOOKUP(Chocs[[#This Row],[Product]],products[Product],products[Cost per unit])</f>
        <v>13.15</v>
      </c>
      <c r="I117">
        <f>Chocs[[#This Row],[Cost per unit]]*Chocs[[#This Row],[Units]]</f>
        <v>1262.4000000000001</v>
      </c>
    </row>
    <row r="118" spans="3:9" x14ac:dyDescent="0.25">
      <c r="C118" t="s">
        <v>2</v>
      </c>
      <c r="D118" t="s">
        <v>36</v>
      </c>
      <c r="E118" t="s">
        <v>16</v>
      </c>
      <c r="F118" s="4">
        <v>11417</v>
      </c>
      <c r="G118" s="5">
        <v>21</v>
      </c>
      <c r="H118">
        <f>_xlfn.XLOOKUP(Chocs[[#This Row],[Product]],products[Product],products[Cost per unit])</f>
        <v>8.7899999999999991</v>
      </c>
      <c r="I118">
        <f>Chocs[[#This Row],[Cost per unit]]*Chocs[[#This Row],[Units]]</f>
        <v>184.58999999999997</v>
      </c>
    </row>
    <row r="119" spans="3:9" x14ac:dyDescent="0.25">
      <c r="C119" t="s">
        <v>40</v>
      </c>
      <c r="D119" t="s">
        <v>34</v>
      </c>
      <c r="E119" t="s">
        <v>26</v>
      </c>
      <c r="F119" s="4">
        <v>6748</v>
      </c>
      <c r="G119" s="5">
        <v>48</v>
      </c>
      <c r="H119">
        <f>_xlfn.XLOOKUP(Chocs[[#This Row],[Product]],products[Product],products[Cost per unit])</f>
        <v>5.6</v>
      </c>
      <c r="I119">
        <f>Chocs[[#This Row],[Cost per unit]]*Chocs[[#This Row],[Units]]</f>
        <v>268.79999999999995</v>
      </c>
    </row>
    <row r="120" spans="3:9" x14ac:dyDescent="0.25">
      <c r="C120" t="s">
        <v>10</v>
      </c>
      <c r="D120" t="s">
        <v>36</v>
      </c>
      <c r="E120" t="s">
        <v>27</v>
      </c>
      <c r="F120" s="4">
        <v>1407</v>
      </c>
      <c r="G120" s="5">
        <v>72</v>
      </c>
      <c r="H120">
        <f>_xlfn.XLOOKUP(Chocs[[#This Row],[Product]],products[Product],products[Cost per unit])</f>
        <v>16.73</v>
      </c>
      <c r="I120">
        <f>Chocs[[#This Row],[Cost per unit]]*Chocs[[#This Row],[Units]]</f>
        <v>1204.56</v>
      </c>
    </row>
    <row r="121" spans="3:9" x14ac:dyDescent="0.25">
      <c r="C121" t="s">
        <v>8</v>
      </c>
      <c r="D121" t="s">
        <v>35</v>
      </c>
      <c r="E121" t="s">
        <v>29</v>
      </c>
      <c r="F121" s="4">
        <v>2023</v>
      </c>
      <c r="G121" s="5">
        <v>168</v>
      </c>
      <c r="H121">
        <f>_xlfn.XLOOKUP(Chocs[[#This Row],[Product]],products[Product],products[Cost per unit])</f>
        <v>7.16</v>
      </c>
      <c r="I121">
        <f>Chocs[[#This Row],[Cost per unit]]*Chocs[[#This Row],[Units]]</f>
        <v>1202.8800000000001</v>
      </c>
    </row>
    <row r="122" spans="3:9" x14ac:dyDescent="0.25">
      <c r="C122" t="s">
        <v>5</v>
      </c>
      <c r="D122" t="s">
        <v>39</v>
      </c>
      <c r="E122" t="s">
        <v>26</v>
      </c>
      <c r="F122" s="4">
        <v>5236</v>
      </c>
      <c r="G122" s="5">
        <v>51</v>
      </c>
      <c r="H122">
        <f>_xlfn.XLOOKUP(Chocs[[#This Row],[Product]],products[Product],products[Cost per unit])</f>
        <v>5.6</v>
      </c>
      <c r="I122">
        <f>Chocs[[#This Row],[Cost per unit]]*Chocs[[#This Row],[Units]]</f>
        <v>285.59999999999997</v>
      </c>
    </row>
    <row r="123" spans="3:9" x14ac:dyDescent="0.25">
      <c r="C123" t="s">
        <v>41</v>
      </c>
      <c r="D123" t="s">
        <v>36</v>
      </c>
      <c r="E123" t="s">
        <v>19</v>
      </c>
      <c r="F123" s="4">
        <v>1925</v>
      </c>
      <c r="G123" s="5">
        <v>192</v>
      </c>
      <c r="H123">
        <f>_xlfn.XLOOKUP(Chocs[[#This Row],[Product]],products[Product],products[Cost per unit])</f>
        <v>7.64</v>
      </c>
      <c r="I123">
        <f>Chocs[[#This Row],[Cost per unit]]*Chocs[[#This Row],[Units]]</f>
        <v>1466.8799999999999</v>
      </c>
    </row>
    <row r="124" spans="3:9" x14ac:dyDescent="0.25">
      <c r="C124" t="s">
        <v>7</v>
      </c>
      <c r="D124" t="s">
        <v>37</v>
      </c>
      <c r="E124" t="s">
        <v>14</v>
      </c>
      <c r="F124" s="4">
        <v>6608</v>
      </c>
      <c r="G124" s="5">
        <v>225</v>
      </c>
      <c r="H124">
        <f>_xlfn.XLOOKUP(Chocs[[#This Row],[Product]],products[Product],products[Cost per unit])</f>
        <v>11.7</v>
      </c>
      <c r="I124">
        <f>Chocs[[#This Row],[Cost per unit]]*Chocs[[#This Row],[Units]]</f>
        <v>2632.5</v>
      </c>
    </row>
    <row r="125" spans="3:9" x14ac:dyDescent="0.25">
      <c r="C125" t="s">
        <v>6</v>
      </c>
      <c r="D125" t="s">
        <v>34</v>
      </c>
      <c r="E125" t="s">
        <v>26</v>
      </c>
      <c r="F125" s="4">
        <v>8008</v>
      </c>
      <c r="G125" s="5">
        <v>456</v>
      </c>
      <c r="H125">
        <f>_xlfn.XLOOKUP(Chocs[[#This Row],[Product]],products[Product],products[Cost per unit])</f>
        <v>5.6</v>
      </c>
      <c r="I125">
        <f>Chocs[[#This Row],[Cost per unit]]*Chocs[[#This Row],[Units]]</f>
        <v>2553.6</v>
      </c>
    </row>
    <row r="126" spans="3:9" x14ac:dyDescent="0.25">
      <c r="C126" t="s">
        <v>10</v>
      </c>
      <c r="D126" t="s">
        <v>34</v>
      </c>
      <c r="E126" t="s">
        <v>25</v>
      </c>
      <c r="F126" s="4">
        <v>1428</v>
      </c>
      <c r="G126" s="5">
        <v>93</v>
      </c>
      <c r="H126">
        <f>_xlfn.XLOOKUP(Chocs[[#This Row],[Product]],products[Product],products[Cost per unit])</f>
        <v>13.15</v>
      </c>
      <c r="I126">
        <f>Chocs[[#This Row],[Cost per unit]]*Chocs[[#This Row],[Units]]</f>
        <v>1222.95</v>
      </c>
    </row>
    <row r="127" spans="3:9" x14ac:dyDescent="0.25">
      <c r="C127" t="s">
        <v>6</v>
      </c>
      <c r="D127" t="s">
        <v>34</v>
      </c>
      <c r="E127" t="s">
        <v>4</v>
      </c>
      <c r="F127" s="4">
        <v>525</v>
      </c>
      <c r="G127" s="5">
        <v>48</v>
      </c>
      <c r="H127">
        <f>_xlfn.XLOOKUP(Chocs[[#This Row],[Product]],products[Product],products[Cost per unit])</f>
        <v>11.88</v>
      </c>
      <c r="I127">
        <f>Chocs[[#This Row],[Cost per unit]]*Chocs[[#This Row],[Units]]</f>
        <v>570.24</v>
      </c>
    </row>
    <row r="128" spans="3:9" x14ac:dyDescent="0.25">
      <c r="C128" t="s">
        <v>6</v>
      </c>
      <c r="D128" t="s">
        <v>37</v>
      </c>
      <c r="E128" t="s">
        <v>18</v>
      </c>
      <c r="F128" s="4">
        <v>1505</v>
      </c>
      <c r="G128" s="5">
        <v>102</v>
      </c>
      <c r="H128">
        <f>_xlfn.XLOOKUP(Chocs[[#This Row],[Product]],products[Product],products[Cost per unit])</f>
        <v>6.47</v>
      </c>
      <c r="I128">
        <f>Chocs[[#This Row],[Cost per unit]]*Chocs[[#This Row],[Units]]</f>
        <v>659.93999999999994</v>
      </c>
    </row>
    <row r="129" spans="3:9" x14ac:dyDescent="0.25">
      <c r="C129" t="s">
        <v>7</v>
      </c>
      <c r="D129" t="s">
        <v>35</v>
      </c>
      <c r="E129" t="s">
        <v>30</v>
      </c>
      <c r="F129" s="4">
        <v>6755</v>
      </c>
      <c r="G129" s="5">
        <v>252</v>
      </c>
      <c r="H129">
        <f>_xlfn.XLOOKUP(Chocs[[#This Row],[Product]],products[Product],products[Cost per unit])</f>
        <v>14.49</v>
      </c>
      <c r="I129">
        <f>Chocs[[#This Row],[Cost per unit]]*Chocs[[#This Row],[Units]]</f>
        <v>3651.48</v>
      </c>
    </row>
    <row r="130" spans="3:9" x14ac:dyDescent="0.25">
      <c r="C130" t="s">
        <v>2</v>
      </c>
      <c r="D130" t="s">
        <v>37</v>
      </c>
      <c r="E130" t="s">
        <v>18</v>
      </c>
      <c r="F130" s="4">
        <v>11571</v>
      </c>
      <c r="G130" s="5">
        <v>138</v>
      </c>
      <c r="H130">
        <f>_xlfn.XLOOKUP(Chocs[[#This Row],[Product]],products[Product],products[Cost per unit])</f>
        <v>6.47</v>
      </c>
      <c r="I130">
        <f>Chocs[[#This Row],[Cost per unit]]*Chocs[[#This Row],[Units]]</f>
        <v>892.86</v>
      </c>
    </row>
    <row r="131" spans="3:9" x14ac:dyDescent="0.25">
      <c r="C131" t="s">
        <v>40</v>
      </c>
      <c r="D131" t="s">
        <v>38</v>
      </c>
      <c r="E131" t="s">
        <v>25</v>
      </c>
      <c r="F131" s="4">
        <v>2541</v>
      </c>
      <c r="G131" s="5">
        <v>90</v>
      </c>
      <c r="H131">
        <f>_xlfn.XLOOKUP(Chocs[[#This Row],[Product]],products[Product],products[Cost per unit])</f>
        <v>13.15</v>
      </c>
      <c r="I131">
        <f>Chocs[[#This Row],[Cost per unit]]*Chocs[[#This Row],[Units]]</f>
        <v>1183.5</v>
      </c>
    </row>
    <row r="132" spans="3:9" x14ac:dyDescent="0.25">
      <c r="C132" t="s">
        <v>41</v>
      </c>
      <c r="D132" t="s">
        <v>37</v>
      </c>
      <c r="E132" t="s">
        <v>30</v>
      </c>
      <c r="F132" s="4">
        <v>1526</v>
      </c>
      <c r="G132" s="5">
        <v>240</v>
      </c>
      <c r="H132">
        <f>_xlfn.XLOOKUP(Chocs[[#This Row],[Product]],products[Product],products[Cost per unit])</f>
        <v>14.49</v>
      </c>
      <c r="I132">
        <f>Chocs[[#This Row],[Cost per unit]]*Chocs[[#This Row],[Units]]</f>
        <v>3477.6</v>
      </c>
    </row>
    <row r="133" spans="3:9" x14ac:dyDescent="0.25">
      <c r="C133" t="s">
        <v>40</v>
      </c>
      <c r="D133" t="s">
        <v>38</v>
      </c>
      <c r="E133" t="s">
        <v>4</v>
      </c>
      <c r="F133" s="4">
        <v>6125</v>
      </c>
      <c r="G133" s="5">
        <v>102</v>
      </c>
      <c r="H133">
        <f>_xlfn.XLOOKUP(Chocs[[#This Row],[Product]],products[Product],products[Cost per unit])</f>
        <v>11.88</v>
      </c>
      <c r="I133">
        <f>Chocs[[#This Row],[Cost per unit]]*Chocs[[#This Row],[Units]]</f>
        <v>1211.76</v>
      </c>
    </row>
    <row r="134" spans="3:9" x14ac:dyDescent="0.25">
      <c r="C134" t="s">
        <v>41</v>
      </c>
      <c r="D134" t="s">
        <v>35</v>
      </c>
      <c r="E134" t="s">
        <v>27</v>
      </c>
      <c r="F134" s="4">
        <v>847</v>
      </c>
      <c r="G134" s="5">
        <v>129</v>
      </c>
      <c r="H134">
        <f>_xlfn.XLOOKUP(Chocs[[#This Row],[Product]],products[Product],products[Cost per unit])</f>
        <v>16.73</v>
      </c>
      <c r="I134">
        <f>Chocs[[#This Row],[Cost per unit]]*Chocs[[#This Row],[Units]]</f>
        <v>2158.17</v>
      </c>
    </row>
    <row r="135" spans="3:9" x14ac:dyDescent="0.25">
      <c r="C135" t="s">
        <v>8</v>
      </c>
      <c r="D135" t="s">
        <v>35</v>
      </c>
      <c r="E135" t="s">
        <v>27</v>
      </c>
      <c r="F135" s="4">
        <v>4753</v>
      </c>
      <c r="G135" s="5">
        <v>300</v>
      </c>
      <c r="H135">
        <f>_xlfn.XLOOKUP(Chocs[[#This Row],[Product]],products[Product],products[Cost per unit])</f>
        <v>16.73</v>
      </c>
      <c r="I135">
        <f>Chocs[[#This Row],[Cost per unit]]*Chocs[[#This Row],[Units]]</f>
        <v>5019</v>
      </c>
    </row>
    <row r="136" spans="3:9" x14ac:dyDescent="0.25">
      <c r="C136" t="s">
        <v>6</v>
      </c>
      <c r="D136" t="s">
        <v>38</v>
      </c>
      <c r="E136" t="s">
        <v>33</v>
      </c>
      <c r="F136" s="4">
        <v>959</v>
      </c>
      <c r="G136" s="5">
        <v>135</v>
      </c>
      <c r="H136">
        <f>_xlfn.XLOOKUP(Chocs[[#This Row],[Product]],products[Product],products[Cost per unit])</f>
        <v>12.37</v>
      </c>
      <c r="I136">
        <f>Chocs[[#This Row],[Cost per unit]]*Chocs[[#This Row],[Units]]</f>
        <v>1669.9499999999998</v>
      </c>
    </row>
    <row r="137" spans="3:9" x14ac:dyDescent="0.25">
      <c r="C137" t="s">
        <v>7</v>
      </c>
      <c r="D137" t="s">
        <v>35</v>
      </c>
      <c r="E137" t="s">
        <v>24</v>
      </c>
      <c r="F137" s="4">
        <v>2793</v>
      </c>
      <c r="G137" s="5">
        <v>114</v>
      </c>
      <c r="H137">
        <f>_xlfn.XLOOKUP(Chocs[[#This Row],[Product]],products[Product],products[Cost per unit])</f>
        <v>4.97</v>
      </c>
      <c r="I137">
        <f>Chocs[[#This Row],[Cost per unit]]*Chocs[[#This Row],[Units]]</f>
        <v>566.57999999999993</v>
      </c>
    </row>
    <row r="138" spans="3:9" x14ac:dyDescent="0.25">
      <c r="C138" t="s">
        <v>7</v>
      </c>
      <c r="D138" t="s">
        <v>35</v>
      </c>
      <c r="E138" t="s">
        <v>14</v>
      </c>
      <c r="F138" s="4">
        <v>4606</v>
      </c>
      <c r="G138" s="5">
        <v>63</v>
      </c>
      <c r="H138">
        <f>_xlfn.XLOOKUP(Chocs[[#This Row],[Product]],products[Product],products[Cost per unit])</f>
        <v>11.7</v>
      </c>
      <c r="I138">
        <f>Chocs[[#This Row],[Cost per unit]]*Chocs[[#This Row],[Units]]</f>
        <v>737.09999999999991</v>
      </c>
    </row>
    <row r="139" spans="3:9" x14ac:dyDescent="0.25">
      <c r="C139" t="s">
        <v>7</v>
      </c>
      <c r="D139" t="s">
        <v>36</v>
      </c>
      <c r="E139" t="s">
        <v>29</v>
      </c>
      <c r="F139" s="4">
        <v>5551</v>
      </c>
      <c r="G139" s="5">
        <v>252</v>
      </c>
      <c r="H139">
        <f>_xlfn.XLOOKUP(Chocs[[#This Row],[Product]],products[Product],products[Cost per unit])</f>
        <v>7.16</v>
      </c>
      <c r="I139">
        <f>Chocs[[#This Row],[Cost per unit]]*Chocs[[#This Row],[Units]]</f>
        <v>1804.32</v>
      </c>
    </row>
    <row r="140" spans="3:9" x14ac:dyDescent="0.25">
      <c r="C140" t="s">
        <v>10</v>
      </c>
      <c r="D140" t="s">
        <v>36</v>
      </c>
      <c r="E140" t="s">
        <v>32</v>
      </c>
      <c r="F140" s="4">
        <v>6657</v>
      </c>
      <c r="G140" s="5">
        <v>303</v>
      </c>
      <c r="H140">
        <f>_xlfn.XLOOKUP(Chocs[[#This Row],[Product]],products[Product],products[Cost per unit])</f>
        <v>8.65</v>
      </c>
      <c r="I140">
        <f>Chocs[[#This Row],[Cost per unit]]*Chocs[[#This Row],[Units]]</f>
        <v>2620.9500000000003</v>
      </c>
    </row>
    <row r="141" spans="3:9" x14ac:dyDescent="0.25">
      <c r="C141" t="s">
        <v>7</v>
      </c>
      <c r="D141" t="s">
        <v>39</v>
      </c>
      <c r="E141" t="s">
        <v>17</v>
      </c>
      <c r="F141" s="4">
        <v>4438</v>
      </c>
      <c r="G141" s="5">
        <v>246</v>
      </c>
      <c r="H141">
        <f>_xlfn.XLOOKUP(Chocs[[#This Row],[Product]],products[Product],products[Cost per unit])</f>
        <v>3.11</v>
      </c>
      <c r="I141">
        <f>Chocs[[#This Row],[Cost per unit]]*Chocs[[#This Row],[Units]]</f>
        <v>765.06</v>
      </c>
    </row>
    <row r="142" spans="3:9" x14ac:dyDescent="0.25">
      <c r="C142" t="s">
        <v>8</v>
      </c>
      <c r="D142" t="s">
        <v>38</v>
      </c>
      <c r="E142" t="s">
        <v>22</v>
      </c>
      <c r="F142" s="4">
        <v>168</v>
      </c>
      <c r="G142" s="5">
        <v>84</v>
      </c>
      <c r="H142">
        <f>_xlfn.XLOOKUP(Chocs[[#This Row],[Product]],products[Product],products[Cost per unit])</f>
        <v>9.77</v>
      </c>
      <c r="I142">
        <f>Chocs[[#This Row],[Cost per unit]]*Chocs[[#This Row],[Units]]</f>
        <v>820.68</v>
      </c>
    </row>
    <row r="143" spans="3:9" x14ac:dyDescent="0.25">
      <c r="C143" t="s">
        <v>7</v>
      </c>
      <c r="D143" t="s">
        <v>34</v>
      </c>
      <c r="E143" t="s">
        <v>17</v>
      </c>
      <c r="F143" s="4">
        <v>7777</v>
      </c>
      <c r="G143" s="5">
        <v>39</v>
      </c>
      <c r="H143">
        <f>_xlfn.XLOOKUP(Chocs[[#This Row],[Product]],products[Product],products[Cost per unit])</f>
        <v>3.11</v>
      </c>
      <c r="I143">
        <f>Chocs[[#This Row],[Cost per unit]]*Chocs[[#This Row],[Units]]</f>
        <v>121.28999999999999</v>
      </c>
    </row>
    <row r="144" spans="3:9" x14ac:dyDescent="0.25">
      <c r="C144" t="s">
        <v>5</v>
      </c>
      <c r="D144" t="s">
        <v>36</v>
      </c>
      <c r="E144" t="s">
        <v>17</v>
      </c>
      <c r="F144" s="4">
        <v>3339</v>
      </c>
      <c r="G144" s="5">
        <v>348</v>
      </c>
      <c r="H144">
        <f>_xlfn.XLOOKUP(Chocs[[#This Row],[Product]],products[Product],products[Cost per unit])</f>
        <v>3.11</v>
      </c>
      <c r="I144">
        <f>Chocs[[#This Row],[Cost per unit]]*Chocs[[#This Row],[Units]]</f>
        <v>1082.28</v>
      </c>
    </row>
    <row r="145" spans="3:9" x14ac:dyDescent="0.25">
      <c r="C145" t="s">
        <v>7</v>
      </c>
      <c r="D145" t="s">
        <v>37</v>
      </c>
      <c r="E145" t="s">
        <v>33</v>
      </c>
      <c r="F145" s="4">
        <v>6391</v>
      </c>
      <c r="G145" s="5">
        <v>48</v>
      </c>
      <c r="H145">
        <f>_xlfn.XLOOKUP(Chocs[[#This Row],[Product]],products[Product],products[Cost per unit])</f>
        <v>12.37</v>
      </c>
      <c r="I145">
        <f>Chocs[[#This Row],[Cost per unit]]*Chocs[[#This Row],[Units]]</f>
        <v>593.76</v>
      </c>
    </row>
    <row r="146" spans="3:9" x14ac:dyDescent="0.25">
      <c r="C146" t="s">
        <v>5</v>
      </c>
      <c r="D146" t="s">
        <v>37</v>
      </c>
      <c r="E146" t="s">
        <v>22</v>
      </c>
      <c r="F146" s="4">
        <v>518</v>
      </c>
      <c r="G146" s="5">
        <v>75</v>
      </c>
      <c r="H146">
        <f>_xlfn.XLOOKUP(Chocs[[#This Row],[Product]],products[Product],products[Cost per unit])</f>
        <v>9.77</v>
      </c>
      <c r="I146">
        <f>Chocs[[#This Row],[Cost per unit]]*Chocs[[#This Row],[Units]]</f>
        <v>732.75</v>
      </c>
    </row>
    <row r="147" spans="3:9" x14ac:dyDescent="0.25">
      <c r="C147" t="s">
        <v>7</v>
      </c>
      <c r="D147" t="s">
        <v>38</v>
      </c>
      <c r="E147" t="s">
        <v>28</v>
      </c>
      <c r="F147" s="4">
        <v>5677</v>
      </c>
      <c r="G147" s="5">
        <v>258</v>
      </c>
      <c r="H147">
        <f>_xlfn.XLOOKUP(Chocs[[#This Row],[Product]],products[Product],products[Cost per unit])</f>
        <v>10.38</v>
      </c>
      <c r="I147">
        <f>Chocs[[#This Row],[Cost per unit]]*Chocs[[#This Row],[Units]]</f>
        <v>2678.0400000000004</v>
      </c>
    </row>
    <row r="148" spans="3:9" x14ac:dyDescent="0.25">
      <c r="C148" t="s">
        <v>6</v>
      </c>
      <c r="D148" t="s">
        <v>39</v>
      </c>
      <c r="E148" t="s">
        <v>17</v>
      </c>
      <c r="F148" s="4">
        <v>6048</v>
      </c>
      <c r="G148" s="5">
        <v>27</v>
      </c>
      <c r="H148">
        <f>_xlfn.XLOOKUP(Chocs[[#This Row],[Product]],products[Product],products[Cost per unit])</f>
        <v>3.11</v>
      </c>
      <c r="I148">
        <f>Chocs[[#This Row],[Cost per unit]]*Chocs[[#This Row],[Units]]</f>
        <v>83.97</v>
      </c>
    </row>
    <row r="149" spans="3:9" x14ac:dyDescent="0.25">
      <c r="C149" t="s">
        <v>8</v>
      </c>
      <c r="D149" t="s">
        <v>38</v>
      </c>
      <c r="E149" t="s">
        <v>32</v>
      </c>
      <c r="F149" s="4">
        <v>3752</v>
      </c>
      <c r="G149" s="5">
        <v>213</v>
      </c>
      <c r="H149">
        <f>_xlfn.XLOOKUP(Chocs[[#This Row],[Product]],products[Product],products[Cost per unit])</f>
        <v>8.65</v>
      </c>
      <c r="I149">
        <f>Chocs[[#This Row],[Cost per unit]]*Chocs[[#This Row],[Units]]</f>
        <v>1842.45</v>
      </c>
    </row>
    <row r="150" spans="3:9" x14ac:dyDescent="0.25">
      <c r="C150" t="s">
        <v>5</v>
      </c>
      <c r="D150" t="s">
        <v>35</v>
      </c>
      <c r="E150" t="s">
        <v>29</v>
      </c>
      <c r="F150" s="4">
        <v>4480</v>
      </c>
      <c r="G150" s="5">
        <v>357</v>
      </c>
      <c r="H150">
        <f>_xlfn.XLOOKUP(Chocs[[#This Row],[Product]],products[Product],products[Cost per unit])</f>
        <v>7.16</v>
      </c>
      <c r="I150">
        <f>Chocs[[#This Row],[Cost per unit]]*Chocs[[#This Row],[Units]]</f>
        <v>2556.12</v>
      </c>
    </row>
    <row r="151" spans="3:9" x14ac:dyDescent="0.25">
      <c r="C151" t="s">
        <v>9</v>
      </c>
      <c r="D151" t="s">
        <v>37</v>
      </c>
      <c r="E151" t="s">
        <v>4</v>
      </c>
      <c r="F151" s="4">
        <v>259</v>
      </c>
      <c r="G151" s="5">
        <v>207</v>
      </c>
      <c r="H151">
        <f>_xlfn.XLOOKUP(Chocs[[#This Row],[Product]],products[Product],products[Cost per unit])</f>
        <v>11.88</v>
      </c>
      <c r="I151">
        <f>Chocs[[#This Row],[Cost per unit]]*Chocs[[#This Row],[Units]]</f>
        <v>2459.1600000000003</v>
      </c>
    </row>
    <row r="152" spans="3:9" x14ac:dyDescent="0.25">
      <c r="C152" t="s">
        <v>8</v>
      </c>
      <c r="D152" t="s">
        <v>37</v>
      </c>
      <c r="E152" t="s">
        <v>30</v>
      </c>
      <c r="F152" s="4">
        <v>42</v>
      </c>
      <c r="G152" s="5">
        <v>150</v>
      </c>
      <c r="H152">
        <f>_xlfn.XLOOKUP(Chocs[[#This Row],[Product]],products[Product],products[Cost per unit])</f>
        <v>14.49</v>
      </c>
      <c r="I152">
        <f>Chocs[[#This Row],[Cost per unit]]*Chocs[[#This Row],[Units]]</f>
        <v>2173.5</v>
      </c>
    </row>
    <row r="153" spans="3:9" x14ac:dyDescent="0.25">
      <c r="C153" t="s">
        <v>41</v>
      </c>
      <c r="D153" t="s">
        <v>36</v>
      </c>
      <c r="E153" t="s">
        <v>26</v>
      </c>
      <c r="F153" s="4">
        <v>98</v>
      </c>
      <c r="G153" s="5">
        <v>204</v>
      </c>
      <c r="H153">
        <f>_xlfn.XLOOKUP(Chocs[[#This Row],[Product]],products[Product],products[Cost per unit])</f>
        <v>5.6</v>
      </c>
      <c r="I153">
        <f>Chocs[[#This Row],[Cost per unit]]*Chocs[[#This Row],[Units]]</f>
        <v>1142.3999999999999</v>
      </c>
    </row>
    <row r="154" spans="3:9" x14ac:dyDescent="0.25">
      <c r="C154" t="s">
        <v>7</v>
      </c>
      <c r="D154" t="s">
        <v>35</v>
      </c>
      <c r="E154" t="s">
        <v>27</v>
      </c>
      <c r="F154" s="4">
        <v>2478</v>
      </c>
      <c r="G154" s="5">
        <v>21</v>
      </c>
      <c r="H154">
        <f>_xlfn.XLOOKUP(Chocs[[#This Row],[Product]],products[Product],products[Cost per unit])</f>
        <v>16.73</v>
      </c>
      <c r="I154">
        <f>Chocs[[#This Row],[Cost per unit]]*Chocs[[#This Row],[Units]]</f>
        <v>351.33</v>
      </c>
    </row>
    <row r="155" spans="3:9" x14ac:dyDescent="0.25">
      <c r="C155" t="s">
        <v>41</v>
      </c>
      <c r="D155" t="s">
        <v>34</v>
      </c>
      <c r="E155" t="s">
        <v>33</v>
      </c>
      <c r="F155" s="4">
        <v>7847</v>
      </c>
      <c r="G155" s="5">
        <v>174</v>
      </c>
      <c r="H155">
        <f>_xlfn.XLOOKUP(Chocs[[#This Row],[Product]],products[Product],products[Cost per unit])</f>
        <v>12.37</v>
      </c>
      <c r="I155">
        <f>Chocs[[#This Row],[Cost per unit]]*Chocs[[#This Row],[Units]]</f>
        <v>2152.3799999999997</v>
      </c>
    </row>
    <row r="156" spans="3:9" x14ac:dyDescent="0.25">
      <c r="C156" t="s">
        <v>2</v>
      </c>
      <c r="D156" t="s">
        <v>37</v>
      </c>
      <c r="E156" t="s">
        <v>17</v>
      </c>
      <c r="F156" s="4">
        <v>9926</v>
      </c>
      <c r="G156" s="5">
        <v>201</v>
      </c>
      <c r="H156">
        <f>_xlfn.XLOOKUP(Chocs[[#This Row],[Product]],products[Product],products[Cost per unit])</f>
        <v>3.11</v>
      </c>
      <c r="I156">
        <f>Chocs[[#This Row],[Cost per unit]]*Chocs[[#This Row],[Units]]</f>
        <v>625.11</v>
      </c>
    </row>
    <row r="157" spans="3:9" x14ac:dyDescent="0.25">
      <c r="C157" t="s">
        <v>8</v>
      </c>
      <c r="D157" t="s">
        <v>38</v>
      </c>
      <c r="E157" t="s">
        <v>13</v>
      </c>
      <c r="F157" s="4">
        <v>819</v>
      </c>
      <c r="G157" s="5">
        <v>510</v>
      </c>
      <c r="H157">
        <f>_xlfn.XLOOKUP(Chocs[[#This Row],[Product]],products[Product],products[Cost per unit])</f>
        <v>9.33</v>
      </c>
      <c r="I157">
        <f>Chocs[[#This Row],[Cost per unit]]*Chocs[[#This Row],[Units]]</f>
        <v>4758.3</v>
      </c>
    </row>
    <row r="158" spans="3:9" x14ac:dyDescent="0.25">
      <c r="C158" t="s">
        <v>6</v>
      </c>
      <c r="D158" t="s">
        <v>39</v>
      </c>
      <c r="E158" t="s">
        <v>29</v>
      </c>
      <c r="F158" s="4">
        <v>3052</v>
      </c>
      <c r="G158" s="5">
        <v>378</v>
      </c>
      <c r="H158">
        <f>_xlfn.XLOOKUP(Chocs[[#This Row],[Product]],products[Product],products[Cost per unit])</f>
        <v>7.16</v>
      </c>
      <c r="I158">
        <f>Chocs[[#This Row],[Cost per unit]]*Chocs[[#This Row],[Units]]</f>
        <v>2706.48</v>
      </c>
    </row>
    <row r="159" spans="3:9" x14ac:dyDescent="0.25">
      <c r="C159" t="s">
        <v>9</v>
      </c>
      <c r="D159" t="s">
        <v>34</v>
      </c>
      <c r="E159" t="s">
        <v>21</v>
      </c>
      <c r="F159" s="4">
        <v>6832</v>
      </c>
      <c r="G159" s="5">
        <v>27</v>
      </c>
      <c r="H159">
        <f>_xlfn.XLOOKUP(Chocs[[#This Row],[Product]],products[Product],products[Cost per unit])</f>
        <v>9</v>
      </c>
      <c r="I159">
        <f>Chocs[[#This Row],[Cost per unit]]*Chocs[[#This Row],[Units]]</f>
        <v>243</v>
      </c>
    </row>
    <row r="160" spans="3:9" x14ac:dyDescent="0.25">
      <c r="C160" t="s">
        <v>2</v>
      </c>
      <c r="D160" t="s">
        <v>39</v>
      </c>
      <c r="E160" t="s">
        <v>16</v>
      </c>
      <c r="F160" s="4">
        <v>2016</v>
      </c>
      <c r="G160" s="5">
        <v>117</v>
      </c>
      <c r="H160">
        <f>_xlfn.XLOOKUP(Chocs[[#This Row],[Product]],products[Product],products[Cost per unit])</f>
        <v>8.7899999999999991</v>
      </c>
      <c r="I160">
        <f>Chocs[[#This Row],[Cost per unit]]*Chocs[[#This Row],[Units]]</f>
        <v>1028.4299999999998</v>
      </c>
    </row>
    <row r="161" spans="3:9" x14ac:dyDescent="0.25">
      <c r="C161" t="s">
        <v>6</v>
      </c>
      <c r="D161" t="s">
        <v>38</v>
      </c>
      <c r="E161" t="s">
        <v>21</v>
      </c>
      <c r="F161" s="4">
        <v>7322</v>
      </c>
      <c r="G161" s="5">
        <v>36</v>
      </c>
      <c r="H161">
        <f>_xlfn.XLOOKUP(Chocs[[#This Row],[Product]],products[Product],products[Cost per unit])</f>
        <v>9</v>
      </c>
      <c r="I161">
        <f>Chocs[[#This Row],[Cost per unit]]*Chocs[[#This Row],[Units]]</f>
        <v>324</v>
      </c>
    </row>
    <row r="162" spans="3:9" x14ac:dyDescent="0.25">
      <c r="C162" t="s">
        <v>8</v>
      </c>
      <c r="D162" t="s">
        <v>35</v>
      </c>
      <c r="E162" t="s">
        <v>33</v>
      </c>
      <c r="F162" s="4">
        <v>357</v>
      </c>
      <c r="G162" s="5">
        <v>126</v>
      </c>
      <c r="H162">
        <f>_xlfn.XLOOKUP(Chocs[[#This Row],[Product]],products[Product],products[Cost per unit])</f>
        <v>12.37</v>
      </c>
      <c r="I162">
        <f>Chocs[[#This Row],[Cost per unit]]*Chocs[[#This Row],[Units]]</f>
        <v>1558.62</v>
      </c>
    </row>
    <row r="163" spans="3:9" x14ac:dyDescent="0.25">
      <c r="C163" t="s">
        <v>9</v>
      </c>
      <c r="D163" t="s">
        <v>39</v>
      </c>
      <c r="E163" t="s">
        <v>25</v>
      </c>
      <c r="F163" s="4">
        <v>3192</v>
      </c>
      <c r="G163" s="5">
        <v>72</v>
      </c>
      <c r="H163">
        <f>_xlfn.XLOOKUP(Chocs[[#This Row],[Product]],products[Product],products[Cost per unit])</f>
        <v>13.15</v>
      </c>
      <c r="I163">
        <f>Chocs[[#This Row],[Cost per unit]]*Chocs[[#This Row],[Units]]</f>
        <v>946.80000000000007</v>
      </c>
    </row>
    <row r="164" spans="3:9" x14ac:dyDescent="0.25">
      <c r="C164" t="s">
        <v>7</v>
      </c>
      <c r="D164" t="s">
        <v>36</v>
      </c>
      <c r="E164" t="s">
        <v>22</v>
      </c>
      <c r="F164" s="4">
        <v>8435</v>
      </c>
      <c r="G164" s="5">
        <v>42</v>
      </c>
      <c r="H164">
        <f>_xlfn.XLOOKUP(Chocs[[#This Row],[Product]],products[Product],products[Cost per unit])</f>
        <v>9.77</v>
      </c>
      <c r="I164">
        <f>Chocs[[#This Row],[Cost per unit]]*Chocs[[#This Row],[Units]]</f>
        <v>410.34</v>
      </c>
    </row>
    <row r="165" spans="3:9" x14ac:dyDescent="0.25">
      <c r="C165" t="s">
        <v>40</v>
      </c>
      <c r="D165" t="s">
        <v>39</v>
      </c>
      <c r="E165" t="s">
        <v>29</v>
      </c>
      <c r="F165" s="4">
        <v>0</v>
      </c>
      <c r="G165" s="5">
        <v>135</v>
      </c>
      <c r="H165">
        <f>_xlfn.XLOOKUP(Chocs[[#This Row],[Product]],products[Product],products[Cost per unit])</f>
        <v>7.16</v>
      </c>
      <c r="I165">
        <f>Chocs[[#This Row],[Cost per unit]]*Chocs[[#This Row],[Units]]</f>
        <v>966.6</v>
      </c>
    </row>
    <row r="166" spans="3:9" x14ac:dyDescent="0.25">
      <c r="C166" t="s">
        <v>7</v>
      </c>
      <c r="D166" t="s">
        <v>34</v>
      </c>
      <c r="E166" t="s">
        <v>24</v>
      </c>
      <c r="F166" s="4">
        <v>8862</v>
      </c>
      <c r="G166" s="5">
        <v>189</v>
      </c>
      <c r="H166">
        <f>_xlfn.XLOOKUP(Chocs[[#This Row],[Product]],products[Product],products[Cost per unit])</f>
        <v>4.97</v>
      </c>
      <c r="I166">
        <f>Chocs[[#This Row],[Cost per unit]]*Chocs[[#This Row],[Units]]</f>
        <v>939.32999999999993</v>
      </c>
    </row>
    <row r="167" spans="3:9" x14ac:dyDescent="0.25">
      <c r="C167" t="s">
        <v>6</v>
      </c>
      <c r="D167" t="s">
        <v>37</v>
      </c>
      <c r="E167" t="s">
        <v>28</v>
      </c>
      <c r="F167" s="4">
        <v>3556</v>
      </c>
      <c r="G167" s="5">
        <v>459</v>
      </c>
      <c r="H167">
        <f>_xlfn.XLOOKUP(Chocs[[#This Row],[Product]],products[Product],products[Cost per unit])</f>
        <v>10.38</v>
      </c>
      <c r="I167">
        <f>Chocs[[#This Row],[Cost per unit]]*Chocs[[#This Row],[Units]]</f>
        <v>4764.42</v>
      </c>
    </row>
    <row r="168" spans="3:9" x14ac:dyDescent="0.25">
      <c r="C168" t="s">
        <v>5</v>
      </c>
      <c r="D168" t="s">
        <v>34</v>
      </c>
      <c r="E168" t="s">
        <v>15</v>
      </c>
      <c r="F168" s="4">
        <v>7280</v>
      </c>
      <c r="G168" s="5">
        <v>201</v>
      </c>
      <c r="H168">
        <f>_xlfn.XLOOKUP(Chocs[[#This Row],[Product]],products[Product],products[Cost per unit])</f>
        <v>11.73</v>
      </c>
      <c r="I168">
        <f>Chocs[[#This Row],[Cost per unit]]*Chocs[[#This Row],[Units]]</f>
        <v>2357.73</v>
      </c>
    </row>
    <row r="169" spans="3:9" x14ac:dyDescent="0.25">
      <c r="C169" t="s">
        <v>6</v>
      </c>
      <c r="D169" t="s">
        <v>34</v>
      </c>
      <c r="E169" t="s">
        <v>30</v>
      </c>
      <c r="F169" s="4">
        <v>3402</v>
      </c>
      <c r="G169" s="5">
        <v>366</v>
      </c>
      <c r="H169">
        <f>_xlfn.XLOOKUP(Chocs[[#This Row],[Product]],products[Product],products[Cost per unit])</f>
        <v>14.49</v>
      </c>
      <c r="I169">
        <f>Chocs[[#This Row],[Cost per unit]]*Chocs[[#This Row],[Units]]</f>
        <v>5303.34</v>
      </c>
    </row>
    <row r="170" spans="3:9" x14ac:dyDescent="0.25">
      <c r="C170" t="s">
        <v>3</v>
      </c>
      <c r="D170" t="s">
        <v>37</v>
      </c>
      <c r="E170" t="s">
        <v>29</v>
      </c>
      <c r="F170" s="4">
        <v>4592</v>
      </c>
      <c r="G170" s="5">
        <v>324</v>
      </c>
      <c r="H170">
        <f>_xlfn.XLOOKUP(Chocs[[#This Row],[Product]],products[Product],products[Cost per unit])</f>
        <v>7.16</v>
      </c>
      <c r="I170">
        <f>Chocs[[#This Row],[Cost per unit]]*Chocs[[#This Row],[Units]]</f>
        <v>2319.84</v>
      </c>
    </row>
    <row r="171" spans="3:9" x14ac:dyDescent="0.25">
      <c r="C171" t="s">
        <v>9</v>
      </c>
      <c r="D171" t="s">
        <v>35</v>
      </c>
      <c r="E171" t="s">
        <v>15</v>
      </c>
      <c r="F171" s="4">
        <v>7833</v>
      </c>
      <c r="G171" s="5">
        <v>243</v>
      </c>
      <c r="H171">
        <f>_xlfn.XLOOKUP(Chocs[[#This Row],[Product]],products[Product],products[Cost per unit])</f>
        <v>11.73</v>
      </c>
      <c r="I171">
        <f>Chocs[[#This Row],[Cost per unit]]*Chocs[[#This Row],[Units]]</f>
        <v>2850.3900000000003</v>
      </c>
    </row>
    <row r="172" spans="3:9" x14ac:dyDescent="0.25">
      <c r="C172" t="s">
        <v>2</v>
      </c>
      <c r="D172" t="s">
        <v>39</v>
      </c>
      <c r="E172" t="s">
        <v>21</v>
      </c>
      <c r="F172" s="4">
        <v>7651</v>
      </c>
      <c r="G172" s="5">
        <v>213</v>
      </c>
      <c r="H172">
        <f>_xlfn.XLOOKUP(Chocs[[#This Row],[Product]],products[Product],products[Cost per unit])</f>
        <v>9</v>
      </c>
      <c r="I172">
        <f>Chocs[[#This Row],[Cost per unit]]*Chocs[[#This Row],[Units]]</f>
        <v>1917</v>
      </c>
    </row>
    <row r="173" spans="3:9" x14ac:dyDescent="0.25">
      <c r="C173" t="s">
        <v>40</v>
      </c>
      <c r="D173" t="s">
        <v>35</v>
      </c>
      <c r="E173" t="s">
        <v>30</v>
      </c>
      <c r="F173" s="4">
        <v>2275</v>
      </c>
      <c r="G173" s="5">
        <v>447</v>
      </c>
      <c r="H173">
        <f>_xlfn.XLOOKUP(Chocs[[#This Row],[Product]],products[Product],products[Cost per unit])</f>
        <v>14.49</v>
      </c>
      <c r="I173">
        <f>Chocs[[#This Row],[Cost per unit]]*Chocs[[#This Row],[Units]]</f>
        <v>6477.03</v>
      </c>
    </row>
    <row r="174" spans="3:9" x14ac:dyDescent="0.25">
      <c r="C174" t="s">
        <v>40</v>
      </c>
      <c r="D174" t="s">
        <v>38</v>
      </c>
      <c r="E174" t="s">
        <v>13</v>
      </c>
      <c r="F174" s="4">
        <v>5670</v>
      </c>
      <c r="G174" s="5">
        <v>297</v>
      </c>
      <c r="H174">
        <f>_xlfn.XLOOKUP(Chocs[[#This Row],[Product]],products[Product],products[Cost per unit])</f>
        <v>9.33</v>
      </c>
      <c r="I174">
        <f>Chocs[[#This Row],[Cost per unit]]*Chocs[[#This Row],[Units]]</f>
        <v>2771.01</v>
      </c>
    </row>
    <row r="175" spans="3:9" x14ac:dyDescent="0.25">
      <c r="C175" t="s">
        <v>7</v>
      </c>
      <c r="D175" t="s">
        <v>35</v>
      </c>
      <c r="E175" t="s">
        <v>16</v>
      </c>
      <c r="F175" s="4">
        <v>2135</v>
      </c>
      <c r="G175" s="5">
        <v>27</v>
      </c>
      <c r="H175">
        <f>_xlfn.XLOOKUP(Chocs[[#This Row],[Product]],products[Product],products[Cost per unit])</f>
        <v>8.7899999999999991</v>
      </c>
      <c r="I175">
        <f>Chocs[[#This Row],[Cost per unit]]*Chocs[[#This Row],[Units]]</f>
        <v>237.32999999999998</v>
      </c>
    </row>
    <row r="176" spans="3:9" x14ac:dyDescent="0.25">
      <c r="C176" t="s">
        <v>40</v>
      </c>
      <c r="D176" t="s">
        <v>34</v>
      </c>
      <c r="E176" t="s">
        <v>23</v>
      </c>
      <c r="F176" s="4">
        <v>2779</v>
      </c>
      <c r="G176" s="5">
        <v>75</v>
      </c>
      <c r="H176">
        <f>_xlfn.XLOOKUP(Chocs[[#This Row],[Product]],products[Product],products[Cost per unit])</f>
        <v>6.49</v>
      </c>
      <c r="I176">
        <f>Chocs[[#This Row],[Cost per unit]]*Chocs[[#This Row],[Units]]</f>
        <v>486.75</v>
      </c>
    </row>
    <row r="177" spans="3:9" x14ac:dyDescent="0.25">
      <c r="C177" t="s">
        <v>10</v>
      </c>
      <c r="D177" t="s">
        <v>39</v>
      </c>
      <c r="E177" t="s">
        <v>33</v>
      </c>
      <c r="F177" s="4">
        <v>12950</v>
      </c>
      <c r="G177" s="5">
        <v>30</v>
      </c>
      <c r="H177">
        <f>_xlfn.XLOOKUP(Chocs[[#This Row],[Product]],products[Product],products[Cost per unit])</f>
        <v>12.37</v>
      </c>
      <c r="I177">
        <f>Chocs[[#This Row],[Cost per unit]]*Chocs[[#This Row],[Units]]</f>
        <v>371.09999999999997</v>
      </c>
    </row>
    <row r="178" spans="3:9" x14ac:dyDescent="0.25">
      <c r="C178" t="s">
        <v>7</v>
      </c>
      <c r="D178" t="s">
        <v>36</v>
      </c>
      <c r="E178" t="s">
        <v>18</v>
      </c>
      <c r="F178" s="4">
        <v>2646</v>
      </c>
      <c r="G178" s="5">
        <v>177</v>
      </c>
      <c r="H178">
        <f>_xlfn.XLOOKUP(Chocs[[#This Row],[Product]],products[Product],products[Cost per unit])</f>
        <v>6.47</v>
      </c>
      <c r="I178">
        <f>Chocs[[#This Row],[Cost per unit]]*Chocs[[#This Row],[Units]]</f>
        <v>1145.19</v>
      </c>
    </row>
    <row r="179" spans="3:9" x14ac:dyDescent="0.25">
      <c r="C179" t="s">
        <v>40</v>
      </c>
      <c r="D179" t="s">
        <v>34</v>
      </c>
      <c r="E179" t="s">
        <v>33</v>
      </c>
      <c r="F179" s="4">
        <v>3794</v>
      </c>
      <c r="G179" s="5">
        <v>159</v>
      </c>
      <c r="H179">
        <f>_xlfn.XLOOKUP(Chocs[[#This Row],[Product]],products[Product],products[Cost per unit])</f>
        <v>12.37</v>
      </c>
      <c r="I179">
        <f>Chocs[[#This Row],[Cost per unit]]*Chocs[[#This Row],[Units]]</f>
        <v>1966.83</v>
      </c>
    </row>
    <row r="180" spans="3:9" x14ac:dyDescent="0.25">
      <c r="C180" t="s">
        <v>3</v>
      </c>
      <c r="D180" t="s">
        <v>35</v>
      </c>
      <c r="E180" t="s">
        <v>33</v>
      </c>
      <c r="F180" s="4">
        <v>819</v>
      </c>
      <c r="G180" s="5">
        <v>306</v>
      </c>
      <c r="H180">
        <f>_xlfn.XLOOKUP(Chocs[[#This Row],[Product]],products[Product],products[Cost per unit])</f>
        <v>12.37</v>
      </c>
      <c r="I180">
        <f>Chocs[[#This Row],[Cost per unit]]*Chocs[[#This Row],[Units]]</f>
        <v>3785.22</v>
      </c>
    </row>
    <row r="181" spans="3:9" x14ac:dyDescent="0.25">
      <c r="C181" t="s">
        <v>3</v>
      </c>
      <c r="D181" t="s">
        <v>34</v>
      </c>
      <c r="E181" t="s">
        <v>20</v>
      </c>
      <c r="F181" s="4">
        <v>2583</v>
      </c>
      <c r="G181" s="5">
        <v>18</v>
      </c>
      <c r="H181">
        <f>_xlfn.XLOOKUP(Chocs[[#This Row],[Product]],products[Product],products[Cost per unit])</f>
        <v>10.62</v>
      </c>
      <c r="I181">
        <f>Chocs[[#This Row],[Cost per unit]]*Chocs[[#This Row],[Units]]</f>
        <v>191.16</v>
      </c>
    </row>
    <row r="182" spans="3:9" x14ac:dyDescent="0.25">
      <c r="C182" t="s">
        <v>7</v>
      </c>
      <c r="D182" t="s">
        <v>35</v>
      </c>
      <c r="E182" t="s">
        <v>19</v>
      </c>
      <c r="F182" s="4">
        <v>4585</v>
      </c>
      <c r="G182" s="5">
        <v>240</v>
      </c>
      <c r="H182">
        <f>_xlfn.XLOOKUP(Chocs[[#This Row],[Product]],products[Product],products[Cost per unit])</f>
        <v>7.64</v>
      </c>
      <c r="I182">
        <f>Chocs[[#This Row],[Cost per unit]]*Chocs[[#This Row],[Units]]</f>
        <v>1833.6</v>
      </c>
    </row>
    <row r="183" spans="3:9" x14ac:dyDescent="0.25">
      <c r="C183" t="s">
        <v>5</v>
      </c>
      <c r="D183" t="s">
        <v>34</v>
      </c>
      <c r="E183" t="s">
        <v>33</v>
      </c>
      <c r="F183" s="4">
        <v>1652</v>
      </c>
      <c r="G183" s="5">
        <v>93</v>
      </c>
      <c r="H183">
        <f>_xlfn.XLOOKUP(Chocs[[#This Row],[Product]],products[Product],products[Cost per unit])</f>
        <v>12.37</v>
      </c>
      <c r="I183">
        <f>Chocs[[#This Row],[Cost per unit]]*Chocs[[#This Row],[Units]]</f>
        <v>1150.4099999999999</v>
      </c>
    </row>
    <row r="184" spans="3:9" x14ac:dyDescent="0.25">
      <c r="C184" t="s">
        <v>10</v>
      </c>
      <c r="D184" t="s">
        <v>34</v>
      </c>
      <c r="E184" t="s">
        <v>26</v>
      </c>
      <c r="F184" s="4">
        <v>4991</v>
      </c>
      <c r="G184" s="5">
        <v>9</v>
      </c>
      <c r="H184">
        <f>_xlfn.XLOOKUP(Chocs[[#This Row],[Product]],products[Product],products[Cost per unit])</f>
        <v>5.6</v>
      </c>
      <c r="I184">
        <f>Chocs[[#This Row],[Cost per unit]]*Chocs[[#This Row],[Units]]</f>
        <v>50.4</v>
      </c>
    </row>
    <row r="185" spans="3:9" x14ac:dyDescent="0.25">
      <c r="C185" t="s">
        <v>8</v>
      </c>
      <c r="D185" t="s">
        <v>34</v>
      </c>
      <c r="E185" t="s">
        <v>16</v>
      </c>
      <c r="F185" s="4">
        <v>2009</v>
      </c>
      <c r="G185" s="5">
        <v>219</v>
      </c>
      <c r="H185">
        <f>_xlfn.XLOOKUP(Chocs[[#This Row],[Product]],products[Product],products[Cost per unit])</f>
        <v>8.7899999999999991</v>
      </c>
      <c r="I185">
        <f>Chocs[[#This Row],[Cost per unit]]*Chocs[[#This Row],[Units]]</f>
        <v>1925.0099999999998</v>
      </c>
    </row>
    <row r="186" spans="3:9" x14ac:dyDescent="0.25">
      <c r="C186" t="s">
        <v>2</v>
      </c>
      <c r="D186" t="s">
        <v>39</v>
      </c>
      <c r="E186" t="s">
        <v>22</v>
      </c>
      <c r="F186" s="4">
        <v>1568</v>
      </c>
      <c r="G186" s="5">
        <v>141</v>
      </c>
      <c r="H186">
        <f>_xlfn.XLOOKUP(Chocs[[#This Row],[Product]],products[Product],products[Cost per unit])</f>
        <v>9.77</v>
      </c>
      <c r="I186">
        <f>Chocs[[#This Row],[Cost per unit]]*Chocs[[#This Row],[Units]]</f>
        <v>1377.57</v>
      </c>
    </row>
    <row r="187" spans="3:9" x14ac:dyDescent="0.25">
      <c r="C187" t="s">
        <v>41</v>
      </c>
      <c r="D187" t="s">
        <v>37</v>
      </c>
      <c r="E187" t="s">
        <v>20</v>
      </c>
      <c r="F187" s="4">
        <v>3388</v>
      </c>
      <c r="G187" s="5">
        <v>123</v>
      </c>
      <c r="H187">
        <f>_xlfn.XLOOKUP(Chocs[[#This Row],[Product]],products[Product],products[Cost per unit])</f>
        <v>10.62</v>
      </c>
      <c r="I187">
        <f>Chocs[[#This Row],[Cost per unit]]*Chocs[[#This Row],[Units]]</f>
        <v>1306.26</v>
      </c>
    </row>
    <row r="188" spans="3:9" x14ac:dyDescent="0.25">
      <c r="C188" t="s">
        <v>40</v>
      </c>
      <c r="D188" t="s">
        <v>38</v>
      </c>
      <c r="E188" t="s">
        <v>24</v>
      </c>
      <c r="F188" s="4">
        <v>623</v>
      </c>
      <c r="G188" s="5">
        <v>51</v>
      </c>
      <c r="H188">
        <f>_xlfn.XLOOKUP(Chocs[[#This Row],[Product]],products[Product],products[Cost per unit])</f>
        <v>4.97</v>
      </c>
      <c r="I188">
        <f>Chocs[[#This Row],[Cost per unit]]*Chocs[[#This Row],[Units]]</f>
        <v>253.47</v>
      </c>
    </row>
    <row r="189" spans="3:9" x14ac:dyDescent="0.25">
      <c r="C189" t="s">
        <v>6</v>
      </c>
      <c r="D189" t="s">
        <v>36</v>
      </c>
      <c r="E189" t="s">
        <v>4</v>
      </c>
      <c r="F189" s="4">
        <v>10073</v>
      </c>
      <c r="G189" s="5">
        <v>120</v>
      </c>
      <c r="H189">
        <f>_xlfn.XLOOKUP(Chocs[[#This Row],[Product]],products[Product],products[Cost per unit])</f>
        <v>11.88</v>
      </c>
      <c r="I189">
        <f>Chocs[[#This Row],[Cost per unit]]*Chocs[[#This Row],[Units]]</f>
        <v>1425.6000000000001</v>
      </c>
    </row>
    <row r="190" spans="3:9" x14ac:dyDescent="0.25">
      <c r="C190" t="s">
        <v>8</v>
      </c>
      <c r="D190" t="s">
        <v>39</v>
      </c>
      <c r="E190" t="s">
        <v>26</v>
      </c>
      <c r="F190" s="4">
        <v>1561</v>
      </c>
      <c r="G190" s="5">
        <v>27</v>
      </c>
      <c r="H190">
        <f>_xlfn.XLOOKUP(Chocs[[#This Row],[Product]],products[Product],products[Cost per unit])</f>
        <v>5.6</v>
      </c>
      <c r="I190">
        <f>Chocs[[#This Row],[Cost per unit]]*Chocs[[#This Row],[Units]]</f>
        <v>151.19999999999999</v>
      </c>
    </row>
    <row r="191" spans="3:9" x14ac:dyDescent="0.25">
      <c r="C191" t="s">
        <v>9</v>
      </c>
      <c r="D191" t="s">
        <v>36</v>
      </c>
      <c r="E191" t="s">
        <v>27</v>
      </c>
      <c r="F191" s="4">
        <v>11522</v>
      </c>
      <c r="G191" s="5">
        <v>204</v>
      </c>
      <c r="H191">
        <f>_xlfn.XLOOKUP(Chocs[[#This Row],[Product]],products[Product],products[Cost per unit])</f>
        <v>16.73</v>
      </c>
      <c r="I191">
        <f>Chocs[[#This Row],[Cost per unit]]*Chocs[[#This Row],[Units]]</f>
        <v>3412.92</v>
      </c>
    </row>
    <row r="192" spans="3:9" x14ac:dyDescent="0.25">
      <c r="C192" t="s">
        <v>6</v>
      </c>
      <c r="D192" t="s">
        <v>38</v>
      </c>
      <c r="E192" t="s">
        <v>13</v>
      </c>
      <c r="F192" s="4">
        <v>2317</v>
      </c>
      <c r="G192" s="5">
        <v>123</v>
      </c>
      <c r="H192">
        <f>_xlfn.XLOOKUP(Chocs[[#This Row],[Product]],products[Product],products[Cost per unit])</f>
        <v>9.33</v>
      </c>
      <c r="I192">
        <f>Chocs[[#This Row],[Cost per unit]]*Chocs[[#This Row],[Units]]</f>
        <v>1147.5899999999999</v>
      </c>
    </row>
    <row r="193" spans="3:9" x14ac:dyDescent="0.25">
      <c r="C193" t="s">
        <v>10</v>
      </c>
      <c r="D193" t="s">
        <v>37</v>
      </c>
      <c r="E193" t="s">
        <v>28</v>
      </c>
      <c r="F193" s="4">
        <v>3059</v>
      </c>
      <c r="G193" s="5">
        <v>27</v>
      </c>
      <c r="H193">
        <f>_xlfn.XLOOKUP(Chocs[[#This Row],[Product]],products[Product],products[Cost per unit])</f>
        <v>10.38</v>
      </c>
      <c r="I193">
        <f>Chocs[[#This Row],[Cost per unit]]*Chocs[[#This Row],[Units]]</f>
        <v>280.26000000000005</v>
      </c>
    </row>
    <row r="194" spans="3:9" x14ac:dyDescent="0.25">
      <c r="C194" t="s">
        <v>41</v>
      </c>
      <c r="D194" t="s">
        <v>37</v>
      </c>
      <c r="E194" t="s">
        <v>26</v>
      </c>
      <c r="F194" s="4">
        <v>2324</v>
      </c>
      <c r="G194" s="5">
        <v>177</v>
      </c>
      <c r="H194">
        <f>_xlfn.XLOOKUP(Chocs[[#This Row],[Product]],products[Product],products[Cost per unit])</f>
        <v>5.6</v>
      </c>
      <c r="I194">
        <f>Chocs[[#This Row],[Cost per unit]]*Chocs[[#This Row],[Units]]</f>
        <v>991.19999999999993</v>
      </c>
    </row>
    <row r="195" spans="3:9" x14ac:dyDescent="0.25">
      <c r="C195" t="s">
        <v>3</v>
      </c>
      <c r="D195" t="s">
        <v>39</v>
      </c>
      <c r="E195" t="s">
        <v>26</v>
      </c>
      <c r="F195" s="4">
        <v>4956</v>
      </c>
      <c r="G195" s="5">
        <v>171</v>
      </c>
      <c r="H195">
        <f>_xlfn.XLOOKUP(Chocs[[#This Row],[Product]],products[Product],products[Cost per unit])</f>
        <v>5.6</v>
      </c>
      <c r="I195">
        <f>Chocs[[#This Row],[Cost per unit]]*Chocs[[#This Row],[Units]]</f>
        <v>957.59999999999991</v>
      </c>
    </row>
    <row r="196" spans="3:9" x14ac:dyDescent="0.25">
      <c r="C196" t="s">
        <v>10</v>
      </c>
      <c r="D196" t="s">
        <v>34</v>
      </c>
      <c r="E196" t="s">
        <v>19</v>
      </c>
      <c r="F196" s="4">
        <v>5355</v>
      </c>
      <c r="G196" s="5">
        <v>204</v>
      </c>
      <c r="H196">
        <f>_xlfn.XLOOKUP(Chocs[[#This Row],[Product]],products[Product],products[Cost per unit])</f>
        <v>7.64</v>
      </c>
      <c r="I196">
        <f>Chocs[[#This Row],[Cost per unit]]*Chocs[[#This Row],[Units]]</f>
        <v>1558.56</v>
      </c>
    </row>
    <row r="197" spans="3:9" x14ac:dyDescent="0.25">
      <c r="C197" t="s">
        <v>3</v>
      </c>
      <c r="D197" t="s">
        <v>34</v>
      </c>
      <c r="E197" t="s">
        <v>14</v>
      </c>
      <c r="F197" s="4">
        <v>7259</v>
      </c>
      <c r="G197" s="5">
        <v>276</v>
      </c>
      <c r="H197">
        <f>_xlfn.XLOOKUP(Chocs[[#This Row],[Product]],products[Product],products[Cost per unit])</f>
        <v>11.7</v>
      </c>
      <c r="I197">
        <f>Chocs[[#This Row],[Cost per unit]]*Chocs[[#This Row],[Units]]</f>
        <v>3229.2</v>
      </c>
    </row>
    <row r="198" spans="3:9" x14ac:dyDescent="0.25">
      <c r="C198" t="s">
        <v>8</v>
      </c>
      <c r="D198" t="s">
        <v>37</v>
      </c>
      <c r="E198" t="s">
        <v>26</v>
      </c>
      <c r="F198" s="4">
        <v>6279</v>
      </c>
      <c r="G198" s="5">
        <v>45</v>
      </c>
      <c r="H198">
        <f>_xlfn.XLOOKUP(Chocs[[#This Row],[Product]],products[Product],products[Cost per unit])</f>
        <v>5.6</v>
      </c>
      <c r="I198">
        <f>Chocs[[#This Row],[Cost per unit]]*Chocs[[#This Row],[Units]]</f>
        <v>251.99999999999997</v>
      </c>
    </row>
    <row r="199" spans="3:9" x14ac:dyDescent="0.25">
      <c r="C199" t="s">
        <v>40</v>
      </c>
      <c r="D199" t="s">
        <v>38</v>
      </c>
      <c r="E199" t="s">
        <v>29</v>
      </c>
      <c r="F199" s="4">
        <v>2541</v>
      </c>
      <c r="G199" s="5">
        <v>45</v>
      </c>
      <c r="H199">
        <f>_xlfn.XLOOKUP(Chocs[[#This Row],[Product]],products[Product],products[Cost per unit])</f>
        <v>7.16</v>
      </c>
      <c r="I199">
        <f>Chocs[[#This Row],[Cost per unit]]*Chocs[[#This Row],[Units]]</f>
        <v>322.2</v>
      </c>
    </row>
    <row r="200" spans="3:9" x14ac:dyDescent="0.25">
      <c r="C200" t="s">
        <v>6</v>
      </c>
      <c r="D200" t="s">
        <v>35</v>
      </c>
      <c r="E200" t="s">
        <v>27</v>
      </c>
      <c r="F200" s="4">
        <v>3864</v>
      </c>
      <c r="G200" s="5">
        <v>177</v>
      </c>
      <c r="H200">
        <f>_xlfn.XLOOKUP(Chocs[[#This Row],[Product]],products[Product],products[Cost per unit])</f>
        <v>16.73</v>
      </c>
      <c r="I200">
        <f>Chocs[[#This Row],[Cost per unit]]*Chocs[[#This Row],[Units]]</f>
        <v>2961.21</v>
      </c>
    </row>
    <row r="201" spans="3:9" x14ac:dyDescent="0.25">
      <c r="C201" t="s">
        <v>5</v>
      </c>
      <c r="D201" t="s">
        <v>36</v>
      </c>
      <c r="E201" t="s">
        <v>13</v>
      </c>
      <c r="F201" s="4">
        <v>6146</v>
      </c>
      <c r="G201" s="5">
        <v>63</v>
      </c>
      <c r="H201">
        <f>_xlfn.XLOOKUP(Chocs[[#This Row],[Product]],products[Product],products[Cost per unit])</f>
        <v>9.33</v>
      </c>
      <c r="I201">
        <f>Chocs[[#This Row],[Cost per unit]]*Chocs[[#This Row],[Units]]</f>
        <v>587.79</v>
      </c>
    </row>
    <row r="202" spans="3:9" x14ac:dyDescent="0.25">
      <c r="C202" t="s">
        <v>9</v>
      </c>
      <c r="D202" t="s">
        <v>39</v>
      </c>
      <c r="E202" t="s">
        <v>18</v>
      </c>
      <c r="F202" s="4">
        <v>2639</v>
      </c>
      <c r="G202" s="5">
        <v>204</v>
      </c>
      <c r="H202">
        <f>_xlfn.XLOOKUP(Chocs[[#This Row],[Product]],products[Product],products[Cost per unit])</f>
        <v>6.47</v>
      </c>
      <c r="I202">
        <f>Chocs[[#This Row],[Cost per unit]]*Chocs[[#This Row],[Units]]</f>
        <v>1319.8799999999999</v>
      </c>
    </row>
    <row r="203" spans="3:9" x14ac:dyDescent="0.25">
      <c r="C203" t="s">
        <v>8</v>
      </c>
      <c r="D203" t="s">
        <v>37</v>
      </c>
      <c r="E203" t="s">
        <v>22</v>
      </c>
      <c r="F203" s="4">
        <v>1890</v>
      </c>
      <c r="G203" s="5">
        <v>195</v>
      </c>
      <c r="H203">
        <f>_xlfn.XLOOKUP(Chocs[[#This Row],[Product]],products[Product],products[Cost per unit])</f>
        <v>9.77</v>
      </c>
      <c r="I203">
        <f>Chocs[[#This Row],[Cost per unit]]*Chocs[[#This Row],[Units]]</f>
        <v>1905.1499999999999</v>
      </c>
    </row>
    <row r="204" spans="3:9" x14ac:dyDescent="0.25">
      <c r="C204" t="s">
        <v>7</v>
      </c>
      <c r="D204" t="s">
        <v>34</v>
      </c>
      <c r="E204" t="s">
        <v>14</v>
      </c>
      <c r="F204" s="4">
        <v>1932</v>
      </c>
      <c r="G204" s="5">
        <v>369</v>
      </c>
      <c r="H204">
        <f>_xlfn.XLOOKUP(Chocs[[#This Row],[Product]],products[Product],products[Cost per unit])</f>
        <v>11.7</v>
      </c>
      <c r="I204">
        <f>Chocs[[#This Row],[Cost per unit]]*Chocs[[#This Row],[Units]]</f>
        <v>4317.3</v>
      </c>
    </row>
    <row r="205" spans="3:9" x14ac:dyDescent="0.25">
      <c r="C205" t="s">
        <v>3</v>
      </c>
      <c r="D205" t="s">
        <v>34</v>
      </c>
      <c r="E205" t="s">
        <v>25</v>
      </c>
      <c r="F205" s="4">
        <v>6300</v>
      </c>
      <c r="G205" s="5">
        <v>42</v>
      </c>
      <c r="H205">
        <f>_xlfn.XLOOKUP(Chocs[[#This Row],[Product]],products[Product],products[Cost per unit])</f>
        <v>13.15</v>
      </c>
      <c r="I205">
        <f>Chocs[[#This Row],[Cost per unit]]*Chocs[[#This Row],[Units]]</f>
        <v>552.30000000000007</v>
      </c>
    </row>
    <row r="206" spans="3:9" x14ac:dyDescent="0.25">
      <c r="C206" t="s">
        <v>6</v>
      </c>
      <c r="D206" t="s">
        <v>37</v>
      </c>
      <c r="E206" t="s">
        <v>30</v>
      </c>
      <c r="F206" s="4">
        <v>560</v>
      </c>
      <c r="G206" s="5">
        <v>81</v>
      </c>
      <c r="H206">
        <f>_xlfn.XLOOKUP(Chocs[[#This Row],[Product]],products[Product],products[Cost per unit])</f>
        <v>14.49</v>
      </c>
      <c r="I206">
        <f>Chocs[[#This Row],[Cost per unit]]*Chocs[[#This Row],[Units]]</f>
        <v>1173.69</v>
      </c>
    </row>
    <row r="207" spans="3:9" x14ac:dyDescent="0.25">
      <c r="C207" t="s">
        <v>9</v>
      </c>
      <c r="D207" t="s">
        <v>37</v>
      </c>
      <c r="E207" t="s">
        <v>26</v>
      </c>
      <c r="F207" s="4">
        <v>2856</v>
      </c>
      <c r="G207" s="5">
        <v>246</v>
      </c>
      <c r="H207">
        <f>_xlfn.XLOOKUP(Chocs[[#This Row],[Product]],products[Product],products[Cost per unit])</f>
        <v>5.6</v>
      </c>
      <c r="I207">
        <f>Chocs[[#This Row],[Cost per unit]]*Chocs[[#This Row],[Units]]</f>
        <v>1377.6</v>
      </c>
    </row>
    <row r="208" spans="3:9" x14ac:dyDescent="0.25">
      <c r="C208" t="s">
        <v>9</v>
      </c>
      <c r="D208" t="s">
        <v>34</v>
      </c>
      <c r="E208" t="s">
        <v>17</v>
      </c>
      <c r="F208" s="4">
        <v>707</v>
      </c>
      <c r="G208" s="5">
        <v>174</v>
      </c>
      <c r="H208">
        <f>_xlfn.XLOOKUP(Chocs[[#This Row],[Product]],products[Product],products[Cost per unit])</f>
        <v>3.11</v>
      </c>
      <c r="I208">
        <f>Chocs[[#This Row],[Cost per unit]]*Chocs[[#This Row],[Units]]</f>
        <v>541.14</v>
      </c>
    </row>
    <row r="209" spans="3:9" x14ac:dyDescent="0.25">
      <c r="C209" t="s">
        <v>8</v>
      </c>
      <c r="D209" t="s">
        <v>35</v>
      </c>
      <c r="E209" t="s">
        <v>30</v>
      </c>
      <c r="F209" s="4">
        <v>3598</v>
      </c>
      <c r="G209" s="5">
        <v>81</v>
      </c>
      <c r="H209">
        <f>_xlfn.XLOOKUP(Chocs[[#This Row],[Product]],products[Product],products[Cost per unit])</f>
        <v>14.49</v>
      </c>
      <c r="I209">
        <f>Chocs[[#This Row],[Cost per unit]]*Chocs[[#This Row],[Units]]</f>
        <v>1173.69</v>
      </c>
    </row>
    <row r="210" spans="3:9" x14ac:dyDescent="0.25">
      <c r="C210" t="s">
        <v>40</v>
      </c>
      <c r="D210" t="s">
        <v>35</v>
      </c>
      <c r="E210" t="s">
        <v>22</v>
      </c>
      <c r="F210" s="4">
        <v>6853</v>
      </c>
      <c r="G210" s="5">
        <v>372</v>
      </c>
      <c r="H210">
        <f>_xlfn.XLOOKUP(Chocs[[#This Row],[Product]],products[Product],products[Cost per unit])</f>
        <v>9.77</v>
      </c>
      <c r="I210">
        <f>Chocs[[#This Row],[Cost per unit]]*Chocs[[#This Row],[Units]]</f>
        <v>3634.44</v>
      </c>
    </row>
    <row r="211" spans="3:9" x14ac:dyDescent="0.25">
      <c r="C211" t="s">
        <v>40</v>
      </c>
      <c r="D211" t="s">
        <v>35</v>
      </c>
      <c r="E211" t="s">
        <v>16</v>
      </c>
      <c r="F211" s="4">
        <v>4725</v>
      </c>
      <c r="G211" s="5">
        <v>174</v>
      </c>
      <c r="H211">
        <f>_xlfn.XLOOKUP(Chocs[[#This Row],[Product]],products[Product],products[Cost per unit])</f>
        <v>8.7899999999999991</v>
      </c>
      <c r="I211">
        <f>Chocs[[#This Row],[Cost per unit]]*Chocs[[#This Row],[Units]]</f>
        <v>1529.4599999999998</v>
      </c>
    </row>
    <row r="212" spans="3:9" x14ac:dyDescent="0.25">
      <c r="C212" t="s">
        <v>41</v>
      </c>
      <c r="D212" t="s">
        <v>36</v>
      </c>
      <c r="E212" t="s">
        <v>32</v>
      </c>
      <c r="F212" s="4">
        <v>10304</v>
      </c>
      <c r="G212" s="5">
        <v>84</v>
      </c>
      <c r="H212">
        <f>_xlfn.XLOOKUP(Chocs[[#This Row],[Product]],products[Product],products[Cost per unit])</f>
        <v>8.65</v>
      </c>
      <c r="I212">
        <f>Chocs[[#This Row],[Cost per unit]]*Chocs[[#This Row],[Units]]</f>
        <v>726.6</v>
      </c>
    </row>
    <row r="213" spans="3:9" x14ac:dyDescent="0.25">
      <c r="C213" t="s">
        <v>41</v>
      </c>
      <c r="D213" t="s">
        <v>34</v>
      </c>
      <c r="E213" t="s">
        <v>16</v>
      </c>
      <c r="F213" s="4">
        <v>1274</v>
      </c>
      <c r="G213" s="5">
        <v>225</v>
      </c>
      <c r="H213">
        <f>_xlfn.XLOOKUP(Chocs[[#This Row],[Product]],products[Product],products[Cost per unit])</f>
        <v>8.7899999999999991</v>
      </c>
      <c r="I213">
        <f>Chocs[[#This Row],[Cost per unit]]*Chocs[[#This Row],[Units]]</f>
        <v>1977.7499999999998</v>
      </c>
    </row>
    <row r="214" spans="3:9" x14ac:dyDescent="0.25">
      <c r="C214" t="s">
        <v>5</v>
      </c>
      <c r="D214" t="s">
        <v>36</v>
      </c>
      <c r="E214" t="s">
        <v>30</v>
      </c>
      <c r="F214" s="4">
        <v>1526</v>
      </c>
      <c r="G214" s="5">
        <v>105</v>
      </c>
      <c r="H214">
        <f>_xlfn.XLOOKUP(Chocs[[#This Row],[Product]],products[Product],products[Cost per unit])</f>
        <v>14.49</v>
      </c>
      <c r="I214">
        <f>Chocs[[#This Row],[Cost per unit]]*Chocs[[#This Row],[Units]]</f>
        <v>1521.45</v>
      </c>
    </row>
    <row r="215" spans="3:9" x14ac:dyDescent="0.25">
      <c r="C215" t="s">
        <v>40</v>
      </c>
      <c r="D215" t="s">
        <v>39</v>
      </c>
      <c r="E215" t="s">
        <v>28</v>
      </c>
      <c r="F215" s="4">
        <v>3101</v>
      </c>
      <c r="G215" s="5">
        <v>225</v>
      </c>
      <c r="H215">
        <f>_xlfn.XLOOKUP(Chocs[[#This Row],[Product]],products[Product],products[Cost per unit])</f>
        <v>10.38</v>
      </c>
      <c r="I215">
        <f>Chocs[[#This Row],[Cost per unit]]*Chocs[[#This Row],[Units]]</f>
        <v>2335.5</v>
      </c>
    </row>
    <row r="216" spans="3:9" x14ac:dyDescent="0.25">
      <c r="C216" t="s">
        <v>2</v>
      </c>
      <c r="D216" t="s">
        <v>37</v>
      </c>
      <c r="E216" t="s">
        <v>14</v>
      </c>
      <c r="F216" s="4">
        <v>1057</v>
      </c>
      <c r="G216" s="5">
        <v>54</v>
      </c>
      <c r="H216">
        <f>_xlfn.XLOOKUP(Chocs[[#This Row],[Product]],products[Product],products[Cost per unit])</f>
        <v>11.7</v>
      </c>
      <c r="I216">
        <f>Chocs[[#This Row],[Cost per unit]]*Chocs[[#This Row],[Units]]</f>
        <v>631.79999999999995</v>
      </c>
    </row>
    <row r="217" spans="3:9" x14ac:dyDescent="0.25">
      <c r="C217" t="s">
        <v>7</v>
      </c>
      <c r="D217" t="s">
        <v>37</v>
      </c>
      <c r="E217" t="s">
        <v>26</v>
      </c>
      <c r="F217" s="4">
        <v>5306</v>
      </c>
      <c r="G217" s="5">
        <v>0</v>
      </c>
      <c r="H217">
        <f>_xlfn.XLOOKUP(Chocs[[#This Row],[Product]],products[Product],products[Cost per unit])</f>
        <v>5.6</v>
      </c>
      <c r="I217">
        <f>Chocs[[#This Row],[Cost per unit]]*Chocs[[#This Row],[Units]]</f>
        <v>0</v>
      </c>
    </row>
    <row r="218" spans="3:9" x14ac:dyDescent="0.25">
      <c r="C218" t="s">
        <v>5</v>
      </c>
      <c r="D218" t="s">
        <v>39</v>
      </c>
      <c r="E218" t="s">
        <v>24</v>
      </c>
      <c r="F218" s="4">
        <v>4018</v>
      </c>
      <c r="G218" s="5">
        <v>171</v>
      </c>
      <c r="H218">
        <f>_xlfn.XLOOKUP(Chocs[[#This Row],[Product]],products[Product],products[Cost per unit])</f>
        <v>4.97</v>
      </c>
      <c r="I218">
        <f>Chocs[[#This Row],[Cost per unit]]*Chocs[[#This Row],[Units]]</f>
        <v>849.87</v>
      </c>
    </row>
    <row r="219" spans="3:9" x14ac:dyDescent="0.25">
      <c r="C219" t="s">
        <v>9</v>
      </c>
      <c r="D219" t="s">
        <v>34</v>
      </c>
      <c r="E219" t="s">
        <v>16</v>
      </c>
      <c r="F219" s="4">
        <v>938</v>
      </c>
      <c r="G219" s="5">
        <v>189</v>
      </c>
      <c r="H219">
        <f>_xlfn.XLOOKUP(Chocs[[#This Row],[Product]],products[Product],products[Cost per unit])</f>
        <v>8.7899999999999991</v>
      </c>
      <c r="I219">
        <f>Chocs[[#This Row],[Cost per unit]]*Chocs[[#This Row],[Units]]</f>
        <v>1661.31</v>
      </c>
    </row>
    <row r="220" spans="3:9" x14ac:dyDescent="0.25">
      <c r="C220" t="s">
        <v>7</v>
      </c>
      <c r="D220" t="s">
        <v>38</v>
      </c>
      <c r="E220" t="s">
        <v>18</v>
      </c>
      <c r="F220" s="4">
        <v>1778</v>
      </c>
      <c r="G220" s="5">
        <v>270</v>
      </c>
      <c r="H220">
        <f>_xlfn.XLOOKUP(Chocs[[#This Row],[Product]],products[Product],products[Cost per unit])</f>
        <v>6.47</v>
      </c>
      <c r="I220">
        <f>Chocs[[#This Row],[Cost per unit]]*Chocs[[#This Row],[Units]]</f>
        <v>1746.8999999999999</v>
      </c>
    </row>
    <row r="221" spans="3:9" x14ac:dyDescent="0.25">
      <c r="C221" t="s">
        <v>6</v>
      </c>
      <c r="D221" t="s">
        <v>39</v>
      </c>
      <c r="E221" t="s">
        <v>30</v>
      </c>
      <c r="F221" s="4">
        <v>1638</v>
      </c>
      <c r="G221" s="5">
        <v>63</v>
      </c>
      <c r="H221">
        <f>_xlfn.XLOOKUP(Chocs[[#This Row],[Product]],products[Product],products[Cost per unit])</f>
        <v>14.49</v>
      </c>
      <c r="I221">
        <f>Chocs[[#This Row],[Cost per unit]]*Chocs[[#This Row],[Units]]</f>
        <v>912.87</v>
      </c>
    </row>
    <row r="222" spans="3:9" x14ac:dyDescent="0.25">
      <c r="C222" t="s">
        <v>41</v>
      </c>
      <c r="D222" t="s">
        <v>38</v>
      </c>
      <c r="E222" t="s">
        <v>25</v>
      </c>
      <c r="F222" s="4">
        <v>154</v>
      </c>
      <c r="G222" s="5">
        <v>21</v>
      </c>
      <c r="H222">
        <f>_xlfn.XLOOKUP(Chocs[[#This Row],[Product]],products[Product],products[Cost per unit])</f>
        <v>13.15</v>
      </c>
      <c r="I222">
        <f>Chocs[[#This Row],[Cost per unit]]*Chocs[[#This Row],[Units]]</f>
        <v>276.15000000000003</v>
      </c>
    </row>
    <row r="223" spans="3:9" x14ac:dyDescent="0.25">
      <c r="C223" t="s">
        <v>7</v>
      </c>
      <c r="D223" t="s">
        <v>37</v>
      </c>
      <c r="E223" t="s">
        <v>22</v>
      </c>
      <c r="F223" s="4">
        <v>9835</v>
      </c>
      <c r="G223" s="5">
        <v>207</v>
      </c>
      <c r="H223">
        <f>_xlfn.XLOOKUP(Chocs[[#This Row],[Product]],products[Product],products[Cost per unit])</f>
        <v>9.77</v>
      </c>
      <c r="I223">
        <f>Chocs[[#This Row],[Cost per unit]]*Chocs[[#This Row],[Units]]</f>
        <v>2022.3899999999999</v>
      </c>
    </row>
    <row r="224" spans="3:9" x14ac:dyDescent="0.25">
      <c r="C224" t="s">
        <v>9</v>
      </c>
      <c r="D224" t="s">
        <v>37</v>
      </c>
      <c r="E224" t="s">
        <v>20</v>
      </c>
      <c r="F224" s="4">
        <v>7273</v>
      </c>
      <c r="G224" s="5">
        <v>96</v>
      </c>
      <c r="H224">
        <f>_xlfn.XLOOKUP(Chocs[[#This Row],[Product]],products[Product],products[Cost per unit])</f>
        <v>10.62</v>
      </c>
      <c r="I224">
        <f>Chocs[[#This Row],[Cost per unit]]*Chocs[[#This Row],[Units]]</f>
        <v>1019.52</v>
      </c>
    </row>
    <row r="225" spans="3:9" x14ac:dyDescent="0.25">
      <c r="C225" t="s">
        <v>5</v>
      </c>
      <c r="D225" t="s">
        <v>39</v>
      </c>
      <c r="E225" t="s">
        <v>22</v>
      </c>
      <c r="F225" s="4">
        <v>6909</v>
      </c>
      <c r="G225" s="5">
        <v>81</v>
      </c>
      <c r="H225">
        <f>_xlfn.XLOOKUP(Chocs[[#This Row],[Product]],products[Product],products[Cost per unit])</f>
        <v>9.77</v>
      </c>
      <c r="I225">
        <f>Chocs[[#This Row],[Cost per unit]]*Chocs[[#This Row],[Units]]</f>
        <v>791.37</v>
      </c>
    </row>
    <row r="226" spans="3:9" x14ac:dyDescent="0.25">
      <c r="C226" t="s">
        <v>9</v>
      </c>
      <c r="D226" t="s">
        <v>39</v>
      </c>
      <c r="E226" t="s">
        <v>24</v>
      </c>
      <c r="F226" s="4">
        <v>3920</v>
      </c>
      <c r="G226" s="5">
        <v>306</v>
      </c>
      <c r="H226">
        <f>_xlfn.XLOOKUP(Chocs[[#This Row],[Product]],products[Product],products[Cost per unit])</f>
        <v>4.97</v>
      </c>
      <c r="I226">
        <f>Chocs[[#This Row],[Cost per unit]]*Chocs[[#This Row],[Units]]</f>
        <v>1520.82</v>
      </c>
    </row>
    <row r="227" spans="3:9" x14ac:dyDescent="0.25">
      <c r="C227" t="s">
        <v>10</v>
      </c>
      <c r="D227" t="s">
        <v>39</v>
      </c>
      <c r="E227" t="s">
        <v>21</v>
      </c>
      <c r="F227" s="4">
        <v>4858</v>
      </c>
      <c r="G227" s="5">
        <v>279</v>
      </c>
      <c r="H227">
        <f>_xlfn.XLOOKUP(Chocs[[#This Row],[Product]],products[Product],products[Cost per unit])</f>
        <v>9</v>
      </c>
      <c r="I227">
        <f>Chocs[[#This Row],[Cost per unit]]*Chocs[[#This Row],[Units]]</f>
        <v>2511</v>
      </c>
    </row>
    <row r="228" spans="3:9" x14ac:dyDescent="0.25">
      <c r="C228" t="s">
        <v>2</v>
      </c>
      <c r="D228" t="s">
        <v>38</v>
      </c>
      <c r="E228" t="s">
        <v>4</v>
      </c>
      <c r="F228" s="4">
        <v>3549</v>
      </c>
      <c r="G228" s="5">
        <v>3</v>
      </c>
      <c r="H228">
        <f>_xlfn.XLOOKUP(Chocs[[#This Row],[Product]],products[Product],products[Cost per unit])</f>
        <v>11.88</v>
      </c>
      <c r="I228">
        <f>Chocs[[#This Row],[Cost per unit]]*Chocs[[#This Row],[Units]]</f>
        <v>35.64</v>
      </c>
    </row>
    <row r="229" spans="3:9" x14ac:dyDescent="0.25">
      <c r="C229" t="s">
        <v>7</v>
      </c>
      <c r="D229" t="s">
        <v>39</v>
      </c>
      <c r="E229" t="s">
        <v>27</v>
      </c>
      <c r="F229" s="4">
        <v>966</v>
      </c>
      <c r="G229" s="5">
        <v>198</v>
      </c>
      <c r="H229">
        <f>_xlfn.XLOOKUP(Chocs[[#This Row],[Product]],products[Product],products[Cost per unit])</f>
        <v>16.73</v>
      </c>
      <c r="I229">
        <f>Chocs[[#This Row],[Cost per unit]]*Chocs[[#This Row],[Units]]</f>
        <v>3312.54</v>
      </c>
    </row>
    <row r="230" spans="3:9" x14ac:dyDescent="0.25">
      <c r="C230" t="s">
        <v>5</v>
      </c>
      <c r="D230" t="s">
        <v>39</v>
      </c>
      <c r="E230" t="s">
        <v>18</v>
      </c>
      <c r="F230" s="4">
        <v>385</v>
      </c>
      <c r="G230" s="5">
        <v>249</v>
      </c>
      <c r="H230">
        <f>_xlfn.XLOOKUP(Chocs[[#This Row],[Product]],products[Product],products[Cost per unit])</f>
        <v>6.47</v>
      </c>
      <c r="I230">
        <f>Chocs[[#This Row],[Cost per unit]]*Chocs[[#This Row],[Units]]</f>
        <v>1611.03</v>
      </c>
    </row>
    <row r="231" spans="3:9" x14ac:dyDescent="0.25">
      <c r="C231" t="s">
        <v>6</v>
      </c>
      <c r="D231" t="s">
        <v>34</v>
      </c>
      <c r="E231" t="s">
        <v>16</v>
      </c>
      <c r="F231" s="4">
        <v>2219</v>
      </c>
      <c r="G231" s="5">
        <v>75</v>
      </c>
      <c r="H231">
        <f>_xlfn.XLOOKUP(Chocs[[#This Row],[Product]],products[Product],products[Cost per unit])</f>
        <v>8.7899999999999991</v>
      </c>
      <c r="I231">
        <f>Chocs[[#This Row],[Cost per unit]]*Chocs[[#This Row],[Units]]</f>
        <v>659.24999999999989</v>
      </c>
    </row>
    <row r="232" spans="3:9" x14ac:dyDescent="0.25">
      <c r="C232" t="s">
        <v>9</v>
      </c>
      <c r="D232" t="s">
        <v>36</v>
      </c>
      <c r="E232" t="s">
        <v>32</v>
      </c>
      <c r="F232" s="4">
        <v>2954</v>
      </c>
      <c r="G232" s="5">
        <v>189</v>
      </c>
      <c r="H232">
        <f>_xlfn.XLOOKUP(Chocs[[#This Row],[Product]],products[Product],products[Cost per unit])</f>
        <v>8.65</v>
      </c>
      <c r="I232">
        <f>Chocs[[#This Row],[Cost per unit]]*Chocs[[#This Row],[Units]]</f>
        <v>1634.8500000000001</v>
      </c>
    </row>
    <row r="233" spans="3:9" x14ac:dyDescent="0.25">
      <c r="C233" t="s">
        <v>7</v>
      </c>
      <c r="D233" t="s">
        <v>36</v>
      </c>
      <c r="E233" t="s">
        <v>32</v>
      </c>
      <c r="F233" s="4">
        <v>280</v>
      </c>
      <c r="G233" s="5">
        <v>87</v>
      </c>
      <c r="H233">
        <f>_xlfn.XLOOKUP(Chocs[[#This Row],[Product]],products[Product],products[Cost per unit])</f>
        <v>8.65</v>
      </c>
      <c r="I233">
        <f>Chocs[[#This Row],[Cost per unit]]*Chocs[[#This Row],[Units]]</f>
        <v>752.55000000000007</v>
      </c>
    </row>
    <row r="234" spans="3:9" x14ac:dyDescent="0.25">
      <c r="C234" t="s">
        <v>41</v>
      </c>
      <c r="D234" t="s">
        <v>36</v>
      </c>
      <c r="E234" t="s">
        <v>30</v>
      </c>
      <c r="F234" s="4">
        <v>6118</v>
      </c>
      <c r="G234" s="5">
        <v>174</v>
      </c>
      <c r="H234">
        <f>_xlfn.XLOOKUP(Chocs[[#This Row],[Product]],products[Product],products[Cost per unit])</f>
        <v>14.49</v>
      </c>
      <c r="I234">
        <f>Chocs[[#This Row],[Cost per unit]]*Chocs[[#This Row],[Units]]</f>
        <v>2521.2600000000002</v>
      </c>
    </row>
    <row r="235" spans="3:9" x14ac:dyDescent="0.25">
      <c r="C235" t="s">
        <v>2</v>
      </c>
      <c r="D235" t="s">
        <v>39</v>
      </c>
      <c r="E235" t="s">
        <v>15</v>
      </c>
      <c r="F235" s="4">
        <v>4802</v>
      </c>
      <c r="G235" s="5">
        <v>36</v>
      </c>
      <c r="H235">
        <f>_xlfn.XLOOKUP(Chocs[[#This Row],[Product]],products[Product],products[Cost per unit])</f>
        <v>11.73</v>
      </c>
      <c r="I235">
        <f>Chocs[[#This Row],[Cost per unit]]*Chocs[[#This Row],[Units]]</f>
        <v>422.28000000000003</v>
      </c>
    </row>
    <row r="236" spans="3:9" x14ac:dyDescent="0.25">
      <c r="C236" t="s">
        <v>9</v>
      </c>
      <c r="D236" t="s">
        <v>38</v>
      </c>
      <c r="E236" t="s">
        <v>24</v>
      </c>
      <c r="F236" s="4">
        <v>4137</v>
      </c>
      <c r="G236" s="5">
        <v>60</v>
      </c>
      <c r="H236">
        <f>_xlfn.XLOOKUP(Chocs[[#This Row],[Product]],products[Product],products[Cost per unit])</f>
        <v>4.97</v>
      </c>
      <c r="I236">
        <f>Chocs[[#This Row],[Cost per unit]]*Chocs[[#This Row],[Units]]</f>
        <v>298.2</v>
      </c>
    </row>
    <row r="237" spans="3:9" x14ac:dyDescent="0.25">
      <c r="C237" t="s">
        <v>3</v>
      </c>
      <c r="D237" t="s">
        <v>35</v>
      </c>
      <c r="E237" t="s">
        <v>23</v>
      </c>
      <c r="F237" s="4">
        <v>2023</v>
      </c>
      <c r="G237" s="5">
        <v>78</v>
      </c>
      <c r="H237">
        <f>_xlfn.XLOOKUP(Chocs[[#This Row],[Product]],products[Product],products[Cost per unit])</f>
        <v>6.49</v>
      </c>
      <c r="I237">
        <f>Chocs[[#This Row],[Cost per unit]]*Chocs[[#This Row],[Units]]</f>
        <v>506.22</v>
      </c>
    </row>
    <row r="238" spans="3:9" x14ac:dyDescent="0.25">
      <c r="C238" t="s">
        <v>9</v>
      </c>
      <c r="D238" t="s">
        <v>36</v>
      </c>
      <c r="E238" t="s">
        <v>30</v>
      </c>
      <c r="F238" s="4">
        <v>9051</v>
      </c>
      <c r="G238" s="5">
        <v>57</v>
      </c>
      <c r="H238">
        <f>_xlfn.XLOOKUP(Chocs[[#This Row],[Product]],products[Product],products[Cost per unit])</f>
        <v>14.49</v>
      </c>
      <c r="I238">
        <f>Chocs[[#This Row],[Cost per unit]]*Chocs[[#This Row],[Units]]</f>
        <v>825.93000000000006</v>
      </c>
    </row>
    <row r="239" spans="3:9" x14ac:dyDescent="0.25">
      <c r="C239" t="s">
        <v>9</v>
      </c>
      <c r="D239" t="s">
        <v>37</v>
      </c>
      <c r="E239" t="s">
        <v>28</v>
      </c>
      <c r="F239" s="4">
        <v>2919</v>
      </c>
      <c r="G239" s="5">
        <v>45</v>
      </c>
      <c r="H239">
        <f>_xlfn.XLOOKUP(Chocs[[#This Row],[Product]],products[Product],products[Cost per unit])</f>
        <v>10.38</v>
      </c>
      <c r="I239">
        <f>Chocs[[#This Row],[Cost per unit]]*Chocs[[#This Row],[Units]]</f>
        <v>467.1</v>
      </c>
    </row>
    <row r="240" spans="3:9" x14ac:dyDescent="0.25">
      <c r="C240" t="s">
        <v>41</v>
      </c>
      <c r="D240" t="s">
        <v>38</v>
      </c>
      <c r="E240" t="s">
        <v>22</v>
      </c>
      <c r="F240" s="4">
        <v>5915</v>
      </c>
      <c r="G240" s="5">
        <v>3</v>
      </c>
      <c r="H240">
        <f>_xlfn.XLOOKUP(Chocs[[#This Row],[Product]],products[Product],products[Cost per unit])</f>
        <v>9.77</v>
      </c>
      <c r="I240">
        <f>Chocs[[#This Row],[Cost per unit]]*Chocs[[#This Row],[Units]]</f>
        <v>29.31</v>
      </c>
    </row>
    <row r="241" spans="3:9" x14ac:dyDescent="0.25">
      <c r="C241" t="s">
        <v>10</v>
      </c>
      <c r="D241" t="s">
        <v>35</v>
      </c>
      <c r="E241" t="s">
        <v>15</v>
      </c>
      <c r="F241" s="4">
        <v>2562</v>
      </c>
      <c r="G241" s="5">
        <v>6</v>
      </c>
      <c r="H241">
        <f>_xlfn.XLOOKUP(Chocs[[#This Row],[Product]],products[Product],products[Cost per unit])</f>
        <v>11.73</v>
      </c>
      <c r="I241">
        <f>Chocs[[#This Row],[Cost per unit]]*Chocs[[#This Row],[Units]]</f>
        <v>70.38</v>
      </c>
    </row>
    <row r="242" spans="3:9" x14ac:dyDescent="0.25">
      <c r="C242" t="s">
        <v>5</v>
      </c>
      <c r="D242" t="s">
        <v>37</v>
      </c>
      <c r="E242" t="s">
        <v>25</v>
      </c>
      <c r="F242" s="4">
        <v>8813</v>
      </c>
      <c r="G242" s="5">
        <v>21</v>
      </c>
      <c r="H242">
        <f>_xlfn.XLOOKUP(Chocs[[#This Row],[Product]],products[Product],products[Cost per unit])</f>
        <v>13.15</v>
      </c>
      <c r="I242">
        <f>Chocs[[#This Row],[Cost per unit]]*Chocs[[#This Row],[Units]]</f>
        <v>276.15000000000003</v>
      </c>
    </row>
    <row r="243" spans="3:9" x14ac:dyDescent="0.25">
      <c r="C243" t="s">
        <v>5</v>
      </c>
      <c r="D243" t="s">
        <v>36</v>
      </c>
      <c r="E243" t="s">
        <v>18</v>
      </c>
      <c r="F243" s="4">
        <v>6111</v>
      </c>
      <c r="G243" s="5">
        <v>3</v>
      </c>
      <c r="H243">
        <f>_xlfn.XLOOKUP(Chocs[[#This Row],[Product]],products[Product],products[Cost per unit])</f>
        <v>6.47</v>
      </c>
      <c r="I243">
        <f>Chocs[[#This Row],[Cost per unit]]*Chocs[[#This Row],[Units]]</f>
        <v>19.41</v>
      </c>
    </row>
    <row r="244" spans="3:9" x14ac:dyDescent="0.25">
      <c r="C244" t="s">
        <v>8</v>
      </c>
      <c r="D244" t="s">
        <v>34</v>
      </c>
      <c r="E244" t="s">
        <v>31</v>
      </c>
      <c r="F244" s="4">
        <v>3507</v>
      </c>
      <c r="G244" s="5">
        <v>288</v>
      </c>
      <c r="H244">
        <f>_xlfn.XLOOKUP(Chocs[[#This Row],[Product]],products[Product],products[Cost per unit])</f>
        <v>5.79</v>
      </c>
      <c r="I244">
        <f>Chocs[[#This Row],[Cost per unit]]*Chocs[[#This Row],[Units]]</f>
        <v>1667.52</v>
      </c>
    </row>
    <row r="245" spans="3:9" x14ac:dyDescent="0.25">
      <c r="C245" t="s">
        <v>6</v>
      </c>
      <c r="D245" t="s">
        <v>36</v>
      </c>
      <c r="E245" t="s">
        <v>13</v>
      </c>
      <c r="F245" s="4">
        <v>4319</v>
      </c>
      <c r="G245" s="5">
        <v>30</v>
      </c>
      <c r="H245">
        <f>_xlfn.XLOOKUP(Chocs[[#This Row],[Product]],products[Product],products[Cost per unit])</f>
        <v>9.33</v>
      </c>
      <c r="I245">
        <f>Chocs[[#This Row],[Cost per unit]]*Chocs[[#This Row],[Units]]</f>
        <v>279.89999999999998</v>
      </c>
    </row>
    <row r="246" spans="3:9" x14ac:dyDescent="0.25">
      <c r="C246" t="s">
        <v>40</v>
      </c>
      <c r="D246" t="s">
        <v>38</v>
      </c>
      <c r="E246" t="s">
        <v>26</v>
      </c>
      <c r="F246" s="4">
        <v>609</v>
      </c>
      <c r="G246" s="5">
        <v>87</v>
      </c>
      <c r="H246">
        <f>_xlfn.XLOOKUP(Chocs[[#This Row],[Product]],products[Product],products[Cost per unit])</f>
        <v>5.6</v>
      </c>
      <c r="I246">
        <f>Chocs[[#This Row],[Cost per unit]]*Chocs[[#This Row],[Units]]</f>
        <v>487.2</v>
      </c>
    </row>
    <row r="247" spans="3:9" x14ac:dyDescent="0.25">
      <c r="C247" t="s">
        <v>40</v>
      </c>
      <c r="D247" t="s">
        <v>39</v>
      </c>
      <c r="E247" t="s">
        <v>27</v>
      </c>
      <c r="F247" s="4">
        <v>6370</v>
      </c>
      <c r="G247" s="5">
        <v>30</v>
      </c>
      <c r="H247">
        <f>_xlfn.XLOOKUP(Chocs[[#This Row],[Product]],products[Product],products[Cost per unit])</f>
        <v>16.73</v>
      </c>
      <c r="I247">
        <f>Chocs[[#This Row],[Cost per unit]]*Chocs[[#This Row],[Units]]</f>
        <v>501.90000000000003</v>
      </c>
    </row>
    <row r="248" spans="3:9" x14ac:dyDescent="0.25">
      <c r="C248" t="s">
        <v>5</v>
      </c>
      <c r="D248" t="s">
        <v>38</v>
      </c>
      <c r="E248" t="s">
        <v>19</v>
      </c>
      <c r="F248" s="4">
        <v>5474</v>
      </c>
      <c r="G248" s="5">
        <v>168</v>
      </c>
      <c r="H248">
        <f>_xlfn.XLOOKUP(Chocs[[#This Row],[Product]],products[Product],products[Cost per unit])</f>
        <v>7.64</v>
      </c>
      <c r="I248">
        <f>Chocs[[#This Row],[Cost per unit]]*Chocs[[#This Row],[Units]]</f>
        <v>1283.52</v>
      </c>
    </row>
    <row r="249" spans="3:9" x14ac:dyDescent="0.25">
      <c r="C249" t="s">
        <v>40</v>
      </c>
      <c r="D249" t="s">
        <v>36</v>
      </c>
      <c r="E249" t="s">
        <v>27</v>
      </c>
      <c r="F249" s="4">
        <v>3164</v>
      </c>
      <c r="G249" s="5">
        <v>306</v>
      </c>
      <c r="H249">
        <f>_xlfn.XLOOKUP(Chocs[[#This Row],[Product]],products[Product],products[Cost per unit])</f>
        <v>16.73</v>
      </c>
      <c r="I249">
        <f>Chocs[[#This Row],[Cost per unit]]*Chocs[[#This Row],[Units]]</f>
        <v>5119.38</v>
      </c>
    </row>
    <row r="250" spans="3:9" x14ac:dyDescent="0.25">
      <c r="C250" t="s">
        <v>6</v>
      </c>
      <c r="D250" t="s">
        <v>35</v>
      </c>
      <c r="E250" t="s">
        <v>4</v>
      </c>
      <c r="F250" s="4">
        <v>1302</v>
      </c>
      <c r="G250" s="5">
        <v>402</v>
      </c>
      <c r="H250">
        <f>_xlfn.XLOOKUP(Chocs[[#This Row],[Product]],products[Product],products[Cost per unit])</f>
        <v>11.88</v>
      </c>
      <c r="I250">
        <f>Chocs[[#This Row],[Cost per unit]]*Chocs[[#This Row],[Units]]</f>
        <v>4775.76</v>
      </c>
    </row>
    <row r="251" spans="3:9" x14ac:dyDescent="0.25">
      <c r="C251" t="s">
        <v>3</v>
      </c>
      <c r="D251" t="s">
        <v>37</v>
      </c>
      <c r="E251" t="s">
        <v>28</v>
      </c>
      <c r="F251" s="4">
        <v>7308</v>
      </c>
      <c r="G251" s="5">
        <v>327</v>
      </c>
      <c r="H251">
        <f>_xlfn.XLOOKUP(Chocs[[#This Row],[Product]],products[Product],products[Cost per unit])</f>
        <v>10.38</v>
      </c>
      <c r="I251">
        <f>Chocs[[#This Row],[Cost per unit]]*Chocs[[#This Row],[Units]]</f>
        <v>3394.26</v>
      </c>
    </row>
    <row r="252" spans="3:9" x14ac:dyDescent="0.25">
      <c r="C252" t="s">
        <v>40</v>
      </c>
      <c r="D252" t="s">
        <v>37</v>
      </c>
      <c r="E252" t="s">
        <v>27</v>
      </c>
      <c r="F252" s="4">
        <v>6132</v>
      </c>
      <c r="G252" s="5">
        <v>93</v>
      </c>
      <c r="H252">
        <f>_xlfn.XLOOKUP(Chocs[[#This Row],[Product]],products[Product],products[Cost per unit])</f>
        <v>16.73</v>
      </c>
      <c r="I252">
        <f>Chocs[[#This Row],[Cost per unit]]*Chocs[[#This Row],[Units]]</f>
        <v>1555.89</v>
      </c>
    </row>
    <row r="253" spans="3:9" x14ac:dyDescent="0.25">
      <c r="C253" t="s">
        <v>10</v>
      </c>
      <c r="D253" t="s">
        <v>35</v>
      </c>
      <c r="E253" t="s">
        <v>14</v>
      </c>
      <c r="F253" s="4">
        <v>3472</v>
      </c>
      <c r="G253" s="5">
        <v>96</v>
      </c>
      <c r="H253">
        <f>_xlfn.XLOOKUP(Chocs[[#This Row],[Product]],products[Product],products[Cost per unit])</f>
        <v>11.7</v>
      </c>
      <c r="I253">
        <f>Chocs[[#This Row],[Cost per unit]]*Chocs[[#This Row],[Units]]</f>
        <v>1123.1999999999998</v>
      </c>
    </row>
    <row r="254" spans="3:9" x14ac:dyDescent="0.25">
      <c r="C254" t="s">
        <v>8</v>
      </c>
      <c r="D254" t="s">
        <v>39</v>
      </c>
      <c r="E254" t="s">
        <v>18</v>
      </c>
      <c r="F254" s="4">
        <v>9660</v>
      </c>
      <c r="G254" s="5">
        <v>27</v>
      </c>
      <c r="H254">
        <f>_xlfn.XLOOKUP(Chocs[[#This Row],[Product]],products[Product],products[Cost per unit])</f>
        <v>6.47</v>
      </c>
      <c r="I254">
        <f>Chocs[[#This Row],[Cost per unit]]*Chocs[[#This Row],[Units]]</f>
        <v>174.69</v>
      </c>
    </row>
    <row r="255" spans="3:9" x14ac:dyDescent="0.25">
      <c r="C255" t="s">
        <v>9</v>
      </c>
      <c r="D255" t="s">
        <v>38</v>
      </c>
      <c r="E255" t="s">
        <v>26</v>
      </c>
      <c r="F255" s="4">
        <v>2436</v>
      </c>
      <c r="G255" s="5">
        <v>99</v>
      </c>
      <c r="H255">
        <f>_xlfn.XLOOKUP(Chocs[[#This Row],[Product]],products[Product],products[Cost per unit])</f>
        <v>5.6</v>
      </c>
      <c r="I255">
        <f>Chocs[[#This Row],[Cost per unit]]*Chocs[[#This Row],[Units]]</f>
        <v>554.4</v>
      </c>
    </row>
    <row r="256" spans="3:9" x14ac:dyDescent="0.25">
      <c r="C256" t="s">
        <v>9</v>
      </c>
      <c r="D256" t="s">
        <v>38</v>
      </c>
      <c r="E256" t="s">
        <v>33</v>
      </c>
      <c r="F256" s="4">
        <v>9506</v>
      </c>
      <c r="G256" s="5">
        <v>87</v>
      </c>
      <c r="H256">
        <f>_xlfn.XLOOKUP(Chocs[[#This Row],[Product]],products[Product],products[Cost per unit])</f>
        <v>12.37</v>
      </c>
      <c r="I256">
        <f>Chocs[[#This Row],[Cost per unit]]*Chocs[[#This Row],[Units]]</f>
        <v>1076.1899999999998</v>
      </c>
    </row>
    <row r="257" spans="3:9" x14ac:dyDescent="0.25">
      <c r="C257" t="s">
        <v>10</v>
      </c>
      <c r="D257" t="s">
        <v>37</v>
      </c>
      <c r="E257" t="s">
        <v>21</v>
      </c>
      <c r="F257" s="4">
        <v>245</v>
      </c>
      <c r="G257" s="5">
        <v>288</v>
      </c>
      <c r="H257">
        <f>_xlfn.XLOOKUP(Chocs[[#This Row],[Product]],products[Product],products[Cost per unit])</f>
        <v>9</v>
      </c>
      <c r="I257">
        <f>Chocs[[#This Row],[Cost per unit]]*Chocs[[#This Row],[Units]]</f>
        <v>2592</v>
      </c>
    </row>
    <row r="258" spans="3:9" x14ac:dyDescent="0.25">
      <c r="C258" t="s">
        <v>8</v>
      </c>
      <c r="D258" t="s">
        <v>35</v>
      </c>
      <c r="E258" t="s">
        <v>20</v>
      </c>
      <c r="F258" s="4">
        <v>2702</v>
      </c>
      <c r="G258" s="5">
        <v>363</v>
      </c>
      <c r="H258">
        <f>_xlfn.XLOOKUP(Chocs[[#This Row],[Product]],products[Product],products[Cost per unit])</f>
        <v>10.62</v>
      </c>
      <c r="I258">
        <f>Chocs[[#This Row],[Cost per unit]]*Chocs[[#This Row],[Units]]</f>
        <v>3855.0599999999995</v>
      </c>
    </row>
    <row r="259" spans="3:9" x14ac:dyDescent="0.25">
      <c r="C259" t="s">
        <v>10</v>
      </c>
      <c r="D259" t="s">
        <v>34</v>
      </c>
      <c r="E259" t="s">
        <v>17</v>
      </c>
      <c r="F259" s="4">
        <v>700</v>
      </c>
      <c r="G259" s="5">
        <v>87</v>
      </c>
      <c r="H259">
        <f>_xlfn.XLOOKUP(Chocs[[#This Row],[Product]],products[Product],products[Cost per unit])</f>
        <v>3.11</v>
      </c>
      <c r="I259">
        <f>Chocs[[#This Row],[Cost per unit]]*Chocs[[#This Row],[Units]]</f>
        <v>270.57</v>
      </c>
    </row>
    <row r="260" spans="3:9" x14ac:dyDescent="0.25">
      <c r="C260" t="s">
        <v>6</v>
      </c>
      <c r="D260" t="s">
        <v>34</v>
      </c>
      <c r="E260" t="s">
        <v>17</v>
      </c>
      <c r="F260" s="4">
        <v>3759</v>
      </c>
      <c r="G260" s="5">
        <v>150</v>
      </c>
      <c r="H260">
        <f>_xlfn.XLOOKUP(Chocs[[#This Row],[Product]],products[Product],products[Cost per unit])</f>
        <v>3.11</v>
      </c>
      <c r="I260">
        <f>Chocs[[#This Row],[Cost per unit]]*Chocs[[#This Row],[Units]]</f>
        <v>466.5</v>
      </c>
    </row>
    <row r="261" spans="3:9" x14ac:dyDescent="0.25">
      <c r="C261" t="s">
        <v>2</v>
      </c>
      <c r="D261" t="s">
        <v>35</v>
      </c>
      <c r="E261" t="s">
        <v>17</v>
      </c>
      <c r="F261" s="4">
        <v>1589</v>
      </c>
      <c r="G261" s="5">
        <v>303</v>
      </c>
      <c r="H261">
        <f>_xlfn.XLOOKUP(Chocs[[#This Row],[Product]],products[Product],products[Cost per unit])</f>
        <v>3.11</v>
      </c>
      <c r="I261">
        <f>Chocs[[#This Row],[Cost per unit]]*Chocs[[#This Row],[Units]]</f>
        <v>942.32999999999993</v>
      </c>
    </row>
    <row r="262" spans="3:9" x14ac:dyDescent="0.25">
      <c r="C262" t="s">
        <v>7</v>
      </c>
      <c r="D262" t="s">
        <v>35</v>
      </c>
      <c r="E262" t="s">
        <v>28</v>
      </c>
      <c r="F262" s="4">
        <v>5194</v>
      </c>
      <c r="G262" s="5">
        <v>288</v>
      </c>
      <c r="H262">
        <f>_xlfn.XLOOKUP(Chocs[[#This Row],[Product]],products[Product],products[Cost per unit])</f>
        <v>10.38</v>
      </c>
      <c r="I262">
        <f>Chocs[[#This Row],[Cost per unit]]*Chocs[[#This Row],[Units]]</f>
        <v>2989.44</v>
      </c>
    </row>
    <row r="263" spans="3:9" x14ac:dyDescent="0.25">
      <c r="C263" t="s">
        <v>10</v>
      </c>
      <c r="D263" t="s">
        <v>36</v>
      </c>
      <c r="E263" t="s">
        <v>13</v>
      </c>
      <c r="F263" s="4">
        <v>945</v>
      </c>
      <c r="G263" s="5">
        <v>75</v>
      </c>
      <c r="H263">
        <f>_xlfn.XLOOKUP(Chocs[[#This Row],[Product]],products[Product],products[Cost per unit])</f>
        <v>9.33</v>
      </c>
      <c r="I263">
        <f>Chocs[[#This Row],[Cost per unit]]*Chocs[[#This Row],[Units]]</f>
        <v>699.75</v>
      </c>
    </row>
    <row r="264" spans="3:9" x14ac:dyDescent="0.25">
      <c r="C264" t="s">
        <v>40</v>
      </c>
      <c r="D264" t="s">
        <v>38</v>
      </c>
      <c r="E264" t="s">
        <v>31</v>
      </c>
      <c r="F264" s="4">
        <v>1988</v>
      </c>
      <c r="G264" s="5">
        <v>39</v>
      </c>
      <c r="H264">
        <f>_xlfn.XLOOKUP(Chocs[[#This Row],[Product]],products[Product],products[Cost per unit])</f>
        <v>5.79</v>
      </c>
      <c r="I264">
        <f>Chocs[[#This Row],[Cost per unit]]*Chocs[[#This Row],[Units]]</f>
        <v>225.81</v>
      </c>
    </row>
    <row r="265" spans="3:9" x14ac:dyDescent="0.25">
      <c r="C265" t="s">
        <v>6</v>
      </c>
      <c r="D265" t="s">
        <v>34</v>
      </c>
      <c r="E265" t="s">
        <v>32</v>
      </c>
      <c r="F265" s="4">
        <v>6734</v>
      </c>
      <c r="G265" s="5">
        <v>123</v>
      </c>
      <c r="H265">
        <f>_xlfn.XLOOKUP(Chocs[[#This Row],[Product]],products[Product],products[Cost per unit])</f>
        <v>8.65</v>
      </c>
      <c r="I265">
        <f>Chocs[[#This Row],[Cost per unit]]*Chocs[[#This Row],[Units]]</f>
        <v>1063.95</v>
      </c>
    </row>
    <row r="266" spans="3:9" x14ac:dyDescent="0.25">
      <c r="C266" t="s">
        <v>40</v>
      </c>
      <c r="D266" t="s">
        <v>36</v>
      </c>
      <c r="E266" t="s">
        <v>4</v>
      </c>
      <c r="F266" s="4">
        <v>217</v>
      </c>
      <c r="G266" s="5">
        <v>36</v>
      </c>
      <c r="H266">
        <f>_xlfn.XLOOKUP(Chocs[[#This Row],[Product]],products[Product],products[Cost per unit])</f>
        <v>11.88</v>
      </c>
      <c r="I266">
        <f>Chocs[[#This Row],[Cost per unit]]*Chocs[[#This Row],[Units]]</f>
        <v>427.68</v>
      </c>
    </row>
    <row r="267" spans="3:9" x14ac:dyDescent="0.25">
      <c r="C267" t="s">
        <v>5</v>
      </c>
      <c r="D267" t="s">
        <v>34</v>
      </c>
      <c r="E267" t="s">
        <v>22</v>
      </c>
      <c r="F267" s="4">
        <v>6279</v>
      </c>
      <c r="G267" s="5">
        <v>237</v>
      </c>
      <c r="H267">
        <f>_xlfn.XLOOKUP(Chocs[[#This Row],[Product]],products[Product],products[Cost per unit])</f>
        <v>9.77</v>
      </c>
      <c r="I267">
        <f>Chocs[[#This Row],[Cost per unit]]*Chocs[[#This Row],[Units]]</f>
        <v>2315.4899999999998</v>
      </c>
    </row>
    <row r="268" spans="3:9" x14ac:dyDescent="0.25">
      <c r="C268" t="s">
        <v>40</v>
      </c>
      <c r="D268" t="s">
        <v>36</v>
      </c>
      <c r="E268" t="s">
        <v>13</v>
      </c>
      <c r="F268" s="4">
        <v>4424</v>
      </c>
      <c r="G268" s="5">
        <v>201</v>
      </c>
      <c r="H268">
        <f>_xlfn.XLOOKUP(Chocs[[#This Row],[Product]],products[Product],products[Cost per unit])</f>
        <v>9.33</v>
      </c>
      <c r="I268">
        <f>Chocs[[#This Row],[Cost per unit]]*Chocs[[#This Row],[Units]]</f>
        <v>1875.33</v>
      </c>
    </row>
    <row r="269" spans="3:9" x14ac:dyDescent="0.25">
      <c r="C269" t="s">
        <v>2</v>
      </c>
      <c r="D269" t="s">
        <v>36</v>
      </c>
      <c r="E269" t="s">
        <v>17</v>
      </c>
      <c r="F269" s="4">
        <v>189</v>
      </c>
      <c r="G269" s="5">
        <v>48</v>
      </c>
      <c r="H269">
        <f>_xlfn.XLOOKUP(Chocs[[#This Row],[Product]],products[Product],products[Cost per unit])</f>
        <v>3.11</v>
      </c>
      <c r="I269">
        <f>Chocs[[#This Row],[Cost per unit]]*Chocs[[#This Row],[Units]]</f>
        <v>149.28</v>
      </c>
    </row>
    <row r="270" spans="3:9" x14ac:dyDescent="0.25">
      <c r="C270" t="s">
        <v>5</v>
      </c>
      <c r="D270" t="s">
        <v>35</v>
      </c>
      <c r="E270" t="s">
        <v>22</v>
      </c>
      <c r="F270" s="4">
        <v>490</v>
      </c>
      <c r="G270" s="5">
        <v>84</v>
      </c>
      <c r="H270">
        <f>_xlfn.XLOOKUP(Chocs[[#This Row],[Product]],products[Product],products[Cost per unit])</f>
        <v>9.77</v>
      </c>
      <c r="I270">
        <f>Chocs[[#This Row],[Cost per unit]]*Chocs[[#This Row],[Units]]</f>
        <v>820.68</v>
      </c>
    </row>
    <row r="271" spans="3:9" x14ac:dyDescent="0.25">
      <c r="C271" t="s">
        <v>8</v>
      </c>
      <c r="D271" t="s">
        <v>37</v>
      </c>
      <c r="E271" t="s">
        <v>21</v>
      </c>
      <c r="F271" s="4">
        <v>434</v>
      </c>
      <c r="G271" s="5">
        <v>87</v>
      </c>
      <c r="H271">
        <f>_xlfn.XLOOKUP(Chocs[[#This Row],[Product]],products[Product],products[Cost per unit])</f>
        <v>9</v>
      </c>
      <c r="I271">
        <f>Chocs[[#This Row],[Cost per unit]]*Chocs[[#This Row],[Units]]</f>
        <v>783</v>
      </c>
    </row>
    <row r="272" spans="3:9" x14ac:dyDescent="0.25">
      <c r="C272" t="s">
        <v>7</v>
      </c>
      <c r="D272" t="s">
        <v>38</v>
      </c>
      <c r="E272" t="s">
        <v>30</v>
      </c>
      <c r="F272" s="4">
        <v>10129</v>
      </c>
      <c r="G272" s="5">
        <v>312</v>
      </c>
      <c r="H272">
        <f>_xlfn.XLOOKUP(Chocs[[#This Row],[Product]],products[Product],products[Cost per unit])</f>
        <v>14.49</v>
      </c>
      <c r="I272">
        <f>Chocs[[#This Row],[Cost per unit]]*Chocs[[#This Row],[Units]]</f>
        <v>4520.88</v>
      </c>
    </row>
    <row r="273" spans="3:9" x14ac:dyDescent="0.25">
      <c r="C273" t="s">
        <v>3</v>
      </c>
      <c r="D273" t="s">
        <v>39</v>
      </c>
      <c r="E273" t="s">
        <v>28</v>
      </c>
      <c r="F273" s="4">
        <v>1652</v>
      </c>
      <c r="G273" s="5">
        <v>102</v>
      </c>
      <c r="H273">
        <f>_xlfn.XLOOKUP(Chocs[[#This Row],[Product]],products[Product],products[Cost per unit])</f>
        <v>10.38</v>
      </c>
      <c r="I273">
        <f>Chocs[[#This Row],[Cost per unit]]*Chocs[[#This Row],[Units]]</f>
        <v>1058.76</v>
      </c>
    </row>
    <row r="274" spans="3:9" x14ac:dyDescent="0.25">
      <c r="C274" t="s">
        <v>8</v>
      </c>
      <c r="D274" t="s">
        <v>38</v>
      </c>
      <c r="E274" t="s">
        <v>21</v>
      </c>
      <c r="F274" s="4">
        <v>6433</v>
      </c>
      <c r="G274" s="5">
        <v>78</v>
      </c>
      <c r="H274">
        <f>_xlfn.XLOOKUP(Chocs[[#This Row],[Product]],products[Product],products[Cost per unit])</f>
        <v>9</v>
      </c>
      <c r="I274">
        <f>Chocs[[#This Row],[Cost per unit]]*Chocs[[#This Row],[Units]]</f>
        <v>702</v>
      </c>
    </row>
    <row r="275" spans="3:9" x14ac:dyDescent="0.25">
      <c r="C275" t="s">
        <v>3</v>
      </c>
      <c r="D275" t="s">
        <v>34</v>
      </c>
      <c r="E275" t="s">
        <v>23</v>
      </c>
      <c r="F275" s="4">
        <v>2212</v>
      </c>
      <c r="G275" s="5">
        <v>117</v>
      </c>
      <c r="H275">
        <f>_xlfn.XLOOKUP(Chocs[[#This Row],[Product]],products[Product],products[Cost per unit])</f>
        <v>6.49</v>
      </c>
      <c r="I275">
        <f>Chocs[[#This Row],[Cost per unit]]*Chocs[[#This Row],[Units]]</f>
        <v>759.33</v>
      </c>
    </row>
    <row r="276" spans="3:9" x14ac:dyDescent="0.25">
      <c r="C276" t="s">
        <v>41</v>
      </c>
      <c r="D276" t="s">
        <v>35</v>
      </c>
      <c r="E276" t="s">
        <v>19</v>
      </c>
      <c r="F276" s="4">
        <v>609</v>
      </c>
      <c r="G276" s="5">
        <v>99</v>
      </c>
      <c r="H276">
        <f>_xlfn.XLOOKUP(Chocs[[#This Row],[Product]],products[Product],products[Cost per unit])</f>
        <v>7.64</v>
      </c>
      <c r="I276">
        <f>Chocs[[#This Row],[Cost per unit]]*Chocs[[#This Row],[Units]]</f>
        <v>756.36</v>
      </c>
    </row>
    <row r="277" spans="3:9" x14ac:dyDescent="0.25">
      <c r="C277" t="s">
        <v>40</v>
      </c>
      <c r="D277" t="s">
        <v>35</v>
      </c>
      <c r="E277" t="s">
        <v>24</v>
      </c>
      <c r="F277" s="4">
        <v>1638</v>
      </c>
      <c r="G277" s="5">
        <v>48</v>
      </c>
      <c r="H277">
        <f>_xlfn.XLOOKUP(Chocs[[#This Row],[Product]],products[Product],products[Cost per unit])</f>
        <v>4.97</v>
      </c>
      <c r="I277">
        <f>Chocs[[#This Row],[Cost per unit]]*Chocs[[#This Row],[Units]]</f>
        <v>238.56</v>
      </c>
    </row>
    <row r="278" spans="3:9" x14ac:dyDescent="0.25">
      <c r="C278" t="s">
        <v>7</v>
      </c>
      <c r="D278" t="s">
        <v>34</v>
      </c>
      <c r="E278" t="s">
        <v>15</v>
      </c>
      <c r="F278" s="4">
        <v>3829</v>
      </c>
      <c r="G278" s="5">
        <v>24</v>
      </c>
      <c r="H278">
        <f>_xlfn.XLOOKUP(Chocs[[#This Row],[Product]],products[Product],products[Cost per unit])</f>
        <v>11.73</v>
      </c>
      <c r="I278">
        <f>Chocs[[#This Row],[Cost per unit]]*Chocs[[#This Row],[Units]]</f>
        <v>281.52</v>
      </c>
    </row>
    <row r="279" spans="3:9" x14ac:dyDescent="0.25">
      <c r="C279" t="s">
        <v>40</v>
      </c>
      <c r="D279" t="s">
        <v>39</v>
      </c>
      <c r="E279" t="s">
        <v>15</v>
      </c>
      <c r="F279" s="4">
        <v>5775</v>
      </c>
      <c r="G279" s="5">
        <v>42</v>
      </c>
      <c r="H279">
        <f>_xlfn.XLOOKUP(Chocs[[#This Row],[Product]],products[Product],products[Cost per unit])</f>
        <v>11.73</v>
      </c>
      <c r="I279">
        <f>Chocs[[#This Row],[Cost per unit]]*Chocs[[#This Row],[Units]]</f>
        <v>492.66</v>
      </c>
    </row>
    <row r="280" spans="3:9" x14ac:dyDescent="0.25">
      <c r="C280" t="s">
        <v>6</v>
      </c>
      <c r="D280" t="s">
        <v>35</v>
      </c>
      <c r="E280" t="s">
        <v>20</v>
      </c>
      <c r="F280" s="4">
        <v>1071</v>
      </c>
      <c r="G280" s="5">
        <v>270</v>
      </c>
      <c r="H280">
        <f>_xlfn.XLOOKUP(Chocs[[#This Row],[Product]],products[Product],products[Cost per unit])</f>
        <v>10.62</v>
      </c>
      <c r="I280">
        <f>Chocs[[#This Row],[Cost per unit]]*Chocs[[#This Row],[Units]]</f>
        <v>2867.3999999999996</v>
      </c>
    </row>
    <row r="281" spans="3:9" x14ac:dyDescent="0.25">
      <c r="C281" t="s">
        <v>8</v>
      </c>
      <c r="D281" t="s">
        <v>36</v>
      </c>
      <c r="E281" t="s">
        <v>23</v>
      </c>
      <c r="F281" s="4">
        <v>5019</v>
      </c>
      <c r="G281" s="5">
        <v>150</v>
      </c>
      <c r="H281">
        <f>_xlfn.XLOOKUP(Chocs[[#This Row],[Product]],products[Product],products[Cost per unit])</f>
        <v>6.49</v>
      </c>
      <c r="I281">
        <f>Chocs[[#This Row],[Cost per unit]]*Chocs[[#This Row],[Units]]</f>
        <v>973.5</v>
      </c>
    </row>
    <row r="282" spans="3:9" x14ac:dyDescent="0.25">
      <c r="C282" t="s">
        <v>2</v>
      </c>
      <c r="D282" t="s">
        <v>37</v>
      </c>
      <c r="E282" t="s">
        <v>15</v>
      </c>
      <c r="F282" s="4">
        <v>2863</v>
      </c>
      <c r="G282" s="5">
        <v>42</v>
      </c>
      <c r="H282">
        <f>_xlfn.XLOOKUP(Chocs[[#This Row],[Product]],products[Product],products[Cost per unit])</f>
        <v>11.73</v>
      </c>
      <c r="I282">
        <f>Chocs[[#This Row],[Cost per unit]]*Chocs[[#This Row],[Units]]</f>
        <v>492.66</v>
      </c>
    </row>
    <row r="283" spans="3:9" x14ac:dyDescent="0.25">
      <c r="C283" t="s">
        <v>40</v>
      </c>
      <c r="D283" t="s">
        <v>35</v>
      </c>
      <c r="E283" t="s">
        <v>29</v>
      </c>
      <c r="F283" s="4">
        <v>1617</v>
      </c>
      <c r="G283" s="5">
        <v>126</v>
      </c>
      <c r="H283">
        <f>_xlfn.XLOOKUP(Chocs[[#This Row],[Product]],products[Product],products[Cost per unit])</f>
        <v>7.16</v>
      </c>
      <c r="I283">
        <f>Chocs[[#This Row],[Cost per unit]]*Chocs[[#This Row],[Units]]</f>
        <v>902.16</v>
      </c>
    </row>
    <row r="284" spans="3:9" x14ac:dyDescent="0.25">
      <c r="C284" t="s">
        <v>6</v>
      </c>
      <c r="D284" t="s">
        <v>37</v>
      </c>
      <c r="E284" t="s">
        <v>26</v>
      </c>
      <c r="F284" s="4">
        <v>6818</v>
      </c>
      <c r="G284" s="5">
        <v>6</v>
      </c>
      <c r="H284">
        <f>_xlfn.XLOOKUP(Chocs[[#This Row],[Product]],products[Product],products[Cost per unit])</f>
        <v>5.6</v>
      </c>
      <c r="I284">
        <f>Chocs[[#This Row],[Cost per unit]]*Chocs[[#This Row],[Units]]</f>
        <v>33.599999999999994</v>
      </c>
    </row>
    <row r="285" spans="3:9" x14ac:dyDescent="0.25">
      <c r="C285" t="s">
        <v>3</v>
      </c>
      <c r="D285" t="s">
        <v>35</v>
      </c>
      <c r="E285" t="s">
        <v>15</v>
      </c>
      <c r="F285" s="4">
        <v>6657</v>
      </c>
      <c r="G285" s="5">
        <v>276</v>
      </c>
      <c r="H285">
        <f>_xlfn.XLOOKUP(Chocs[[#This Row],[Product]],products[Product],products[Cost per unit])</f>
        <v>11.73</v>
      </c>
      <c r="I285">
        <f>Chocs[[#This Row],[Cost per unit]]*Chocs[[#This Row],[Units]]</f>
        <v>3237.48</v>
      </c>
    </row>
    <row r="286" spans="3:9" x14ac:dyDescent="0.25">
      <c r="C286" t="s">
        <v>3</v>
      </c>
      <c r="D286" t="s">
        <v>34</v>
      </c>
      <c r="E286" t="s">
        <v>17</v>
      </c>
      <c r="F286" s="4">
        <v>2919</v>
      </c>
      <c r="G286" s="5">
        <v>93</v>
      </c>
      <c r="H286">
        <f>_xlfn.XLOOKUP(Chocs[[#This Row],[Product]],products[Product],products[Cost per unit])</f>
        <v>3.11</v>
      </c>
      <c r="I286">
        <f>Chocs[[#This Row],[Cost per unit]]*Chocs[[#This Row],[Units]]</f>
        <v>289.22999999999996</v>
      </c>
    </row>
    <row r="287" spans="3:9" x14ac:dyDescent="0.25">
      <c r="C287" t="s">
        <v>2</v>
      </c>
      <c r="D287" t="s">
        <v>36</v>
      </c>
      <c r="E287" t="s">
        <v>31</v>
      </c>
      <c r="F287" s="4">
        <v>3094</v>
      </c>
      <c r="G287" s="5">
        <v>246</v>
      </c>
      <c r="H287">
        <f>_xlfn.XLOOKUP(Chocs[[#This Row],[Product]],products[Product],products[Cost per unit])</f>
        <v>5.79</v>
      </c>
      <c r="I287">
        <f>Chocs[[#This Row],[Cost per unit]]*Chocs[[#This Row],[Units]]</f>
        <v>1424.34</v>
      </c>
    </row>
    <row r="288" spans="3:9" x14ac:dyDescent="0.25">
      <c r="C288" t="s">
        <v>6</v>
      </c>
      <c r="D288" t="s">
        <v>39</v>
      </c>
      <c r="E288" t="s">
        <v>24</v>
      </c>
      <c r="F288" s="4">
        <v>2989</v>
      </c>
      <c r="G288" s="5">
        <v>3</v>
      </c>
      <c r="H288">
        <f>_xlfn.XLOOKUP(Chocs[[#This Row],[Product]],products[Product],products[Cost per unit])</f>
        <v>4.97</v>
      </c>
      <c r="I288">
        <f>Chocs[[#This Row],[Cost per unit]]*Chocs[[#This Row],[Units]]</f>
        <v>14.91</v>
      </c>
    </row>
    <row r="289" spans="3:9" x14ac:dyDescent="0.25">
      <c r="C289" t="s">
        <v>8</v>
      </c>
      <c r="D289" t="s">
        <v>38</v>
      </c>
      <c r="E289" t="s">
        <v>27</v>
      </c>
      <c r="F289" s="4">
        <v>2268</v>
      </c>
      <c r="G289" s="5">
        <v>63</v>
      </c>
      <c r="H289">
        <f>_xlfn.XLOOKUP(Chocs[[#This Row],[Product]],products[Product],products[Cost per unit])</f>
        <v>16.73</v>
      </c>
      <c r="I289">
        <f>Chocs[[#This Row],[Cost per unit]]*Chocs[[#This Row],[Units]]</f>
        <v>1053.99</v>
      </c>
    </row>
    <row r="290" spans="3:9" x14ac:dyDescent="0.25">
      <c r="C290" t="s">
        <v>5</v>
      </c>
      <c r="D290" t="s">
        <v>35</v>
      </c>
      <c r="E290" t="s">
        <v>31</v>
      </c>
      <c r="F290" s="4">
        <v>4753</v>
      </c>
      <c r="G290" s="5">
        <v>246</v>
      </c>
      <c r="H290">
        <f>_xlfn.XLOOKUP(Chocs[[#This Row],[Product]],products[Product],products[Cost per unit])</f>
        <v>5.79</v>
      </c>
      <c r="I290">
        <f>Chocs[[#This Row],[Cost per unit]]*Chocs[[#This Row],[Units]]</f>
        <v>1424.34</v>
      </c>
    </row>
    <row r="291" spans="3:9" x14ac:dyDescent="0.25">
      <c r="C291" t="s">
        <v>2</v>
      </c>
      <c r="D291" t="s">
        <v>34</v>
      </c>
      <c r="E291" t="s">
        <v>19</v>
      </c>
      <c r="F291" s="4">
        <v>7511</v>
      </c>
      <c r="G291" s="5">
        <v>120</v>
      </c>
      <c r="H291">
        <f>_xlfn.XLOOKUP(Chocs[[#This Row],[Product]],products[Product],products[Cost per unit])</f>
        <v>7.64</v>
      </c>
      <c r="I291">
        <f>Chocs[[#This Row],[Cost per unit]]*Chocs[[#This Row],[Units]]</f>
        <v>916.8</v>
      </c>
    </row>
    <row r="292" spans="3:9" x14ac:dyDescent="0.25">
      <c r="C292" t="s">
        <v>2</v>
      </c>
      <c r="D292" t="s">
        <v>38</v>
      </c>
      <c r="E292" t="s">
        <v>31</v>
      </c>
      <c r="F292" s="4">
        <v>4326</v>
      </c>
      <c r="G292" s="5">
        <v>348</v>
      </c>
      <c r="H292">
        <f>_xlfn.XLOOKUP(Chocs[[#This Row],[Product]],products[Product],products[Cost per unit])</f>
        <v>5.79</v>
      </c>
      <c r="I292">
        <f>Chocs[[#This Row],[Cost per unit]]*Chocs[[#This Row],[Units]]</f>
        <v>2014.92</v>
      </c>
    </row>
    <row r="293" spans="3:9" x14ac:dyDescent="0.25">
      <c r="C293" t="s">
        <v>41</v>
      </c>
      <c r="D293" t="s">
        <v>34</v>
      </c>
      <c r="E293" t="s">
        <v>23</v>
      </c>
      <c r="F293" s="4">
        <v>4935</v>
      </c>
      <c r="G293" s="5">
        <v>126</v>
      </c>
      <c r="H293">
        <f>_xlfn.XLOOKUP(Chocs[[#This Row],[Product]],products[Product],products[Cost per unit])</f>
        <v>6.49</v>
      </c>
      <c r="I293">
        <f>Chocs[[#This Row],[Cost per unit]]*Chocs[[#This Row],[Units]]</f>
        <v>817.74</v>
      </c>
    </row>
    <row r="294" spans="3:9" x14ac:dyDescent="0.25">
      <c r="C294" t="s">
        <v>6</v>
      </c>
      <c r="D294" t="s">
        <v>35</v>
      </c>
      <c r="E294" t="s">
        <v>30</v>
      </c>
      <c r="F294" s="4">
        <v>4781</v>
      </c>
      <c r="G294" s="5">
        <v>123</v>
      </c>
      <c r="H294">
        <f>_xlfn.XLOOKUP(Chocs[[#This Row],[Product]],products[Product],products[Cost per unit])</f>
        <v>14.49</v>
      </c>
      <c r="I294">
        <f>Chocs[[#This Row],[Cost per unit]]*Chocs[[#This Row],[Units]]</f>
        <v>1782.27</v>
      </c>
    </row>
    <row r="295" spans="3:9" x14ac:dyDescent="0.25">
      <c r="C295" t="s">
        <v>5</v>
      </c>
      <c r="D295" t="s">
        <v>38</v>
      </c>
      <c r="E295" t="s">
        <v>25</v>
      </c>
      <c r="F295" s="4">
        <v>7483</v>
      </c>
      <c r="G295" s="5">
        <v>45</v>
      </c>
      <c r="H295">
        <f>_xlfn.XLOOKUP(Chocs[[#This Row],[Product]],products[Product],products[Cost per unit])</f>
        <v>13.15</v>
      </c>
      <c r="I295">
        <f>Chocs[[#This Row],[Cost per unit]]*Chocs[[#This Row],[Units]]</f>
        <v>591.75</v>
      </c>
    </row>
    <row r="296" spans="3:9" x14ac:dyDescent="0.25">
      <c r="C296" t="s">
        <v>10</v>
      </c>
      <c r="D296" t="s">
        <v>38</v>
      </c>
      <c r="E296" t="s">
        <v>4</v>
      </c>
      <c r="F296" s="4">
        <v>6860</v>
      </c>
      <c r="G296" s="5">
        <v>126</v>
      </c>
      <c r="H296">
        <f>_xlfn.XLOOKUP(Chocs[[#This Row],[Product]],products[Product],products[Cost per unit])</f>
        <v>11.88</v>
      </c>
      <c r="I296">
        <f>Chocs[[#This Row],[Cost per unit]]*Chocs[[#This Row],[Units]]</f>
        <v>1496.88</v>
      </c>
    </row>
    <row r="297" spans="3:9" x14ac:dyDescent="0.25">
      <c r="C297" t="s">
        <v>40</v>
      </c>
      <c r="D297" t="s">
        <v>37</v>
      </c>
      <c r="E297" t="s">
        <v>29</v>
      </c>
      <c r="F297" s="4">
        <v>9002</v>
      </c>
      <c r="G297" s="5">
        <v>72</v>
      </c>
      <c r="H297">
        <f>_xlfn.XLOOKUP(Chocs[[#This Row],[Product]],products[Product],products[Cost per unit])</f>
        <v>7.16</v>
      </c>
      <c r="I297">
        <f>Chocs[[#This Row],[Cost per unit]]*Chocs[[#This Row],[Units]]</f>
        <v>515.52</v>
      </c>
    </row>
    <row r="298" spans="3:9" x14ac:dyDescent="0.25">
      <c r="C298" t="s">
        <v>6</v>
      </c>
      <c r="D298" t="s">
        <v>36</v>
      </c>
      <c r="E298" t="s">
        <v>29</v>
      </c>
      <c r="F298" s="4">
        <v>1400</v>
      </c>
      <c r="G298" s="5">
        <v>135</v>
      </c>
      <c r="H298">
        <f>_xlfn.XLOOKUP(Chocs[[#This Row],[Product]],products[Product],products[Cost per unit])</f>
        <v>7.16</v>
      </c>
      <c r="I298">
        <f>Chocs[[#This Row],[Cost per unit]]*Chocs[[#This Row],[Units]]</f>
        <v>966.6</v>
      </c>
    </row>
    <row r="299" spans="3:9" x14ac:dyDescent="0.25">
      <c r="C299" t="s">
        <v>10</v>
      </c>
      <c r="D299" t="s">
        <v>34</v>
      </c>
      <c r="E299" t="s">
        <v>22</v>
      </c>
      <c r="F299" s="4">
        <v>4053</v>
      </c>
      <c r="G299" s="5">
        <v>24</v>
      </c>
      <c r="H299">
        <f>_xlfn.XLOOKUP(Chocs[[#This Row],[Product]],products[Product],products[Cost per unit])</f>
        <v>9.77</v>
      </c>
      <c r="I299">
        <f>Chocs[[#This Row],[Cost per unit]]*Chocs[[#This Row],[Units]]</f>
        <v>234.48</v>
      </c>
    </row>
    <row r="300" spans="3:9" x14ac:dyDescent="0.25">
      <c r="C300" t="s">
        <v>7</v>
      </c>
      <c r="D300" t="s">
        <v>36</v>
      </c>
      <c r="E300" t="s">
        <v>31</v>
      </c>
      <c r="F300" s="4">
        <v>2149</v>
      </c>
      <c r="G300" s="5">
        <v>117</v>
      </c>
      <c r="H300">
        <f>_xlfn.XLOOKUP(Chocs[[#This Row],[Product]],products[Product],products[Cost per unit])</f>
        <v>5.79</v>
      </c>
      <c r="I300">
        <f>Chocs[[#This Row],[Cost per unit]]*Chocs[[#This Row],[Units]]</f>
        <v>677.43</v>
      </c>
    </row>
    <row r="301" spans="3:9" x14ac:dyDescent="0.25">
      <c r="C301" t="s">
        <v>3</v>
      </c>
      <c r="D301" t="s">
        <v>39</v>
      </c>
      <c r="E301" t="s">
        <v>29</v>
      </c>
      <c r="F301" s="4">
        <v>3640</v>
      </c>
      <c r="G301" s="5">
        <v>51</v>
      </c>
      <c r="H301">
        <f>_xlfn.XLOOKUP(Chocs[[#This Row],[Product]],products[Product],products[Cost per unit])</f>
        <v>7.16</v>
      </c>
      <c r="I301">
        <f>Chocs[[#This Row],[Cost per unit]]*Chocs[[#This Row],[Units]]</f>
        <v>365.16</v>
      </c>
    </row>
    <row r="302" spans="3:9" x14ac:dyDescent="0.25">
      <c r="C302" t="s">
        <v>2</v>
      </c>
      <c r="D302" t="s">
        <v>39</v>
      </c>
      <c r="E302" t="s">
        <v>23</v>
      </c>
      <c r="F302" s="4">
        <v>630</v>
      </c>
      <c r="G302" s="5">
        <v>36</v>
      </c>
      <c r="H302">
        <f>_xlfn.XLOOKUP(Chocs[[#This Row],[Product]],products[Product],products[Cost per unit])</f>
        <v>6.49</v>
      </c>
      <c r="I302">
        <f>Chocs[[#This Row],[Cost per unit]]*Chocs[[#This Row],[Units]]</f>
        <v>233.64000000000001</v>
      </c>
    </row>
    <row r="303" spans="3:9" x14ac:dyDescent="0.25">
      <c r="C303" t="s">
        <v>9</v>
      </c>
      <c r="D303" t="s">
        <v>35</v>
      </c>
      <c r="E303" t="s">
        <v>27</v>
      </c>
      <c r="F303" s="4">
        <v>2429</v>
      </c>
      <c r="G303" s="5">
        <v>144</v>
      </c>
      <c r="H303">
        <f>_xlfn.XLOOKUP(Chocs[[#This Row],[Product]],products[Product],products[Cost per unit])</f>
        <v>16.73</v>
      </c>
      <c r="I303">
        <f>Chocs[[#This Row],[Cost per unit]]*Chocs[[#This Row],[Units]]</f>
        <v>2409.12</v>
      </c>
    </row>
    <row r="304" spans="3:9" x14ac:dyDescent="0.25">
      <c r="C304" t="s">
        <v>9</v>
      </c>
      <c r="D304" t="s">
        <v>36</v>
      </c>
      <c r="E304" t="s">
        <v>25</v>
      </c>
      <c r="F304" s="4">
        <v>2142</v>
      </c>
      <c r="G304" s="5">
        <v>114</v>
      </c>
      <c r="H304">
        <f>_xlfn.XLOOKUP(Chocs[[#This Row],[Product]],products[Product],products[Cost per unit])</f>
        <v>13.15</v>
      </c>
      <c r="I304">
        <f>Chocs[[#This Row],[Cost per unit]]*Chocs[[#This Row],[Units]]</f>
        <v>1499.1000000000001</v>
      </c>
    </row>
    <row r="305" spans="3:9" x14ac:dyDescent="0.25">
      <c r="C305" t="s">
        <v>7</v>
      </c>
      <c r="D305" t="s">
        <v>37</v>
      </c>
      <c r="E305" t="s">
        <v>30</v>
      </c>
      <c r="F305" s="4">
        <v>6454</v>
      </c>
      <c r="G305" s="5">
        <v>54</v>
      </c>
      <c r="H305">
        <f>_xlfn.XLOOKUP(Chocs[[#This Row],[Product]],products[Product],products[Cost per unit])</f>
        <v>14.49</v>
      </c>
      <c r="I305">
        <f>Chocs[[#This Row],[Cost per unit]]*Chocs[[#This Row],[Units]]</f>
        <v>782.46</v>
      </c>
    </row>
    <row r="306" spans="3:9" x14ac:dyDescent="0.25">
      <c r="C306" t="s">
        <v>7</v>
      </c>
      <c r="D306" t="s">
        <v>37</v>
      </c>
      <c r="E306" t="s">
        <v>16</v>
      </c>
      <c r="F306" s="4">
        <v>4487</v>
      </c>
      <c r="G306" s="5">
        <v>333</v>
      </c>
      <c r="H306">
        <f>_xlfn.XLOOKUP(Chocs[[#This Row],[Product]],products[Product],products[Cost per unit])</f>
        <v>8.7899999999999991</v>
      </c>
      <c r="I306">
        <f>Chocs[[#This Row],[Cost per unit]]*Chocs[[#This Row],[Units]]</f>
        <v>2927.0699999999997</v>
      </c>
    </row>
    <row r="307" spans="3:9" x14ac:dyDescent="0.25">
      <c r="C307" t="s">
        <v>3</v>
      </c>
      <c r="D307" t="s">
        <v>37</v>
      </c>
      <c r="E307" t="s">
        <v>4</v>
      </c>
      <c r="F307" s="4">
        <v>938</v>
      </c>
      <c r="G307" s="5">
        <v>366</v>
      </c>
      <c r="H307">
        <f>_xlfn.XLOOKUP(Chocs[[#This Row],[Product]],products[Product],products[Cost per unit])</f>
        <v>11.88</v>
      </c>
      <c r="I307">
        <f>Chocs[[#This Row],[Cost per unit]]*Chocs[[#This Row],[Units]]</f>
        <v>4348.08</v>
      </c>
    </row>
    <row r="308" spans="3:9" x14ac:dyDescent="0.25">
      <c r="C308" t="s">
        <v>3</v>
      </c>
      <c r="D308" t="s">
        <v>38</v>
      </c>
      <c r="E308" t="s">
        <v>26</v>
      </c>
      <c r="F308" s="4">
        <v>8841</v>
      </c>
      <c r="G308" s="5">
        <v>303</v>
      </c>
      <c r="H308">
        <f>_xlfn.XLOOKUP(Chocs[[#This Row],[Product]],products[Product],products[Cost per unit])</f>
        <v>5.6</v>
      </c>
      <c r="I308">
        <f>Chocs[[#This Row],[Cost per unit]]*Chocs[[#This Row],[Units]]</f>
        <v>1696.8</v>
      </c>
    </row>
    <row r="309" spans="3:9" x14ac:dyDescent="0.25">
      <c r="C309" t="s">
        <v>2</v>
      </c>
      <c r="D309" t="s">
        <v>39</v>
      </c>
      <c r="E309" t="s">
        <v>33</v>
      </c>
      <c r="F309" s="4">
        <v>4018</v>
      </c>
      <c r="G309" s="5">
        <v>126</v>
      </c>
      <c r="H309">
        <f>_xlfn.XLOOKUP(Chocs[[#This Row],[Product]],products[Product],products[Cost per unit])</f>
        <v>12.37</v>
      </c>
      <c r="I309">
        <f>Chocs[[#This Row],[Cost per unit]]*Chocs[[#This Row],[Units]]</f>
        <v>1558.62</v>
      </c>
    </row>
    <row r="310" spans="3:9" x14ac:dyDescent="0.25">
      <c r="C310" t="s">
        <v>41</v>
      </c>
      <c r="D310" t="s">
        <v>37</v>
      </c>
      <c r="E310" t="s">
        <v>15</v>
      </c>
      <c r="F310" s="4">
        <v>714</v>
      </c>
      <c r="G310" s="5">
        <v>231</v>
      </c>
      <c r="H310">
        <f>_xlfn.XLOOKUP(Chocs[[#This Row],[Product]],products[Product],products[Cost per unit])</f>
        <v>11.73</v>
      </c>
      <c r="I310">
        <f>Chocs[[#This Row],[Cost per unit]]*Chocs[[#This Row],[Units]]</f>
        <v>2709.63</v>
      </c>
    </row>
    <row r="311" spans="3:9" x14ac:dyDescent="0.25">
      <c r="C311" t="s">
        <v>9</v>
      </c>
      <c r="D311" t="s">
        <v>38</v>
      </c>
      <c r="E311" t="s">
        <v>25</v>
      </c>
      <c r="F311" s="4">
        <v>3850</v>
      </c>
      <c r="G311" s="5">
        <v>102</v>
      </c>
      <c r="H311">
        <f>_xlfn.XLOOKUP(Chocs[[#This Row],[Product]],products[Product],products[Cost per unit])</f>
        <v>13.15</v>
      </c>
      <c r="I311">
        <f>Chocs[[#This Row],[Cost per unit]]*Chocs[[#This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2B0F9-5695-401F-A8DE-E294B2F7B401}">
  <dimension ref="A2:G12"/>
  <sheetViews>
    <sheetView zoomScale="140" zoomScaleNormal="140" workbookViewId="0">
      <selection activeCell="A5" sqref="A5:C5"/>
    </sheetView>
  </sheetViews>
  <sheetFormatPr defaultRowHeight="15" x14ac:dyDescent="0.25"/>
  <cols>
    <col min="5" max="5" width="24" bestFit="1" customWidth="1"/>
    <col min="6" max="6" width="10.85546875" customWidth="1"/>
    <col min="7" max="7" width="6.5703125" bestFit="1" customWidth="1"/>
  </cols>
  <sheetData>
    <row r="2" spans="1:7" x14ac:dyDescent="0.25">
      <c r="E2" s="26"/>
      <c r="F2" s="26" t="s">
        <v>1</v>
      </c>
      <c r="G2" s="26" t="s">
        <v>57</v>
      </c>
    </row>
    <row r="3" spans="1:7" x14ac:dyDescent="0.25">
      <c r="E3" s="26" t="s">
        <v>56</v>
      </c>
      <c r="F3">
        <f>AVERAGE(Chocs[Amount])</f>
        <v>4136.2299999999996</v>
      </c>
      <c r="G3">
        <f>AVERAGE(Chocs[Units])</f>
        <v>152.19999999999999</v>
      </c>
    </row>
    <row r="4" spans="1:7" x14ac:dyDescent="0.25">
      <c r="E4" s="26" t="s">
        <v>58</v>
      </c>
      <c r="F4">
        <f>MEDIAN(Chocs[Amount])</f>
        <v>3437</v>
      </c>
      <c r="G4">
        <f>MEDIAN(Chocs[Units])</f>
        <v>124.5</v>
      </c>
    </row>
    <row r="5" spans="1:7" x14ac:dyDescent="0.25">
      <c r="A5" s="54" t="s">
        <v>71</v>
      </c>
      <c r="B5" s="54"/>
      <c r="C5" s="54"/>
      <c r="E5" s="26" t="s">
        <v>59</v>
      </c>
      <c r="F5">
        <f>MIN(Chocs[Amount])</f>
        <v>0</v>
      </c>
      <c r="G5">
        <f>MIN(Chocs[Units])</f>
        <v>0</v>
      </c>
    </row>
    <row r="6" spans="1:7" x14ac:dyDescent="0.25">
      <c r="E6" s="26" t="s">
        <v>60</v>
      </c>
      <c r="F6">
        <f>MAX(Chocs[Amount])</f>
        <v>16184</v>
      </c>
      <c r="G6">
        <f>MAX(Chocs[Units])</f>
        <v>525</v>
      </c>
    </row>
    <row r="7" spans="1:7" x14ac:dyDescent="0.25">
      <c r="E7" s="26" t="s">
        <v>61</v>
      </c>
      <c r="F7">
        <f>F6-F5</f>
        <v>16184</v>
      </c>
      <c r="G7">
        <f>G6-G5</f>
        <v>525</v>
      </c>
    </row>
    <row r="8" spans="1:7" x14ac:dyDescent="0.25">
      <c r="E8" s="26"/>
    </row>
    <row r="9" spans="1:7" x14ac:dyDescent="0.25">
      <c r="E9" s="26" t="s">
        <v>62</v>
      </c>
      <c r="F9">
        <f>_xlfn.PERCENTILE.EXC(Chocs[Amount],0.25)</f>
        <v>1652</v>
      </c>
      <c r="G9">
        <f>_xlfn.PERCENTILE.EXC(Chocs[Units],0.25)</f>
        <v>54</v>
      </c>
    </row>
    <row r="10" spans="1:7" x14ac:dyDescent="0.25">
      <c r="E10" s="26" t="s">
        <v>63</v>
      </c>
      <c r="F10">
        <f>_xlfn.PERCENTILE.EXC(Chocs[Amount],0.75)</f>
        <v>6245.75</v>
      </c>
      <c r="G10">
        <f>_xlfn.PERCENTILE.EXC(Chocs[Units],0.75)</f>
        <v>223.5</v>
      </c>
    </row>
    <row r="11" spans="1:7" x14ac:dyDescent="0.25">
      <c r="E11" s="26"/>
    </row>
    <row r="12" spans="1:7" x14ac:dyDescent="0.25">
      <c r="E12" s="26" t="s">
        <v>64</v>
      </c>
      <c r="F12">
        <f>COUNTA(_xlfn.UNIQUE(Chocs[Product]))</f>
        <v>22</v>
      </c>
    </row>
  </sheetData>
  <mergeCells count="1">
    <mergeCell ref="A5:C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A952-837F-40C7-8F58-14C74CABF9AF}">
  <dimension ref="B2:F302"/>
  <sheetViews>
    <sheetView zoomScaleNormal="100" workbookViewId="0">
      <selection activeCell="I15" sqref="I15"/>
    </sheetView>
  </sheetViews>
  <sheetFormatPr defaultRowHeight="15" x14ac:dyDescent="0.25"/>
  <cols>
    <col min="2" max="2" width="19.5703125" customWidth="1"/>
    <col min="3" max="3" width="14.7109375" customWidth="1"/>
    <col min="4" max="4" width="21.85546875" bestFit="1" customWidth="1"/>
    <col min="5" max="5" width="13.5703125" customWidth="1"/>
    <col min="6" max="6" width="11.7109375" customWidth="1"/>
  </cols>
  <sheetData>
    <row r="2" spans="2:6" x14ac:dyDescent="0.25">
      <c r="B2" s="6" t="s">
        <v>11</v>
      </c>
      <c r="C2" s="6" t="s">
        <v>12</v>
      </c>
      <c r="D2" s="6" t="s">
        <v>0</v>
      </c>
      <c r="E2" s="10" t="s">
        <v>1</v>
      </c>
      <c r="F2" s="10" t="s">
        <v>50</v>
      </c>
    </row>
    <row r="3" spans="2:6" x14ac:dyDescent="0.25">
      <c r="B3" t="s">
        <v>10</v>
      </c>
      <c r="C3" t="s">
        <v>38</v>
      </c>
      <c r="D3" t="s">
        <v>14</v>
      </c>
      <c r="E3" s="4">
        <v>5586</v>
      </c>
      <c r="F3" s="5">
        <v>525</v>
      </c>
    </row>
    <row r="4" spans="2:6" x14ac:dyDescent="0.25">
      <c r="B4" t="s">
        <v>2</v>
      </c>
      <c r="C4" t="s">
        <v>36</v>
      </c>
      <c r="D4" t="s">
        <v>27</v>
      </c>
      <c r="E4" s="4">
        <v>798</v>
      </c>
      <c r="F4" s="5">
        <v>519</v>
      </c>
    </row>
    <row r="5" spans="2:6" x14ac:dyDescent="0.25">
      <c r="B5" t="s">
        <v>8</v>
      </c>
      <c r="C5" t="s">
        <v>38</v>
      </c>
      <c r="D5" t="s">
        <v>13</v>
      </c>
      <c r="E5" s="4">
        <v>819</v>
      </c>
      <c r="F5" s="5">
        <v>510</v>
      </c>
    </row>
    <row r="6" spans="2:6" x14ac:dyDescent="0.25">
      <c r="B6" t="s">
        <v>3</v>
      </c>
      <c r="C6" t="s">
        <v>34</v>
      </c>
      <c r="D6" t="s">
        <v>32</v>
      </c>
      <c r="E6" s="4">
        <v>7777</v>
      </c>
      <c r="F6" s="5">
        <v>504</v>
      </c>
    </row>
    <row r="7" spans="2:6" x14ac:dyDescent="0.25">
      <c r="B7" t="s">
        <v>9</v>
      </c>
      <c r="C7" t="s">
        <v>34</v>
      </c>
      <c r="D7" t="s">
        <v>20</v>
      </c>
      <c r="E7" s="4">
        <v>8463</v>
      </c>
      <c r="F7" s="5">
        <v>492</v>
      </c>
    </row>
    <row r="8" spans="2:6" x14ac:dyDescent="0.25">
      <c r="B8" t="s">
        <v>2</v>
      </c>
      <c r="C8" t="s">
        <v>39</v>
      </c>
      <c r="D8" t="s">
        <v>25</v>
      </c>
      <c r="E8" s="4">
        <v>1785</v>
      </c>
      <c r="F8" s="5">
        <v>462</v>
      </c>
    </row>
    <row r="9" spans="2:6" x14ac:dyDescent="0.25">
      <c r="B9" t="s">
        <v>8</v>
      </c>
      <c r="C9" t="s">
        <v>35</v>
      </c>
      <c r="D9" t="s">
        <v>32</v>
      </c>
      <c r="E9" s="4">
        <v>6706</v>
      </c>
      <c r="F9" s="5">
        <v>459</v>
      </c>
    </row>
    <row r="10" spans="2:6" x14ac:dyDescent="0.25">
      <c r="B10" t="s">
        <v>6</v>
      </c>
      <c r="C10" t="s">
        <v>37</v>
      </c>
      <c r="D10" t="s">
        <v>28</v>
      </c>
      <c r="E10" s="4">
        <v>3556</v>
      </c>
      <c r="F10" s="5">
        <v>459</v>
      </c>
    </row>
    <row r="11" spans="2:6" x14ac:dyDescent="0.25">
      <c r="B11" t="s">
        <v>6</v>
      </c>
      <c r="C11" t="s">
        <v>34</v>
      </c>
      <c r="D11" t="s">
        <v>26</v>
      </c>
      <c r="E11" s="4">
        <v>8008</v>
      </c>
      <c r="F11" s="5">
        <v>456</v>
      </c>
    </row>
    <row r="12" spans="2:6" x14ac:dyDescent="0.25">
      <c r="B12" t="s">
        <v>40</v>
      </c>
      <c r="C12" t="s">
        <v>35</v>
      </c>
      <c r="D12" t="s">
        <v>30</v>
      </c>
      <c r="E12" s="4">
        <v>2275</v>
      </c>
      <c r="F12" s="5">
        <v>447</v>
      </c>
    </row>
    <row r="13" spans="2:6" x14ac:dyDescent="0.25">
      <c r="B13" t="s">
        <v>40</v>
      </c>
      <c r="C13" t="s">
        <v>35</v>
      </c>
      <c r="D13" t="s">
        <v>33</v>
      </c>
      <c r="E13" s="4">
        <v>8869</v>
      </c>
      <c r="F13" s="5">
        <v>432</v>
      </c>
    </row>
    <row r="14" spans="2:6" x14ac:dyDescent="0.25">
      <c r="B14" t="s">
        <v>6</v>
      </c>
      <c r="C14" t="s">
        <v>39</v>
      </c>
      <c r="D14" t="s">
        <v>25</v>
      </c>
      <c r="E14" s="4">
        <v>2100</v>
      </c>
      <c r="F14" s="5">
        <v>414</v>
      </c>
    </row>
    <row r="15" spans="2:6" x14ac:dyDescent="0.25">
      <c r="B15" t="s">
        <v>6</v>
      </c>
      <c r="C15" t="s">
        <v>37</v>
      </c>
      <c r="D15" t="s">
        <v>16</v>
      </c>
      <c r="E15" s="4">
        <v>1904</v>
      </c>
      <c r="F15" s="5">
        <v>405</v>
      </c>
    </row>
    <row r="16" spans="2:6" x14ac:dyDescent="0.25">
      <c r="B16" t="s">
        <v>6</v>
      </c>
      <c r="C16" t="s">
        <v>35</v>
      </c>
      <c r="D16" t="s">
        <v>4</v>
      </c>
      <c r="E16" s="4">
        <v>1302</v>
      </c>
      <c r="F16" s="5">
        <v>402</v>
      </c>
    </row>
    <row r="17" spans="2:6" x14ac:dyDescent="0.25">
      <c r="B17" t="s">
        <v>6</v>
      </c>
      <c r="C17" t="s">
        <v>39</v>
      </c>
      <c r="D17" t="s">
        <v>29</v>
      </c>
      <c r="E17" s="4">
        <v>3052</v>
      </c>
      <c r="F17" s="5">
        <v>378</v>
      </c>
    </row>
    <row r="18" spans="2:6" x14ac:dyDescent="0.25">
      <c r="B18" t="s">
        <v>40</v>
      </c>
      <c r="C18" t="s">
        <v>35</v>
      </c>
      <c r="D18" t="s">
        <v>22</v>
      </c>
      <c r="E18" s="4">
        <v>6853</v>
      </c>
      <c r="F18" s="5">
        <v>372</v>
      </c>
    </row>
    <row r="19" spans="2:6" x14ac:dyDescent="0.25">
      <c r="B19" t="s">
        <v>7</v>
      </c>
      <c r="C19" t="s">
        <v>34</v>
      </c>
      <c r="D19" t="s">
        <v>14</v>
      </c>
      <c r="E19" s="4">
        <v>1932</v>
      </c>
      <c r="F19" s="5">
        <v>369</v>
      </c>
    </row>
    <row r="20" spans="2:6" x14ac:dyDescent="0.25">
      <c r="B20" t="s">
        <v>6</v>
      </c>
      <c r="C20" t="s">
        <v>34</v>
      </c>
      <c r="D20" t="s">
        <v>30</v>
      </c>
      <c r="E20" s="4">
        <v>3402</v>
      </c>
      <c r="F20" s="5">
        <v>366</v>
      </c>
    </row>
    <row r="21" spans="2:6" x14ac:dyDescent="0.25">
      <c r="B21" t="s">
        <v>3</v>
      </c>
      <c r="C21" t="s">
        <v>37</v>
      </c>
      <c r="D21" t="s">
        <v>4</v>
      </c>
      <c r="E21" s="4">
        <v>938</v>
      </c>
      <c r="F21" s="5">
        <v>366</v>
      </c>
    </row>
    <row r="22" spans="2:6" x14ac:dyDescent="0.25">
      <c r="B22" t="s">
        <v>8</v>
      </c>
      <c r="C22" t="s">
        <v>35</v>
      </c>
      <c r="D22" t="s">
        <v>20</v>
      </c>
      <c r="E22" s="4">
        <v>2702</v>
      </c>
      <c r="F22" s="5">
        <v>363</v>
      </c>
    </row>
    <row r="23" spans="2:6" x14ac:dyDescent="0.25">
      <c r="B23" t="s">
        <v>5</v>
      </c>
      <c r="C23" t="s">
        <v>35</v>
      </c>
      <c r="D23" t="s">
        <v>29</v>
      </c>
      <c r="E23" s="4">
        <v>4480</v>
      </c>
      <c r="F23" s="5">
        <v>357</v>
      </c>
    </row>
    <row r="24" spans="2:6" x14ac:dyDescent="0.25">
      <c r="B24" t="s">
        <v>2</v>
      </c>
      <c r="C24" t="s">
        <v>38</v>
      </c>
      <c r="D24" t="s">
        <v>31</v>
      </c>
      <c r="E24" s="4">
        <v>4326</v>
      </c>
      <c r="F24" s="5">
        <v>348</v>
      </c>
    </row>
    <row r="25" spans="2:6" x14ac:dyDescent="0.25">
      <c r="B25" t="s">
        <v>5</v>
      </c>
      <c r="C25" t="s">
        <v>36</v>
      </c>
      <c r="D25" t="s">
        <v>17</v>
      </c>
      <c r="E25" s="4">
        <v>3339</v>
      </c>
      <c r="F25" s="5">
        <v>348</v>
      </c>
    </row>
    <row r="26" spans="2:6" x14ac:dyDescent="0.25">
      <c r="B26" t="s">
        <v>10</v>
      </c>
      <c r="C26" t="s">
        <v>36</v>
      </c>
      <c r="D26" t="s">
        <v>29</v>
      </c>
      <c r="E26" s="4">
        <v>2471</v>
      </c>
      <c r="F26" s="5">
        <v>342</v>
      </c>
    </row>
    <row r="27" spans="2:6" x14ac:dyDescent="0.25">
      <c r="B27" t="s">
        <v>5</v>
      </c>
      <c r="C27" t="s">
        <v>34</v>
      </c>
      <c r="D27" t="s">
        <v>20</v>
      </c>
      <c r="E27" s="4">
        <v>15610</v>
      </c>
      <c r="F27" s="5">
        <v>339</v>
      </c>
    </row>
    <row r="28" spans="2:6" x14ac:dyDescent="0.25">
      <c r="B28" t="s">
        <v>7</v>
      </c>
      <c r="C28" t="s">
        <v>37</v>
      </c>
      <c r="D28" t="s">
        <v>16</v>
      </c>
      <c r="E28" s="4">
        <v>4487</v>
      </c>
      <c r="F28" s="5">
        <v>333</v>
      </c>
    </row>
    <row r="29" spans="2:6" x14ac:dyDescent="0.25">
      <c r="B29" t="s">
        <v>3</v>
      </c>
      <c r="C29" t="s">
        <v>37</v>
      </c>
      <c r="D29" t="s">
        <v>28</v>
      </c>
      <c r="E29" s="4">
        <v>7308</v>
      </c>
      <c r="F29" s="5">
        <v>327</v>
      </c>
    </row>
    <row r="30" spans="2:6" x14ac:dyDescent="0.25">
      <c r="B30" t="s">
        <v>3</v>
      </c>
      <c r="C30" t="s">
        <v>37</v>
      </c>
      <c r="D30" t="s">
        <v>29</v>
      </c>
      <c r="E30" s="4">
        <v>4592</v>
      </c>
      <c r="F30" s="5">
        <v>324</v>
      </c>
    </row>
    <row r="31" spans="2:6" x14ac:dyDescent="0.25">
      <c r="B31" t="s">
        <v>7</v>
      </c>
      <c r="C31" t="s">
        <v>38</v>
      </c>
      <c r="D31" t="s">
        <v>30</v>
      </c>
      <c r="E31" s="4">
        <v>10129</v>
      </c>
      <c r="F31" s="5">
        <v>312</v>
      </c>
    </row>
    <row r="32" spans="2:6" x14ac:dyDescent="0.25">
      <c r="B32" t="s">
        <v>3</v>
      </c>
      <c r="C32" t="s">
        <v>34</v>
      </c>
      <c r="D32" t="s">
        <v>28</v>
      </c>
      <c r="E32" s="4">
        <v>3689</v>
      </c>
      <c r="F32" s="5">
        <v>312</v>
      </c>
    </row>
    <row r="33" spans="2:6" x14ac:dyDescent="0.25">
      <c r="B33" t="s">
        <v>41</v>
      </c>
      <c r="C33" t="s">
        <v>36</v>
      </c>
      <c r="D33" t="s">
        <v>28</v>
      </c>
      <c r="E33" s="4">
        <v>854</v>
      </c>
      <c r="F33" s="5">
        <v>309</v>
      </c>
    </row>
    <row r="34" spans="2:6" x14ac:dyDescent="0.25">
      <c r="B34" t="s">
        <v>9</v>
      </c>
      <c r="C34" t="s">
        <v>39</v>
      </c>
      <c r="D34" t="s">
        <v>24</v>
      </c>
      <c r="E34" s="4">
        <v>3920</v>
      </c>
      <c r="F34" s="5">
        <v>306</v>
      </c>
    </row>
    <row r="35" spans="2:6" x14ac:dyDescent="0.25">
      <c r="B35" t="s">
        <v>40</v>
      </c>
      <c r="C35" t="s">
        <v>36</v>
      </c>
      <c r="D35" t="s">
        <v>27</v>
      </c>
      <c r="E35" s="4">
        <v>3164</v>
      </c>
      <c r="F35" s="5">
        <v>306</v>
      </c>
    </row>
    <row r="36" spans="2:6" x14ac:dyDescent="0.25">
      <c r="B36" t="s">
        <v>3</v>
      </c>
      <c r="C36" t="s">
        <v>35</v>
      </c>
      <c r="D36" t="s">
        <v>33</v>
      </c>
      <c r="E36" s="4">
        <v>819</v>
      </c>
      <c r="F36" s="5">
        <v>306</v>
      </c>
    </row>
    <row r="37" spans="2:6" x14ac:dyDescent="0.25">
      <c r="B37" t="s">
        <v>3</v>
      </c>
      <c r="C37" t="s">
        <v>38</v>
      </c>
      <c r="D37" t="s">
        <v>26</v>
      </c>
      <c r="E37" s="4">
        <v>8841</v>
      </c>
      <c r="F37" s="5">
        <v>303</v>
      </c>
    </row>
    <row r="38" spans="2:6" x14ac:dyDescent="0.25">
      <c r="B38" t="s">
        <v>10</v>
      </c>
      <c r="C38" t="s">
        <v>36</v>
      </c>
      <c r="D38" t="s">
        <v>32</v>
      </c>
      <c r="E38" s="4">
        <v>6657</v>
      </c>
      <c r="F38" s="5">
        <v>303</v>
      </c>
    </row>
    <row r="39" spans="2:6" x14ac:dyDescent="0.25">
      <c r="B39" t="s">
        <v>2</v>
      </c>
      <c r="C39" t="s">
        <v>35</v>
      </c>
      <c r="D39" t="s">
        <v>17</v>
      </c>
      <c r="E39" s="4">
        <v>1589</v>
      </c>
      <c r="F39" s="5">
        <v>303</v>
      </c>
    </row>
    <row r="40" spans="2:6" x14ac:dyDescent="0.25">
      <c r="B40" t="s">
        <v>8</v>
      </c>
      <c r="C40" t="s">
        <v>35</v>
      </c>
      <c r="D40" t="s">
        <v>27</v>
      </c>
      <c r="E40" s="4">
        <v>4753</v>
      </c>
      <c r="F40" s="5">
        <v>300</v>
      </c>
    </row>
    <row r="41" spans="2:6" x14ac:dyDescent="0.25">
      <c r="B41" t="s">
        <v>7</v>
      </c>
      <c r="C41" t="s">
        <v>36</v>
      </c>
      <c r="D41" t="s">
        <v>19</v>
      </c>
      <c r="E41" s="4">
        <v>2870</v>
      </c>
      <c r="F41" s="5">
        <v>300</v>
      </c>
    </row>
    <row r="42" spans="2:6" x14ac:dyDescent="0.25">
      <c r="B42" t="s">
        <v>40</v>
      </c>
      <c r="C42" t="s">
        <v>38</v>
      </c>
      <c r="D42" t="s">
        <v>13</v>
      </c>
      <c r="E42" s="4">
        <v>5670</v>
      </c>
      <c r="F42" s="5">
        <v>297</v>
      </c>
    </row>
    <row r="43" spans="2:6" x14ac:dyDescent="0.25">
      <c r="B43" t="s">
        <v>41</v>
      </c>
      <c r="C43" t="s">
        <v>36</v>
      </c>
      <c r="D43" t="s">
        <v>18</v>
      </c>
      <c r="E43" s="4">
        <v>9632</v>
      </c>
      <c r="F43" s="5">
        <v>288</v>
      </c>
    </row>
    <row r="44" spans="2:6" x14ac:dyDescent="0.25">
      <c r="B44" t="s">
        <v>7</v>
      </c>
      <c r="C44" t="s">
        <v>35</v>
      </c>
      <c r="D44" t="s">
        <v>28</v>
      </c>
      <c r="E44" s="4">
        <v>5194</v>
      </c>
      <c r="F44" s="5">
        <v>288</v>
      </c>
    </row>
    <row r="45" spans="2:6" x14ac:dyDescent="0.25">
      <c r="B45" t="s">
        <v>8</v>
      </c>
      <c r="C45" t="s">
        <v>34</v>
      </c>
      <c r="D45" t="s">
        <v>31</v>
      </c>
      <c r="E45" s="4">
        <v>3507</v>
      </c>
      <c r="F45" s="5">
        <v>288</v>
      </c>
    </row>
    <row r="46" spans="2:6" x14ac:dyDescent="0.25">
      <c r="B46" t="s">
        <v>10</v>
      </c>
      <c r="C46" t="s">
        <v>37</v>
      </c>
      <c r="D46" t="s">
        <v>21</v>
      </c>
      <c r="E46" s="4">
        <v>245</v>
      </c>
      <c r="F46" s="5">
        <v>288</v>
      </c>
    </row>
    <row r="47" spans="2:6" x14ac:dyDescent="0.25">
      <c r="B47" t="s">
        <v>6</v>
      </c>
      <c r="C47" t="s">
        <v>38</v>
      </c>
      <c r="D47" t="s">
        <v>27</v>
      </c>
      <c r="E47" s="4">
        <v>1134</v>
      </c>
      <c r="F47" s="5">
        <v>282</v>
      </c>
    </row>
    <row r="48" spans="2:6" x14ac:dyDescent="0.25">
      <c r="B48" t="s">
        <v>10</v>
      </c>
      <c r="C48" t="s">
        <v>39</v>
      </c>
      <c r="D48" t="s">
        <v>21</v>
      </c>
      <c r="E48" s="4">
        <v>4858</v>
      </c>
      <c r="F48" s="5">
        <v>279</v>
      </c>
    </row>
    <row r="49" spans="2:6" x14ac:dyDescent="0.25">
      <c r="B49" t="s">
        <v>10</v>
      </c>
      <c r="C49" t="s">
        <v>35</v>
      </c>
      <c r="D49" t="s">
        <v>18</v>
      </c>
      <c r="E49" s="4">
        <v>3808</v>
      </c>
      <c r="F49" s="5">
        <v>279</v>
      </c>
    </row>
    <row r="50" spans="2:6" x14ac:dyDescent="0.25">
      <c r="B50" t="s">
        <v>3</v>
      </c>
      <c r="C50" t="s">
        <v>34</v>
      </c>
      <c r="D50" t="s">
        <v>14</v>
      </c>
      <c r="E50" s="4">
        <v>7259</v>
      </c>
      <c r="F50" s="5">
        <v>276</v>
      </c>
    </row>
    <row r="51" spans="2:6" x14ac:dyDescent="0.25">
      <c r="B51" t="s">
        <v>3</v>
      </c>
      <c r="C51" t="s">
        <v>35</v>
      </c>
      <c r="D51" t="s">
        <v>15</v>
      </c>
      <c r="E51" s="4">
        <v>6657</v>
      </c>
      <c r="F51" s="5">
        <v>276</v>
      </c>
    </row>
    <row r="52" spans="2:6" x14ac:dyDescent="0.25">
      <c r="B52" t="s">
        <v>9</v>
      </c>
      <c r="C52" t="s">
        <v>37</v>
      </c>
      <c r="D52" t="s">
        <v>29</v>
      </c>
      <c r="E52" s="4">
        <v>1085</v>
      </c>
      <c r="F52" s="5">
        <v>273</v>
      </c>
    </row>
    <row r="53" spans="2:6" x14ac:dyDescent="0.25">
      <c r="B53" t="s">
        <v>7</v>
      </c>
      <c r="C53" t="s">
        <v>38</v>
      </c>
      <c r="D53" t="s">
        <v>18</v>
      </c>
      <c r="E53" s="4">
        <v>1778</v>
      </c>
      <c r="F53" s="5">
        <v>270</v>
      </c>
    </row>
    <row r="54" spans="2:6" x14ac:dyDescent="0.25">
      <c r="B54" t="s">
        <v>6</v>
      </c>
      <c r="C54" t="s">
        <v>35</v>
      </c>
      <c r="D54" t="s">
        <v>20</v>
      </c>
      <c r="E54" s="4">
        <v>1071</v>
      </c>
      <c r="F54" s="5">
        <v>270</v>
      </c>
    </row>
    <row r="55" spans="2:6" x14ac:dyDescent="0.25">
      <c r="B55" t="s">
        <v>10</v>
      </c>
      <c r="C55" t="s">
        <v>36</v>
      </c>
      <c r="D55" t="s">
        <v>23</v>
      </c>
      <c r="E55" s="4">
        <v>2317</v>
      </c>
      <c r="F55" s="5">
        <v>261</v>
      </c>
    </row>
    <row r="56" spans="2:6" x14ac:dyDescent="0.25">
      <c r="B56" t="s">
        <v>7</v>
      </c>
      <c r="C56" t="s">
        <v>38</v>
      </c>
      <c r="D56" t="s">
        <v>28</v>
      </c>
      <c r="E56" s="4">
        <v>5677</v>
      </c>
      <c r="F56" s="5">
        <v>258</v>
      </c>
    </row>
    <row r="57" spans="2:6" x14ac:dyDescent="0.25">
      <c r="B57" t="s">
        <v>3</v>
      </c>
      <c r="C57" t="s">
        <v>35</v>
      </c>
      <c r="D57" t="s">
        <v>14</v>
      </c>
      <c r="E57" s="4">
        <v>2415</v>
      </c>
      <c r="F57" s="5">
        <v>255</v>
      </c>
    </row>
    <row r="58" spans="2:6" x14ac:dyDescent="0.25">
      <c r="B58" t="s">
        <v>7</v>
      </c>
      <c r="C58" t="s">
        <v>35</v>
      </c>
      <c r="D58" t="s">
        <v>30</v>
      </c>
      <c r="E58" s="4">
        <v>6755</v>
      </c>
      <c r="F58" s="5">
        <v>252</v>
      </c>
    </row>
    <row r="59" spans="2:6" x14ac:dyDescent="0.25">
      <c r="B59" t="s">
        <v>7</v>
      </c>
      <c r="C59" t="s">
        <v>36</v>
      </c>
      <c r="D59" t="s">
        <v>29</v>
      </c>
      <c r="E59" s="4">
        <v>5551</v>
      </c>
      <c r="F59" s="5">
        <v>252</v>
      </c>
    </row>
    <row r="60" spans="2:6" x14ac:dyDescent="0.25">
      <c r="B60" t="s">
        <v>5</v>
      </c>
      <c r="C60" t="s">
        <v>39</v>
      </c>
      <c r="D60" t="s">
        <v>18</v>
      </c>
      <c r="E60" s="4">
        <v>385</v>
      </c>
      <c r="F60" s="5">
        <v>249</v>
      </c>
    </row>
    <row r="61" spans="2:6" x14ac:dyDescent="0.25">
      <c r="B61" t="s">
        <v>5</v>
      </c>
      <c r="C61" t="s">
        <v>35</v>
      </c>
      <c r="D61" t="s">
        <v>31</v>
      </c>
      <c r="E61" s="4">
        <v>4753</v>
      </c>
      <c r="F61" s="5">
        <v>246</v>
      </c>
    </row>
    <row r="62" spans="2:6" x14ac:dyDescent="0.25">
      <c r="B62" t="s">
        <v>7</v>
      </c>
      <c r="C62" t="s">
        <v>39</v>
      </c>
      <c r="D62" t="s">
        <v>17</v>
      </c>
      <c r="E62" s="4">
        <v>4438</v>
      </c>
      <c r="F62" s="5">
        <v>246</v>
      </c>
    </row>
    <row r="63" spans="2:6" x14ac:dyDescent="0.25">
      <c r="B63" t="s">
        <v>2</v>
      </c>
      <c r="C63" t="s">
        <v>36</v>
      </c>
      <c r="D63" t="s">
        <v>31</v>
      </c>
      <c r="E63" s="4">
        <v>3094</v>
      </c>
      <c r="F63" s="5">
        <v>246</v>
      </c>
    </row>
    <row r="64" spans="2:6" x14ac:dyDescent="0.25">
      <c r="B64" t="s">
        <v>9</v>
      </c>
      <c r="C64" t="s">
        <v>37</v>
      </c>
      <c r="D64" t="s">
        <v>26</v>
      </c>
      <c r="E64" s="4">
        <v>2856</v>
      </c>
      <c r="F64" s="5">
        <v>246</v>
      </c>
    </row>
    <row r="65" spans="2:6" x14ac:dyDescent="0.25">
      <c r="B65" t="s">
        <v>9</v>
      </c>
      <c r="C65" t="s">
        <v>35</v>
      </c>
      <c r="D65" t="s">
        <v>15</v>
      </c>
      <c r="E65" s="4">
        <v>7833</v>
      </c>
      <c r="F65" s="5">
        <v>243</v>
      </c>
    </row>
    <row r="66" spans="2:6" x14ac:dyDescent="0.25">
      <c r="B66" t="s">
        <v>7</v>
      </c>
      <c r="C66" t="s">
        <v>35</v>
      </c>
      <c r="D66" t="s">
        <v>19</v>
      </c>
      <c r="E66" s="4">
        <v>4585</v>
      </c>
      <c r="F66" s="5">
        <v>240</v>
      </c>
    </row>
    <row r="67" spans="2:6" x14ac:dyDescent="0.25">
      <c r="B67" t="s">
        <v>41</v>
      </c>
      <c r="C67" t="s">
        <v>37</v>
      </c>
      <c r="D67" t="s">
        <v>30</v>
      </c>
      <c r="E67" s="4">
        <v>1526</v>
      </c>
      <c r="F67" s="5">
        <v>240</v>
      </c>
    </row>
    <row r="68" spans="2:6" x14ac:dyDescent="0.25">
      <c r="B68" t="s">
        <v>5</v>
      </c>
      <c r="C68" t="s">
        <v>34</v>
      </c>
      <c r="D68" t="s">
        <v>22</v>
      </c>
      <c r="E68" s="4">
        <v>6279</v>
      </c>
      <c r="F68" s="5">
        <v>237</v>
      </c>
    </row>
    <row r="69" spans="2:6" x14ac:dyDescent="0.25">
      <c r="B69" t="s">
        <v>40</v>
      </c>
      <c r="C69" t="s">
        <v>35</v>
      </c>
      <c r="D69" t="s">
        <v>32</v>
      </c>
      <c r="E69" s="4">
        <v>12348</v>
      </c>
      <c r="F69" s="5">
        <v>234</v>
      </c>
    </row>
    <row r="70" spans="2:6" x14ac:dyDescent="0.25">
      <c r="B70" t="s">
        <v>3</v>
      </c>
      <c r="C70" t="s">
        <v>35</v>
      </c>
      <c r="D70" t="s">
        <v>25</v>
      </c>
      <c r="E70" s="4">
        <v>2464</v>
      </c>
      <c r="F70" s="5">
        <v>234</v>
      </c>
    </row>
    <row r="71" spans="2:6" x14ac:dyDescent="0.25">
      <c r="B71" t="s">
        <v>8</v>
      </c>
      <c r="C71" t="s">
        <v>38</v>
      </c>
      <c r="D71" t="s">
        <v>23</v>
      </c>
      <c r="E71" s="4">
        <v>1701</v>
      </c>
      <c r="F71" s="5">
        <v>234</v>
      </c>
    </row>
    <row r="72" spans="2:6" x14ac:dyDescent="0.25">
      <c r="B72" t="s">
        <v>41</v>
      </c>
      <c r="C72" t="s">
        <v>36</v>
      </c>
      <c r="D72" t="s">
        <v>13</v>
      </c>
      <c r="E72" s="4">
        <v>10311</v>
      </c>
      <c r="F72" s="5">
        <v>231</v>
      </c>
    </row>
    <row r="73" spans="2:6" x14ac:dyDescent="0.25">
      <c r="B73" t="s">
        <v>41</v>
      </c>
      <c r="C73" t="s">
        <v>37</v>
      </c>
      <c r="D73" t="s">
        <v>15</v>
      </c>
      <c r="E73" s="4">
        <v>714</v>
      </c>
      <c r="F73" s="5">
        <v>231</v>
      </c>
    </row>
    <row r="74" spans="2:6" x14ac:dyDescent="0.25">
      <c r="B74" t="s">
        <v>10</v>
      </c>
      <c r="C74" t="s">
        <v>35</v>
      </c>
      <c r="D74" t="s">
        <v>21</v>
      </c>
      <c r="E74" s="4">
        <v>567</v>
      </c>
      <c r="F74" s="5">
        <v>228</v>
      </c>
    </row>
    <row r="75" spans="2:6" x14ac:dyDescent="0.25">
      <c r="B75" t="s">
        <v>7</v>
      </c>
      <c r="C75" t="s">
        <v>37</v>
      </c>
      <c r="D75" t="s">
        <v>14</v>
      </c>
      <c r="E75" s="4">
        <v>6608</v>
      </c>
      <c r="F75" s="5">
        <v>225</v>
      </c>
    </row>
    <row r="76" spans="2:6" x14ac:dyDescent="0.25">
      <c r="B76" t="s">
        <v>40</v>
      </c>
      <c r="C76" t="s">
        <v>39</v>
      </c>
      <c r="D76" t="s">
        <v>28</v>
      </c>
      <c r="E76" s="4">
        <v>3101</v>
      </c>
      <c r="F76" s="5">
        <v>225</v>
      </c>
    </row>
    <row r="77" spans="2:6" x14ac:dyDescent="0.25">
      <c r="B77" t="s">
        <v>41</v>
      </c>
      <c r="C77" t="s">
        <v>34</v>
      </c>
      <c r="D77" t="s">
        <v>16</v>
      </c>
      <c r="E77" s="4">
        <v>1274</v>
      </c>
      <c r="F77" s="5">
        <v>225</v>
      </c>
    </row>
    <row r="78" spans="2:6" x14ac:dyDescent="0.25">
      <c r="B78" t="s">
        <v>8</v>
      </c>
      <c r="C78" t="s">
        <v>34</v>
      </c>
      <c r="D78" t="s">
        <v>16</v>
      </c>
      <c r="E78" s="4">
        <v>2009</v>
      </c>
      <c r="F78" s="5">
        <v>219</v>
      </c>
    </row>
    <row r="79" spans="2:6" x14ac:dyDescent="0.25">
      <c r="B79" t="s">
        <v>41</v>
      </c>
      <c r="C79" t="s">
        <v>35</v>
      </c>
      <c r="D79" t="s">
        <v>28</v>
      </c>
      <c r="E79" s="4">
        <v>7455</v>
      </c>
      <c r="F79" s="5">
        <v>216</v>
      </c>
    </row>
    <row r="80" spans="2:6" x14ac:dyDescent="0.25">
      <c r="B80" t="s">
        <v>2</v>
      </c>
      <c r="C80" t="s">
        <v>39</v>
      </c>
      <c r="D80" t="s">
        <v>21</v>
      </c>
      <c r="E80" s="4">
        <v>7651</v>
      </c>
      <c r="F80" s="5">
        <v>213</v>
      </c>
    </row>
    <row r="81" spans="2:6" x14ac:dyDescent="0.25">
      <c r="B81" t="s">
        <v>8</v>
      </c>
      <c r="C81" t="s">
        <v>38</v>
      </c>
      <c r="D81" t="s">
        <v>32</v>
      </c>
      <c r="E81" s="4">
        <v>3752</v>
      </c>
      <c r="F81" s="5">
        <v>213</v>
      </c>
    </row>
    <row r="82" spans="2:6" x14ac:dyDescent="0.25">
      <c r="B82" t="s">
        <v>8</v>
      </c>
      <c r="C82" t="s">
        <v>39</v>
      </c>
      <c r="D82" t="s">
        <v>31</v>
      </c>
      <c r="E82" s="4">
        <v>8890</v>
      </c>
      <c r="F82" s="5">
        <v>210</v>
      </c>
    </row>
    <row r="83" spans="2:6" x14ac:dyDescent="0.25">
      <c r="B83" t="s">
        <v>8</v>
      </c>
      <c r="C83" t="s">
        <v>35</v>
      </c>
      <c r="D83" t="s">
        <v>22</v>
      </c>
      <c r="E83" s="4">
        <v>5012</v>
      </c>
      <c r="F83" s="5">
        <v>210</v>
      </c>
    </row>
    <row r="84" spans="2:6" x14ac:dyDescent="0.25">
      <c r="B84" t="s">
        <v>7</v>
      </c>
      <c r="C84" t="s">
        <v>37</v>
      </c>
      <c r="D84" t="s">
        <v>22</v>
      </c>
      <c r="E84" s="4">
        <v>9835</v>
      </c>
      <c r="F84" s="5">
        <v>207</v>
      </c>
    </row>
    <row r="85" spans="2:6" x14ac:dyDescent="0.25">
      <c r="B85" t="s">
        <v>6</v>
      </c>
      <c r="C85" t="s">
        <v>34</v>
      </c>
      <c r="D85" t="s">
        <v>27</v>
      </c>
      <c r="E85" s="4">
        <v>4242</v>
      </c>
      <c r="F85" s="5">
        <v>207</v>
      </c>
    </row>
    <row r="86" spans="2:6" x14ac:dyDescent="0.25">
      <c r="B86" t="s">
        <v>9</v>
      </c>
      <c r="C86" t="s">
        <v>37</v>
      </c>
      <c r="D86" t="s">
        <v>4</v>
      </c>
      <c r="E86" s="4">
        <v>259</v>
      </c>
      <c r="F86" s="5">
        <v>207</v>
      </c>
    </row>
    <row r="87" spans="2:6" x14ac:dyDescent="0.25">
      <c r="B87" t="s">
        <v>9</v>
      </c>
      <c r="C87" t="s">
        <v>36</v>
      </c>
      <c r="D87" t="s">
        <v>27</v>
      </c>
      <c r="E87" s="4">
        <v>11522</v>
      </c>
      <c r="F87" s="5">
        <v>204</v>
      </c>
    </row>
    <row r="88" spans="2:6" x14ac:dyDescent="0.25">
      <c r="B88" t="s">
        <v>10</v>
      </c>
      <c r="C88" t="s">
        <v>34</v>
      </c>
      <c r="D88" t="s">
        <v>19</v>
      </c>
      <c r="E88" s="4">
        <v>5355</v>
      </c>
      <c r="F88" s="5">
        <v>204</v>
      </c>
    </row>
    <row r="89" spans="2:6" x14ac:dyDescent="0.25">
      <c r="B89" t="s">
        <v>9</v>
      </c>
      <c r="C89" t="s">
        <v>39</v>
      </c>
      <c r="D89" t="s">
        <v>18</v>
      </c>
      <c r="E89" s="4">
        <v>2639</v>
      </c>
      <c r="F89" s="5">
        <v>204</v>
      </c>
    </row>
    <row r="90" spans="2:6" x14ac:dyDescent="0.25">
      <c r="B90" t="s">
        <v>8</v>
      </c>
      <c r="C90" t="s">
        <v>37</v>
      </c>
      <c r="D90" t="s">
        <v>19</v>
      </c>
      <c r="E90" s="4">
        <v>1771</v>
      </c>
      <c r="F90" s="5">
        <v>204</v>
      </c>
    </row>
    <row r="91" spans="2:6" x14ac:dyDescent="0.25">
      <c r="B91" t="s">
        <v>41</v>
      </c>
      <c r="C91" t="s">
        <v>36</v>
      </c>
      <c r="D91" t="s">
        <v>26</v>
      </c>
      <c r="E91" s="4">
        <v>98</v>
      </c>
      <c r="F91" s="5">
        <v>204</v>
      </c>
    </row>
    <row r="92" spans="2:6" x14ac:dyDescent="0.25">
      <c r="B92" t="s">
        <v>5</v>
      </c>
      <c r="C92" t="s">
        <v>35</v>
      </c>
      <c r="D92" t="s">
        <v>15</v>
      </c>
      <c r="E92" s="4">
        <v>13391</v>
      </c>
      <c r="F92" s="5">
        <v>201</v>
      </c>
    </row>
    <row r="93" spans="2:6" x14ac:dyDescent="0.25">
      <c r="B93" t="s">
        <v>2</v>
      </c>
      <c r="C93" t="s">
        <v>37</v>
      </c>
      <c r="D93" t="s">
        <v>17</v>
      </c>
      <c r="E93" s="4">
        <v>9926</v>
      </c>
      <c r="F93" s="5">
        <v>201</v>
      </c>
    </row>
    <row r="94" spans="2:6" x14ac:dyDescent="0.25">
      <c r="B94" t="s">
        <v>5</v>
      </c>
      <c r="C94" t="s">
        <v>34</v>
      </c>
      <c r="D94" t="s">
        <v>15</v>
      </c>
      <c r="E94" s="4">
        <v>7280</v>
      </c>
      <c r="F94" s="5">
        <v>201</v>
      </c>
    </row>
    <row r="95" spans="2:6" x14ac:dyDescent="0.25">
      <c r="B95" t="s">
        <v>40</v>
      </c>
      <c r="C95" t="s">
        <v>36</v>
      </c>
      <c r="D95" t="s">
        <v>13</v>
      </c>
      <c r="E95" s="4">
        <v>4424</v>
      </c>
      <c r="F95" s="5">
        <v>201</v>
      </c>
    </row>
    <row r="96" spans="2:6" x14ac:dyDescent="0.25">
      <c r="B96" t="s">
        <v>7</v>
      </c>
      <c r="C96" t="s">
        <v>39</v>
      </c>
      <c r="D96" t="s">
        <v>27</v>
      </c>
      <c r="E96" s="4">
        <v>966</v>
      </c>
      <c r="F96" s="5">
        <v>198</v>
      </c>
    </row>
    <row r="97" spans="2:6" x14ac:dyDescent="0.25">
      <c r="B97" t="s">
        <v>10</v>
      </c>
      <c r="C97" t="s">
        <v>35</v>
      </c>
      <c r="D97" t="s">
        <v>20</v>
      </c>
      <c r="E97" s="4">
        <v>1974</v>
      </c>
      <c r="F97" s="5">
        <v>195</v>
      </c>
    </row>
    <row r="98" spans="2:6" x14ac:dyDescent="0.25">
      <c r="B98" t="s">
        <v>8</v>
      </c>
      <c r="C98" t="s">
        <v>37</v>
      </c>
      <c r="D98" t="s">
        <v>22</v>
      </c>
      <c r="E98" s="4">
        <v>1890</v>
      </c>
      <c r="F98" s="5">
        <v>195</v>
      </c>
    </row>
    <row r="99" spans="2:6" x14ac:dyDescent="0.25">
      <c r="B99" t="s">
        <v>5</v>
      </c>
      <c r="C99" t="s">
        <v>34</v>
      </c>
      <c r="D99" t="s">
        <v>19</v>
      </c>
      <c r="E99" s="4">
        <v>861</v>
      </c>
      <c r="F99" s="5">
        <v>195</v>
      </c>
    </row>
    <row r="100" spans="2:6" x14ac:dyDescent="0.25">
      <c r="B100" t="s">
        <v>41</v>
      </c>
      <c r="C100" t="s">
        <v>36</v>
      </c>
      <c r="D100" t="s">
        <v>19</v>
      </c>
      <c r="E100" s="4">
        <v>1925</v>
      </c>
      <c r="F100" s="5">
        <v>192</v>
      </c>
    </row>
    <row r="101" spans="2:6" x14ac:dyDescent="0.25">
      <c r="B101" t="s">
        <v>7</v>
      </c>
      <c r="C101" t="s">
        <v>34</v>
      </c>
      <c r="D101" t="s">
        <v>24</v>
      </c>
      <c r="E101" s="4">
        <v>8862</v>
      </c>
      <c r="F101" s="5">
        <v>189</v>
      </c>
    </row>
    <row r="102" spans="2:6" x14ac:dyDescent="0.25">
      <c r="B102" t="s">
        <v>6</v>
      </c>
      <c r="C102" t="s">
        <v>37</v>
      </c>
      <c r="D102" t="s">
        <v>23</v>
      </c>
      <c r="E102" s="4">
        <v>4949</v>
      </c>
      <c r="F102" s="5">
        <v>189</v>
      </c>
    </row>
    <row r="103" spans="2:6" x14ac:dyDescent="0.25">
      <c r="B103" t="s">
        <v>9</v>
      </c>
      <c r="C103" t="s">
        <v>36</v>
      </c>
      <c r="D103" t="s">
        <v>32</v>
      </c>
      <c r="E103" s="4">
        <v>2954</v>
      </c>
      <c r="F103" s="5">
        <v>189</v>
      </c>
    </row>
    <row r="104" spans="2:6" x14ac:dyDescent="0.25">
      <c r="B104" t="s">
        <v>9</v>
      </c>
      <c r="C104" t="s">
        <v>34</v>
      </c>
      <c r="D104" t="s">
        <v>16</v>
      </c>
      <c r="E104" s="4">
        <v>938</v>
      </c>
      <c r="F104" s="5">
        <v>189</v>
      </c>
    </row>
    <row r="105" spans="2:6" x14ac:dyDescent="0.25">
      <c r="B105" t="s">
        <v>41</v>
      </c>
      <c r="C105" t="s">
        <v>35</v>
      </c>
      <c r="D105" t="s">
        <v>15</v>
      </c>
      <c r="E105" s="4">
        <v>2114</v>
      </c>
      <c r="F105" s="5">
        <v>186</v>
      </c>
    </row>
    <row r="106" spans="2:6" x14ac:dyDescent="0.25">
      <c r="B106" t="s">
        <v>8</v>
      </c>
      <c r="C106" t="s">
        <v>39</v>
      </c>
      <c r="D106" t="s">
        <v>30</v>
      </c>
      <c r="E106" s="4">
        <v>7021</v>
      </c>
      <c r="F106" s="5">
        <v>183</v>
      </c>
    </row>
    <row r="107" spans="2:6" x14ac:dyDescent="0.25">
      <c r="B107" t="s">
        <v>2</v>
      </c>
      <c r="C107" t="s">
        <v>38</v>
      </c>
      <c r="D107" t="s">
        <v>28</v>
      </c>
      <c r="E107" s="4">
        <v>6580</v>
      </c>
      <c r="F107" s="5">
        <v>183</v>
      </c>
    </row>
    <row r="108" spans="2:6" x14ac:dyDescent="0.25">
      <c r="B108" t="s">
        <v>6</v>
      </c>
      <c r="C108" t="s">
        <v>35</v>
      </c>
      <c r="D108" t="s">
        <v>27</v>
      </c>
      <c r="E108" s="4">
        <v>3864</v>
      </c>
      <c r="F108" s="5">
        <v>177</v>
      </c>
    </row>
    <row r="109" spans="2:6" x14ac:dyDescent="0.25">
      <c r="B109" t="s">
        <v>7</v>
      </c>
      <c r="C109" t="s">
        <v>36</v>
      </c>
      <c r="D109" t="s">
        <v>18</v>
      </c>
      <c r="E109" s="4">
        <v>2646</v>
      </c>
      <c r="F109" s="5">
        <v>177</v>
      </c>
    </row>
    <row r="110" spans="2:6" x14ac:dyDescent="0.25">
      <c r="B110" t="s">
        <v>41</v>
      </c>
      <c r="C110" t="s">
        <v>37</v>
      </c>
      <c r="D110" t="s">
        <v>26</v>
      </c>
      <c r="E110" s="4">
        <v>2324</v>
      </c>
      <c r="F110" s="5">
        <v>177</v>
      </c>
    </row>
    <row r="111" spans="2:6" x14ac:dyDescent="0.25">
      <c r="B111" t="s">
        <v>41</v>
      </c>
      <c r="C111" t="s">
        <v>34</v>
      </c>
      <c r="D111" t="s">
        <v>33</v>
      </c>
      <c r="E111" s="4">
        <v>7847</v>
      </c>
      <c r="F111" s="5">
        <v>174</v>
      </c>
    </row>
    <row r="112" spans="2:6" x14ac:dyDescent="0.25">
      <c r="B112" t="s">
        <v>41</v>
      </c>
      <c r="C112" t="s">
        <v>36</v>
      </c>
      <c r="D112" t="s">
        <v>30</v>
      </c>
      <c r="E112" s="4">
        <v>6118</v>
      </c>
      <c r="F112" s="5">
        <v>174</v>
      </c>
    </row>
    <row r="113" spans="2:6" x14ac:dyDescent="0.25">
      <c r="B113" t="s">
        <v>40</v>
      </c>
      <c r="C113" t="s">
        <v>35</v>
      </c>
      <c r="D113" t="s">
        <v>16</v>
      </c>
      <c r="E113" s="4">
        <v>4725</v>
      </c>
      <c r="F113" s="5">
        <v>174</v>
      </c>
    </row>
    <row r="114" spans="2:6" x14ac:dyDescent="0.25">
      <c r="B114" t="s">
        <v>9</v>
      </c>
      <c r="C114" t="s">
        <v>34</v>
      </c>
      <c r="D114" t="s">
        <v>17</v>
      </c>
      <c r="E114" s="4">
        <v>707</v>
      </c>
      <c r="F114" s="5">
        <v>174</v>
      </c>
    </row>
    <row r="115" spans="2:6" x14ac:dyDescent="0.25">
      <c r="B115" t="s">
        <v>3</v>
      </c>
      <c r="C115" t="s">
        <v>39</v>
      </c>
      <c r="D115" t="s">
        <v>26</v>
      </c>
      <c r="E115" s="4">
        <v>4956</v>
      </c>
      <c r="F115" s="5">
        <v>171</v>
      </c>
    </row>
    <row r="116" spans="2:6" x14ac:dyDescent="0.25">
      <c r="B116" t="s">
        <v>5</v>
      </c>
      <c r="C116" t="s">
        <v>39</v>
      </c>
      <c r="D116" t="s">
        <v>24</v>
      </c>
      <c r="E116" s="4">
        <v>4018</v>
      </c>
      <c r="F116" s="5">
        <v>171</v>
      </c>
    </row>
    <row r="117" spans="2:6" x14ac:dyDescent="0.25">
      <c r="B117" t="s">
        <v>5</v>
      </c>
      <c r="C117" t="s">
        <v>38</v>
      </c>
      <c r="D117" t="s">
        <v>19</v>
      </c>
      <c r="E117" s="4">
        <v>5474</v>
      </c>
      <c r="F117" s="5">
        <v>168</v>
      </c>
    </row>
    <row r="118" spans="2:6" x14ac:dyDescent="0.25">
      <c r="B118" t="s">
        <v>8</v>
      </c>
      <c r="C118" t="s">
        <v>35</v>
      </c>
      <c r="D118" t="s">
        <v>29</v>
      </c>
      <c r="E118" s="4">
        <v>2023</v>
      </c>
      <c r="F118" s="5">
        <v>168</v>
      </c>
    </row>
    <row r="119" spans="2:6" x14ac:dyDescent="0.25">
      <c r="B119" t="s">
        <v>3</v>
      </c>
      <c r="C119" t="s">
        <v>39</v>
      </c>
      <c r="D119" t="s">
        <v>16</v>
      </c>
      <c r="E119" s="4">
        <v>21</v>
      </c>
      <c r="F119" s="5">
        <v>168</v>
      </c>
    </row>
    <row r="120" spans="2:6" x14ac:dyDescent="0.25">
      <c r="B120" t="s">
        <v>3</v>
      </c>
      <c r="C120" t="s">
        <v>36</v>
      </c>
      <c r="D120" t="s">
        <v>23</v>
      </c>
      <c r="E120" s="4">
        <v>3773</v>
      </c>
      <c r="F120" s="5">
        <v>165</v>
      </c>
    </row>
    <row r="121" spans="2:6" x14ac:dyDescent="0.25">
      <c r="B121" t="s">
        <v>2</v>
      </c>
      <c r="C121" t="s">
        <v>39</v>
      </c>
      <c r="D121" t="s">
        <v>20</v>
      </c>
      <c r="E121" s="4">
        <v>9443</v>
      </c>
      <c r="F121" s="5">
        <v>162</v>
      </c>
    </row>
    <row r="122" spans="2:6" x14ac:dyDescent="0.25">
      <c r="B122" t="s">
        <v>40</v>
      </c>
      <c r="C122" t="s">
        <v>34</v>
      </c>
      <c r="D122" t="s">
        <v>19</v>
      </c>
      <c r="E122" s="4">
        <v>4018</v>
      </c>
      <c r="F122" s="5">
        <v>162</v>
      </c>
    </row>
    <row r="123" spans="2:6" x14ac:dyDescent="0.25">
      <c r="B123" t="s">
        <v>3</v>
      </c>
      <c r="C123" t="s">
        <v>36</v>
      </c>
      <c r="D123" t="s">
        <v>28</v>
      </c>
      <c r="E123" s="4">
        <v>973</v>
      </c>
      <c r="F123" s="5">
        <v>162</v>
      </c>
    </row>
    <row r="124" spans="2:6" x14ac:dyDescent="0.25">
      <c r="B124" t="s">
        <v>40</v>
      </c>
      <c r="C124" t="s">
        <v>34</v>
      </c>
      <c r="D124" t="s">
        <v>33</v>
      </c>
      <c r="E124" s="4">
        <v>3794</v>
      </c>
      <c r="F124" s="5">
        <v>159</v>
      </c>
    </row>
    <row r="125" spans="2:6" x14ac:dyDescent="0.25">
      <c r="B125" t="s">
        <v>9</v>
      </c>
      <c r="C125" t="s">
        <v>35</v>
      </c>
      <c r="D125" t="s">
        <v>26</v>
      </c>
      <c r="E125" s="4">
        <v>98</v>
      </c>
      <c r="F125" s="5">
        <v>159</v>
      </c>
    </row>
    <row r="126" spans="2:6" x14ac:dyDescent="0.25">
      <c r="B126" t="s">
        <v>40</v>
      </c>
      <c r="C126" t="s">
        <v>34</v>
      </c>
      <c r="D126" t="s">
        <v>17</v>
      </c>
      <c r="E126" s="4">
        <v>5019</v>
      </c>
      <c r="F126" s="5">
        <v>156</v>
      </c>
    </row>
    <row r="127" spans="2:6" x14ac:dyDescent="0.25">
      <c r="B127" t="s">
        <v>6</v>
      </c>
      <c r="C127" t="s">
        <v>36</v>
      </c>
      <c r="D127" t="s">
        <v>17</v>
      </c>
      <c r="E127" s="4">
        <v>4970</v>
      </c>
      <c r="F127" s="5">
        <v>156</v>
      </c>
    </row>
    <row r="128" spans="2:6" x14ac:dyDescent="0.25">
      <c r="B128" t="s">
        <v>9</v>
      </c>
      <c r="C128" t="s">
        <v>37</v>
      </c>
      <c r="D128" t="s">
        <v>25</v>
      </c>
      <c r="E128" s="4">
        <v>4305</v>
      </c>
      <c r="F128" s="5">
        <v>156</v>
      </c>
    </row>
    <row r="129" spans="2:6" x14ac:dyDescent="0.25">
      <c r="B129" t="s">
        <v>2</v>
      </c>
      <c r="C129" t="s">
        <v>38</v>
      </c>
      <c r="D129" t="s">
        <v>23</v>
      </c>
      <c r="E129" s="4">
        <v>4417</v>
      </c>
      <c r="F129" s="5">
        <v>153</v>
      </c>
    </row>
    <row r="130" spans="2:6" x14ac:dyDescent="0.25">
      <c r="B130" t="s">
        <v>9</v>
      </c>
      <c r="C130" t="s">
        <v>34</v>
      </c>
      <c r="D130" t="s">
        <v>28</v>
      </c>
      <c r="E130" s="4">
        <v>14329</v>
      </c>
      <c r="F130" s="5">
        <v>150</v>
      </c>
    </row>
    <row r="131" spans="2:6" x14ac:dyDescent="0.25">
      <c r="B131" t="s">
        <v>8</v>
      </c>
      <c r="C131" t="s">
        <v>36</v>
      </c>
      <c r="D131" t="s">
        <v>23</v>
      </c>
      <c r="E131" s="4">
        <v>5019</v>
      </c>
      <c r="F131" s="5">
        <v>150</v>
      </c>
    </row>
    <row r="132" spans="2:6" x14ac:dyDescent="0.25">
      <c r="B132" t="s">
        <v>6</v>
      </c>
      <c r="C132" t="s">
        <v>34</v>
      </c>
      <c r="D132" t="s">
        <v>17</v>
      </c>
      <c r="E132" s="4">
        <v>3759</v>
      </c>
      <c r="F132" s="5">
        <v>150</v>
      </c>
    </row>
    <row r="133" spans="2:6" x14ac:dyDescent="0.25">
      <c r="B133" t="s">
        <v>8</v>
      </c>
      <c r="C133" t="s">
        <v>37</v>
      </c>
      <c r="D133" t="s">
        <v>30</v>
      </c>
      <c r="E133" s="4">
        <v>42</v>
      </c>
      <c r="F133" s="5">
        <v>150</v>
      </c>
    </row>
    <row r="134" spans="2:6" x14ac:dyDescent="0.25">
      <c r="B134" t="s">
        <v>9</v>
      </c>
      <c r="C134" t="s">
        <v>35</v>
      </c>
      <c r="D134" t="s">
        <v>4</v>
      </c>
      <c r="E134" s="4">
        <v>959</v>
      </c>
      <c r="F134" s="5">
        <v>147</v>
      </c>
    </row>
    <row r="135" spans="2:6" x14ac:dyDescent="0.25">
      <c r="B135" t="s">
        <v>2</v>
      </c>
      <c r="C135" t="s">
        <v>39</v>
      </c>
      <c r="D135" t="s">
        <v>28</v>
      </c>
      <c r="E135" s="4">
        <v>6027</v>
      </c>
      <c r="F135" s="5">
        <v>144</v>
      </c>
    </row>
    <row r="136" spans="2:6" x14ac:dyDescent="0.25">
      <c r="B136" t="s">
        <v>3</v>
      </c>
      <c r="C136" t="s">
        <v>37</v>
      </c>
      <c r="D136" t="s">
        <v>17</v>
      </c>
      <c r="E136" s="4">
        <v>3983</v>
      </c>
      <c r="F136" s="5">
        <v>144</v>
      </c>
    </row>
    <row r="137" spans="2:6" x14ac:dyDescent="0.25">
      <c r="B137" t="s">
        <v>9</v>
      </c>
      <c r="C137" t="s">
        <v>35</v>
      </c>
      <c r="D137" t="s">
        <v>27</v>
      </c>
      <c r="E137" s="4">
        <v>2429</v>
      </c>
      <c r="F137" s="5">
        <v>144</v>
      </c>
    </row>
    <row r="138" spans="2:6" x14ac:dyDescent="0.25">
      <c r="B138" t="s">
        <v>41</v>
      </c>
      <c r="C138" t="s">
        <v>34</v>
      </c>
      <c r="D138" t="s">
        <v>22</v>
      </c>
      <c r="E138" s="4">
        <v>336</v>
      </c>
      <c r="F138" s="5">
        <v>144</v>
      </c>
    </row>
    <row r="139" spans="2:6" x14ac:dyDescent="0.25">
      <c r="B139" t="s">
        <v>10</v>
      </c>
      <c r="C139" t="s">
        <v>38</v>
      </c>
      <c r="D139" t="s">
        <v>22</v>
      </c>
      <c r="E139" s="4">
        <v>2205</v>
      </c>
      <c r="F139" s="5">
        <v>141</v>
      </c>
    </row>
    <row r="140" spans="2:6" x14ac:dyDescent="0.25">
      <c r="B140" t="s">
        <v>2</v>
      </c>
      <c r="C140" t="s">
        <v>39</v>
      </c>
      <c r="D140" t="s">
        <v>22</v>
      </c>
      <c r="E140" s="4">
        <v>1568</v>
      </c>
      <c r="F140" s="5">
        <v>141</v>
      </c>
    </row>
    <row r="141" spans="2:6" x14ac:dyDescent="0.25">
      <c r="B141" t="s">
        <v>2</v>
      </c>
      <c r="C141" t="s">
        <v>37</v>
      </c>
      <c r="D141" t="s">
        <v>18</v>
      </c>
      <c r="E141" s="4">
        <v>11571</v>
      </c>
      <c r="F141" s="5">
        <v>138</v>
      </c>
    </row>
    <row r="142" spans="2:6" x14ac:dyDescent="0.25">
      <c r="B142" t="s">
        <v>7</v>
      </c>
      <c r="C142" t="s">
        <v>34</v>
      </c>
      <c r="D142" t="s">
        <v>20</v>
      </c>
      <c r="E142" s="4">
        <v>2205</v>
      </c>
      <c r="F142" s="5">
        <v>138</v>
      </c>
    </row>
    <row r="143" spans="2:6" x14ac:dyDescent="0.25">
      <c r="B143" t="s">
        <v>40</v>
      </c>
      <c r="C143" t="s">
        <v>34</v>
      </c>
      <c r="D143" t="s">
        <v>27</v>
      </c>
      <c r="E143" s="4">
        <v>2289</v>
      </c>
      <c r="F143" s="5">
        <v>135</v>
      </c>
    </row>
    <row r="144" spans="2:6" x14ac:dyDescent="0.25">
      <c r="B144" t="s">
        <v>6</v>
      </c>
      <c r="C144" t="s">
        <v>36</v>
      </c>
      <c r="D144" t="s">
        <v>29</v>
      </c>
      <c r="E144" s="4">
        <v>1400</v>
      </c>
      <c r="F144" s="5">
        <v>135</v>
      </c>
    </row>
    <row r="145" spans="2:6" x14ac:dyDescent="0.25">
      <c r="B145" t="s">
        <v>6</v>
      </c>
      <c r="C145" t="s">
        <v>38</v>
      </c>
      <c r="D145" t="s">
        <v>33</v>
      </c>
      <c r="E145" s="4">
        <v>959</v>
      </c>
      <c r="F145" s="5">
        <v>135</v>
      </c>
    </row>
    <row r="146" spans="2:6" x14ac:dyDescent="0.25">
      <c r="B146" t="s">
        <v>40</v>
      </c>
      <c r="C146" t="s">
        <v>39</v>
      </c>
      <c r="D146" t="s">
        <v>29</v>
      </c>
      <c r="E146" s="4">
        <v>0</v>
      </c>
      <c r="F146" s="5">
        <v>135</v>
      </c>
    </row>
    <row r="147" spans="2:6" x14ac:dyDescent="0.25">
      <c r="B147" t="s">
        <v>41</v>
      </c>
      <c r="C147" t="s">
        <v>35</v>
      </c>
      <c r="D147" t="s">
        <v>27</v>
      </c>
      <c r="E147" s="4">
        <v>847</v>
      </c>
      <c r="F147" s="5">
        <v>129</v>
      </c>
    </row>
    <row r="148" spans="2:6" x14ac:dyDescent="0.25">
      <c r="B148" t="s">
        <v>10</v>
      </c>
      <c r="C148" t="s">
        <v>38</v>
      </c>
      <c r="D148" t="s">
        <v>4</v>
      </c>
      <c r="E148" s="4">
        <v>6860</v>
      </c>
      <c r="F148" s="5">
        <v>126</v>
      </c>
    </row>
    <row r="149" spans="2:6" x14ac:dyDescent="0.25">
      <c r="B149" t="s">
        <v>41</v>
      </c>
      <c r="C149" t="s">
        <v>34</v>
      </c>
      <c r="D149" t="s">
        <v>23</v>
      </c>
      <c r="E149" s="4">
        <v>4935</v>
      </c>
      <c r="F149" s="5">
        <v>126</v>
      </c>
    </row>
    <row r="150" spans="2:6" x14ac:dyDescent="0.25">
      <c r="B150" t="s">
        <v>2</v>
      </c>
      <c r="C150" t="s">
        <v>39</v>
      </c>
      <c r="D150" t="s">
        <v>33</v>
      </c>
      <c r="E150" s="4">
        <v>4018</v>
      </c>
      <c r="F150" s="5">
        <v>126</v>
      </c>
    </row>
    <row r="151" spans="2:6" x14ac:dyDescent="0.25">
      <c r="B151" t="s">
        <v>40</v>
      </c>
      <c r="C151" t="s">
        <v>35</v>
      </c>
      <c r="D151" t="s">
        <v>29</v>
      </c>
      <c r="E151" s="4">
        <v>1617</v>
      </c>
      <c r="F151" s="5">
        <v>126</v>
      </c>
    </row>
    <row r="152" spans="2:6" x14ac:dyDescent="0.25">
      <c r="B152" t="s">
        <v>8</v>
      </c>
      <c r="C152" t="s">
        <v>35</v>
      </c>
      <c r="D152" t="s">
        <v>33</v>
      </c>
      <c r="E152" s="4">
        <v>357</v>
      </c>
      <c r="F152" s="5">
        <v>126</v>
      </c>
    </row>
    <row r="153" spans="2:6" x14ac:dyDescent="0.25">
      <c r="B153" t="s">
        <v>6</v>
      </c>
      <c r="C153" t="s">
        <v>34</v>
      </c>
      <c r="D153" t="s">
        <v>32</v>
      </c>
      <c r="E153" s="4">
        <v>6734</v>
      </c>
      <c r="F153" s="5">
        <v>123</v>
      </c>
    </row>
    <row r="154" spans="2:6" x14ac:dyDescent="0.25">
      <c r="B154" t="s">
        <v>6</v>
      </c>
      <c r="C154" t="s">
        <v>35</v>
      </c>
      <c r="D154" t="s">
        <v>30</v>
      </c>
      <c r="E154" s="4">
        <v>4781</v>
      </c>
      <c r="F154" s="5">
        <v>123</v>
      </c>
    </row>
    <row r="155" spans="2:6" x14ac:dyDescent="0.25">
      <c r="B155" t="s">
        <v>41</v>
      </c>
      <c r="C155" t="s">
        <v>37</v>
      </c>
      <c r="D155" t="s">
        <v>20</v>
      </c>
      <c r="E155" s="4">
        <v>3388</v>
      </c>
      <c r="F155" s="5">
        <v>123</v>
      </c>
    </row>
    <row r="156" spans="2:6" x14ac:dyDescent="0.25">
      <c r="B156" t="s">
        <v>6</v>
      </c>
      <c r="C156" t="s">
        <v>38</v>
      </c>
      <c r="D156" t="s">
        <v>13</v>
      </c>
      <c r="E156" s="4">
        <v>2317</v>
      </c>
      <c r="F156" s="5">
        <v>123</v>
      </c>
    </row>
    <row r="157" spans="2:6" x14ac:dyDescent="0.25">
      <c r="B157" t="s">
        <v>10</v>
      </c>
      <c r="C157" t="s">
        <v>38</v>
      </c>
      <c r="D157" t="s">
        <v>13</v>
      </c>
      <c r="E157" s="4">
        <v>63</v>
      </c>
      <c r="F157" s="5">
        <v>123</v>
      </c>
    </row>
    <row r="158" spans="2:6" x14ac:dyDescent="0.25">
      <c r="B158" t="s">
        <v>6</v>
      </c>
      <c r="C158" t="s">
        <v>36</v>
      </c>
      <c r="D158" t="s">
        <v>4</v>
      </c>
      <c r="E158" s="4">
        <v>10073</v>
      </c>
      <c r="F158" s="5">
        <v>120</v>
      </c>
    </row>
    <row r="159" spans="2:6" x14ac:dyDescent="0.25">
      <c r="B159" t="s">
        <v>2</v>
      </c>
      <c r="C159" t="s">
        <v>34</v>
      </c>
      <c r="D159" t="s">
        <v>19</v>
      </c>
      <c r="E159" s="4">
        <v>7511</v>
      </c>
      <c r="F159" s="5">
        <v>120</v>
      </c>
    </row>
    <row r="160" spans="2:6" x14ac:dyDescent="0.25">
      <c r="B160" t="s">
        <v>9</v>
      </c>
      <c r="C160" t="s">
        <v>38</v>
      </c>
      <c r="D160" t="s">
        <v>16</v>
      </c>
      <c r="E160" s="4">
        <v>2646</v>
      </c>
      <c r="F160" s="5">
        <v>120</v>
      </c>
    </row>
    <row r="161" spans="2:6" x14ac:dyDescent="0.25">
      <c r="B161" t="s">
        <v>3</v>
      </c>
      <c r="C161" t="s">
        <v>34</v>
      </c>
      <c r="D161" t="s">
        <v>23</v>
      </c>
      <c r="E161" s="4">
        <v>2212</v>
      </c>
      <c r="F161" s="5">
        <v>117</v>
      </c>
    </row>
    <row r="162" spans="2:6" x14ac:dyDescent="0.25">
      <c r="B162" t="s">
        <v>7</v>
      </c>
      <c r="C162" t="s">
        <v>36</v>
      </c>
      <c r="D162" t="s">
        <v>31</v>
      </c>
      <c r="E162" s="4">
        <v>2149</v>
      </c>
      <c r="F162" s="5">
        <v>117</v>
      </c>
    </row>
    <row r="163" spans="2:6" x14ac:dyDescent="0.25">
      <c r="B163" t="s">
        <v>2</v>
      </c>
      <c r="C163" t="s">
        <v>39</v>
      </c>
      <c r="D163" t="s">
        <v>16</v>
      </c>
      <c r="E163" s="4">
        <v>2016</v>
      </c>
      <c r="F163" s="5">
        <v>117</v>
      </c>
    </row>
    <row r="164" spans="2:6" x14ac:dyDescent="0.25">
      <c r="B164" t="s">
        <v>7</v>
      </c>
      <c r="C164" t="s">
        <v>35</v>
      </c>
      <c r="D164" t="s">
        <v>24</v>
      </c>
      <c r="E164" s="4">
        <v>2793</v>
      </c>
      <c r="F164" s="5">
        <v>114</v>
      </c>
    </row>
    <row r="165" spans="2:6" x14ac:dyDescent="0.25">
      <c r="B165" t="s">
        <v>9</v>
      </c>
      <c r="C165" t="s">
        <v>36</v>
      </c>
      <c r="D165" t="s">
        <v>25</v>
      </c>
      <c r="E165" s="4">
        <v>2142</v>
      </c>
      <c r="F165" s="5">
        <v>114</v>
      </c>
    </row>
    <row r="166" spans="2:6" x14ac:dyDescent="0.25">
      <c r="B166" t="s">
        <v>40</v>
      </c>
      <c r="C166" t="s">
        <v>37</v>
      </c>
      <c r="D166" t="s">
        <v>30</v>
      </c>
      <c r="E166" s="4">
        <v>1624</v>
      </c>
      <c r="F166" s="5">
        <v>114</v>
      </c>
    </row>
    <row r="167" spans="2:6" x14ac:dyDescent="0.25">
      <c r="B167" t="s">
        <v>7</v>
      </c>
      <c r="C167" t="s">
        <v>37</v>
      </c>
      <c r="D167" t="s">
        <v>17</v>
      </c>
      <c r="E167" s="4">
        <v>4487</v>
      </c>
      <c r="F167" s="5">
        <v>111</v>
      </c>
    </row>
    <row r="168" spans="2:6" x14ac:dyDescent="0.25">
      <c r="B168" t="s">
        <v>5</v>
      </c>
      <c r="C168" t="s">
        <v>36</v>
      </c>
      <c r="D168" t="s">
        <v>30</v>
      </c>
      <c r="E168" s="4">
        <v>1526</v>
      </c>
      <c r="F168" s="5">
        <v>105</v>
      </c>
    </row>
    <row r="169" spans="2:6" x14ac:dyDescent="0.25">
      <c r="B169" t="s">
        <v>41</v>
      </c>
      <c r="C169" t="s">
        <v>37</v>
      </c>
      <c r="D169" t="s">
        <v>24</v>
      </c>
      <c r="E169" s="4">
        <v>6398</v>
      </c>
      <c r="F169" s="5">
        <v>102</v>
      </c>
    </row>
    <row r="170" spans="2:6" x14ac:dyDescent="0.25">
      <c r="B170" t="s">
        <v>40</v>
      </c>
      <c r="C170" t="s">
        <v>38</v>
      </c>
      <c r="D170" t="s">
        <v>4</v>
      </c>
      <c r="E170" s="4">
        <v>6125</v>
      </c>
      <c r="F170" s="5">
        <v>102</v>
      </c>
    </row>
    <row r="171" spans="2:6" x14ac:dyDescent="0.25">
      <c r="B171" t="s">
        <v>9</v>
      </c>
      <c r="C171" t="s">
        <v>38</v>
      </c>
      <c r="D171" t="s">
        <v>25</v>
      </c>
      <c r="E171" s="4">
        <v>3850</v>
      </c>
      <c r="F171" s="5">
        <v>102</v>
      </c>
    </row>
    <row r="172" spans="2:6" x14ac:dyDescent="0.25">
      <c r="B172" t="s">
        <v>5</v>
      </c>
      <c r="C172" t="s">
        <v>34</v>
      </c>
      <c r="D172" t="s">
        <v>29</v>
      </c>
      <c r="E172" s="4">
        <v>2891</v>
      </c>
      <c r="F172" s="5">
        <v>102</v>
      </c>
    </row>
    <row r="173" spans="2:6" x14ac:dyDescent="0.25">
      <c r="B173" t="s">
        <v>3</v>
      </c>
      <c r="C173" t="s">
        <v>39</v>
      </c>
      <c r="D173" t="s">
        <v>28</v>
      </c>
      <c r="E173" s="4">
        <v>1652</v>
      </c>
      <c r="F173" s="5">
        <v>102</v>
      </c>
    </row>
    <row r="174" spans="2:6" x14ac:dyDescent="0.25">
      <c r="B174" t="s">
        <v>6</v>
      </c>
      <c r="C174" t="s">
        <v>37</v>
      </c>
      <c r="D174" t="s">
        <v>18</v>
      </c>
      <c r="E174" s="4">
        <v>1505</v>
      </c>
      <c r="F174" s="5">
        <v>102</v>
      </c>
    </row>
    <row r="175" spans="2:6" x14ac:dyDescent="0.25">
      <c r="B175" t="s">
        <v>9</v>
      </c>
      <c r="C175" t="s">
        <v>38</v>
      </c>
      <c r="D175" t="s">
        <v>26</v>
      </c>
      <c r="E175" s="4">
        <v>2436</v>
      </c>
      <c r="F175" s="5">
        <v>99</v>
      </c>
    </row>
    <row r="176" spans="2:6" x14ac:dyDescent="0.25">
      <c r="B176" t="s">
        <v>41</v>
      </c>
      <c r="C176" t="s">
        <v>35</v>
      </c>
      <c r="D176" t="s">
        <v>19</v>
      </c>
      <c r="E176" s="4">
        <v>609</v>
      </c>
      <c r="F176" s="5">
        <v>99</v>
      </c>
    </row>
    <row r="177" spans="2:6" x14ac:dyDescent="0.25">
      <c r="B177" t="s">
        <v>9</v>
      </c>
      <c r="C177" t="s">
        <v>37</v>
      </c>
      <c r="D177" t="s">
        <v>20</v>
      </c>
      <c r="E177" s="4">
        <v>7273</v>
      </c>
      <c r="F177" s="5">
        <v>96</v>
      </c>
    </row>
    <row r="178" spans="2:6" x14ac:dyDescent="0.25">
      <c r="B178" t="s">
        <v>10</v>
      </c>
      <c r="C178" t="s">
        <v>35</v>
      </c>
      <c r="D178" t="s">
        <v>14</v>
      </c>
      <c r="E178" s="4">
        <v>3472</v>
      </c>
      <c r="F178" s="5">
        <v>96</v>
      </c>
    </row>
    <row r="179" spans="2:6" x14ac:dyDescent="0.25">
      <c r="B179" t="s">
        <v>7</v>
      </c>
      <c r="C179" t="s">
        <v>34</v>
      </c>
      <c r="D179" t="s">
        <v>25</v>
      </c>
      <c r="E179" s="4">
        <v>1568</v>
      </c>
      <c r="F179" s="5">
        <v>96</v>
      </c>
    </row>
    <row r="180" spans="2:6" x14ac:dyDescent="0.25">
      <c r="B180" t="s">
        <v>40</v>
      </c>
      <c r="C180" t="s">
        <v>37</v>
      </c>
      <c r="D180" t="s">
        <v>27</v>
      </c>
      <c r="E180" s="4">
        <v>6132</v>
      </c>
      <c r="F180" s="5">
        <v>93</v>
      </c>
    </row>
    <row r="181" spans="2:6" x14ac:dyDescent="0.25">
      <c r="B181" t="s">
        <v>3</v>
      </c>
      <c r="C181" t="s">
        <v>34</v>
      </c>
      <c r="D181" t="s">
        <v>17</v>
      </c>
      <c r="E181" s="4">
        <v>2919</v>
      </c>
      <c r="F181" s="5">
        <v>93</v>
      </c>
    </row>
    <row r="182" spans="2:6" x14ac:dyDescent="0.25">
      <c r="B182" t="s">
        <v>9</v>
      </c>
      <c r="C182" t="s">
        <v>37</v>
      </c>
      <c r="D182" t="s">
        <v>23</v>
      </c>
      <c r="E182" s="4">
        <v>2737</v>
      </c>
      <c r="F182" s="5">
        <v>93</v>
      </c>
    </row>
    <row r="183" spans="2:6" x14ac:dyDescent="0.25">
      <c r="B183" t="s">
        <v>5</v>
      </c>
      <c r="C183" t="s">
        <v>34</v>
      </c>
      <c r="D183" t="s">
        <v>33</v>
      </c>
      <c r="E183" s="4">
        <v>1652</v>
      </c>
      <c r="F183" s="5">
        <v>93</v>
      </c>
    </row>
    <row r="184" spans="2:6" x14ac:dyDescent="0.25">
      <c r="B184" t="s">
        <v>10</v>
      </c>
      <c r="C184" t="s">
        <v>34</v>
      </c>
      <c r="D184" t="s">
        <v>25</v>
      </c>
      <c r="E184" s="4">
        <v>1428</v>
      </c>
      <c r="F184" s="5">
        <v>93</v>
      </c>
    </row>
    <row r="185" spans="2:6" x14ac:dyDescent="0.25">
      <c r="B185" t="s">
        <v>40</v>
      </c>
      <c r="C185" t="s">
        <v>36</v>
      </c>
      <c r="D185" t="s">
        <v>33</v>
      </c>
      <c r="E185" s="4">
        <v>9772</v>
      </c>
      <c r="F185" s="5">
        <v>90</v>
      </c>
    </row>
    <row r="186" spans="2:6" x14ac:dyDescent="0.25">
      <c r="B186" t="s">
        <v>9</v>
      </c>
      <c r="C186" t="s">
        <v>34</v>
      </c>
      <c r="D186" t="s">
        <v>23</v>
      </c>
      <c r="E186" s="4">
        <v>8155</v>
      </c>
      <c r="F186" s="5">
        <v>90</v>
      </c>
    </row>
    <row r="187" spans="2:6" x14ac:dyDescent="0.25">
      <c r="B187" t="s">
        <v>40</v>
      </c>
      <c r="C187" t="s">
        <v>38</v>
      </c>
      <c r="D187" t="s">
        <v>25</v>
      </c>
      <c r="E187" s="4">
        <v>2541</v>
      </c>
      <c r="F187" s="5">
        <v>90</v>
      </c>
    </row>
    <row r="188" spans="2:6" x14ac:dyDescent="0.25">
      <c r="B188" t="s">
        <v>9</v>
      </c>
      <c r="C188" t="s">
        <v>38</v>
      </c>
      <c r="D188" t="s">
        <v>33</v>
      </c>
      <c r="E188" s="4">
        <v>9506</v>
      </c>
      <c r="F188" s="5">
        <v>87</v>
      </c>
    </row>
    <row r="189" spans="2:6" x14ac:dyDescent="0.25">
      <c r="B189" t="s">
        <v>6</v>
      </c>
      <c r="C189" t="s">
        <v>37</v>
      </c>
      <c r="D189" t="s">
        <v>31</v>
      </c>
      <c r="E189" s="4">
        <v>7693</v>
      </c>
      <c r="F189" s="5">
        <v>87</v>
      </c>
    </row>
    <row r="190" spans="2:6" x14ac:dyDescent="0.25">
      <c r="B190" t="s">
        <v>10</v>
      </c>
      <c r="C190" t="s">
        <v>34</v>
      </c>
      <c r="D190" t="s">
        <v>17</v>
      </c>
      <c r="E190" s="4">
        <v>700</v>
      </c>
      <c r="F190" s="5">
        <v>87</v>
      </c>
    </row>
    <row r="191" spans="2:6" x14ac:dyDescent="0.25">
      <c r="B191" t="s">
        <v>40</v>
      </c>
      <c r="C191" t="s">
        <v>38</v>
      </c>
      <c r="D191" t="s">
        <v>26</v>
      </c>
      <c r="E191" s="4">
        <v>609</v>
      </c>
      <c r="F191" s="5">
        <v>87</v>
      </c>
    </row>
    <row r="192" spans="2:6" x14ac:dyDescent="0.25">
      <c r="B192" t="s">
        <v>8</v>
      </c>
      <c r="C192" t="s">
        <v>37</v>
      </c>
      <c r="D192" t="s">
        <v>21</v>
      </c>
      <c r="E192" s="4">
        <v>434</v>
      </c>
      <c r="F192" s="5">
        <v>87</v>
      </c>
    </row>
    <row r="193" spans="2:6" x14ac:dyDescent="0.25">
      <c r="B193" t="s">
        <v>7</v>
      </c>
      <c r="C193" t="s">
        <v>36</v>
      </c>
      <c r="D193" t="s">
        <v>32</v>
      </c>
      <c r="E193" s="4">
        <v>280</v>
      </c>
      <c r="F193" s="5">
        <v>87</v>
      </c>
    </row>
    <row r="194" spans="2:6" x14ac:dyDescent="0.25">
      <c r="B194" t="s">
        <v>41</v>
      </c>
      <c r="C194" t="s">
        <v>36</v>
      </c>
      <c r="D194" t="s">
        <v>32</v>
      </c>
      <c r="E194" s="4">
        <v>10304</v>
      </c>
      <c r="F194" s="5">
        <v>84</v>
      </c>
    </row>
    <row r="195" spans="2:6" x14ac:dyDescent="0.25">
      <c r="B195" t="s">
        <v>5</v>
      </c>
      <c r="C195" t="s">
        <v>35</v>
      </c>
      <c r="D195" t="s">
        <v>22</v>
      </c>
      <c r="E195" s="4">
        <v>490</v>
      </c>
      <c r="F195" s="5">
        <v>84</v>
      </c>
    </row>
    <row r="196" spans="2:6" x14ac:dyDescent="0.25">
      <c r="B196" t="s">
        <v>8</v>
      </c>
      <c r="C196" t="s">
        <v>38</v>
      </c>
      <c r="D196" t="s">
        <v>22</v>
      </c>
      <c r="E196" s="4">
        <v>168</v>
      </c>
      <c r="F196" s="5">
        <v>84</v>
      </c>
    </row>
    <row r="197" spans="2:6" x14ac:dyDescent="0.25">
      <c r="B197" t="s">
        <v>2</v>
      </c>
      <c r="C197" t="s">
        <v>39</v>
      </c>
      <c r="D197" t="s">
        <v>27</v>
      </c>
      <c r="E197" s="4">
        <v>7812</v>
      </c>
      <c r="F197" s="5">
        <v>81</v>
      </c>
    </row>
    <row r="198" spans="2:6" x14ac:dyDescent="0.25">
      <c r="B198" t="s">
        <v>5</v>
      </c>
      <c r="C198" t="s">
        <v>39</v>
      </c>
      <c r="D198" t="s">
        <v>22</v>
      </c>
      <c r="E198" s="4">
        <v>6909</v>
      </c>
      <c r="F198" s="5">
        <v>81</v>
      </c>
    </row>
    <row r="199" spans="2:6" x14ac:dyDescent="0.25">
      <c r="B199" t="s">
        <v>8</v>
      </c>
      <c r="C199" t="s">
        <v>35</v>
      </c>
      <c r="D199" t="s">
        <v>30</v>
      </c>
      <c r="E199" s="4">
        <v>3598</v>
      </c>
      <c r="F199" s="5">
        <v>81</v>
      </c>
    </row>
    <row r="200" spans="2:6" x14ac:dyDescent="0.25">
      <c r="B200" t="s">
        <v>6</v>
      </c>
      <c r="C200" t="s">
        <v>37</v>
      </c>
      <c r="D200" t="s">
        <v>30</v>
      </c>
      <c r="E200" s="4">
        <v>560</v>
      </c>
      <c r="F200" s="5">
        <v>81</v>
      </c>
    </row>
    <row r="201" spans="2:6" x14ac:dyDescent="0.25">
      <c r="B201" t="s">
        <v>8</v>
      </c>
      <c r="C201" t="s">
        <v>38</v>
      </c>
      <c r="D201" t="s">
        <v>21</v>
      </c>
      <c r="E201" s="4">
        <v>6433</v>
      </c>
      <c r="F201" s="5">
        <v>78</v>
      </c>
    </row>
    <row r="202" spans="2:6" x14ac:dyDescent="0.25">
      <c r="B202" t="s">
        <v>3</v>
      </c>
      <c r="C202" t="s">
        <v>35</v>
      </c>
      <c r="D202" t="s">
        <v>23</v>
      </c>
      <c r="E202" s="4">
        <v>2023</v>
      </c>
      <c r="F202" s="5">
        <v>78</v>
      </c>
    </row>
    <row r="203" spans="2:6" x14ac:dyDescent="0.25">
      <c r="B203" t="s">
        <v>2</v>
      </c>
      <c r="C203" t="s">
        <v>36</v>
      </c>
      <c r="D203" t="s">
        <v>29</v>
      </c>
      <c r="E203" s="4">
        <v>8211</v>
      </c>
      <c r="F203" s="5">
        <v>75</v>
      </c>
    </row>
    <row r="204" spans="2:6" x14ac:dyDescent="0.25">
      <c r="B204" t="s">
        <v>6</v>
      </c>
      <c r="C204" t="s">
        <v>34</v>
      </c>
      <c r="D204" t="s">
        <v>29</v>
      </c>
      <c r="E204" s="4">
        <v>3339</v>
      </c>
      <c r="F204" s="5">
        <v>75</v>
      </c>
    </row>
    <row r="205" spans="2:6" x14ac:dyDescent="0.25">
      <c r="B205" t="s">
        <v>7</v>
      </c>
      <c r="C205" t="s">
        <v>34</v>
      </c>
      <c r="D205" t="s">
        <v>32</v>
      </c>
      <c r="E205" s="4">
        <v>3262</v>
      </c>
      <c r="F205" s="5">
        <v>75</v>
      </c>
    </row>
    <row r="206" spans="2:6" x14ac:dyDescent="0.25">
      <c r="B206" t="s">
        <v>40</v>
      </c>
      <c r="C206" t="s">
        <v>34</v>
      </c>
      <c r="D206" t="s">
        <v>23</v>
      </c>
      <c r="E206" s="4">
        <v>2779</v>
      </c>
      <c r="F206" s="5">
        <v>75</v>
      </c>
    </row>
    <row r="207" spans="2:6" x14ac:dyDescent="0.25">
      <c r="B207" t="s">
        <v>6</v>
      </c>
      <c r="C207" t="s">
        <v>34</v>
      </c>
      <c r="D207" t="s">
        <v>16</v>
      </c>
      <c r="E207" s="4">
        <v>2219</v>
      </c>
      <c r="F207" s="5">
        <v>75</v>
      </c>
    </row>
    <row r="208" spans="2:6" x14ac:dyDescent="0.25">
      <c r="B208" t="s">
        <v>7</v>
      </c>
      <c r="C208" t="s">
        <v>38</v>
      </c>
      <c r="D208" t="s">
        <v>14</v>
      </c>
      <c r="E208" s="4">
        <v>1281</v>
      </c>
      <c r="F208" s="5">
        <v>75</v>
      </c>
    </row>
    <row r="209" spans="2:6" x14ac:dyDescent="0.25">
      <c r="B209" t="s">
        <v>10</v>
      </c>
      <c r="C209" t="s">
        <v>36</v>
      </c>
      <c r="D209" t="s">
        <v>13</v>
      </c>
      <c r="E209" s="4">
        <v>945</v>
      </c>
      <c r="F209" s="5">
        <v>75</v>
      </c>
    </row>
    <row r="210" spans="2:6" x14ac:dyDescent="0.25">
      <c r="B210" t="s">
        <v>5</v>
      </c>
      <c r="C210" t="s">
        <v>37</v>
      </c>
      <c r="D210" t="s">
        <v>22</v>
      </c>
      <c r="E210" s="4">
        <v>518</v>
      </c>
      <c r="F210" s="5">
        <v>75</v>
      </c>
    </row>
    <row r="211" spans="2:6" x14ac:dyDescent="0.25">
      <c r="B211" t="s">
        <v>6</v>
      </c>
      <c r="C211" t="s">
        <v>38</v>
      </c>
      <c r="D211" t="s">
        <v>25</v>
      </c>
      <c r="E211" s="4">
        <v>469</v>
      </c>
      <c r="F211" s="5">
        <v>75</v>
      </c>
    </row>
    <row r="212" spans="2:6" x14ac:dyDescent="0.25">
      <c r="B212" t="s">
        <v>40</v>
      </c>
      <c r="C212" t="s">
        <v>37</v>
      </c>
      <c r="D212" t="s">
        <v>29</v>
      </c>
      <c r="E212" s="4">
        <v>9002</v>
      </c>
      <c r="F212" s="5">
        <v>72</v>
      </c>
    </row>
    <row r="213" spans="2:6" x14ac:dyDescent="0.25">
      <c r="B213" t="s">
        <v>41</v>
      </c>
      <c r="C213" t="s">
        <v>39</v>
      </c>
      <c r="D213" t="s">
        <v>14</v>
      </c>
      <c r="E213" s="4">
        <v>3976</v>
      </c>
      <c r="F213" s="5">
        <v>72</v>
      </c>
    </row>
    <row r="214" spans="2:6" x14ac:dyDescent="0.25">
      <c r="B214" t="s">
        <v>9</v>
      </c>
      <c r="C214" t="s">
        <v>39</v>
      </c>
      <c r="D214" t="s">
        <v>25</v>
      </c>
      <c r="E214" s="4">
        <v>3192</v>
      </c>
      <c r="F214" s="5">
        <v>72</v>
      </c>
    </row>
    <row r="215" spans="2:6" x14ac:dyDescent="0.25">
      <c r="B215" t="s">
        <v>10</v>
      </c>
      <c r="C215" t="s">
        <v>36</v>
      </c>
      <c r="D215" t="s">
        <v>27</v>
      </c>
      <c r="E215" s="4">
        <v>1407</v>
      </c>
      <c r="F215" s="5">
        <v>72</v>
      </c>
    </row>
    <row r="216" spans="2:6" x14ac:dyDescent="0.25">
      <c r="B216" t="s">
        <v>41</v>
      </c>
      <c r="C216" t="s">
        <v>35</v>
      </c>
      <c r="D216" t="s">
        <v>13</v>
      </c>
      <c r="E216" s="4">
        <v>4760</v>
      </c>
      <c r="F216" s="5">
        <v>69</v>
      </c>
    </row>
    <row r="217" spans="2:6" x14ac:dyDescent="0.25">
      <c r="B217" t="s">
        <v>3</v>
      </c>
      <c r="C217" t="s">
        <v>35</v>
      </c>
      <c r="D217" t="s">
        <v>29</v>
      </c>
      <c r="E217" s="4">
        <v>2114</v>
      </c>
      <c r="F217" s="5">
        <v>66</v>
      </c>
    </row>
    <row r="218" spans="2:6" x14ac:dyDescent="0.25">
      <c r="B218" t="s">
        <v>5</v>
      </c>
      <c r="C218" t="s">
        <v>36</v>
      </c>
      <c r="D218" t="s">
        <v>13</v>
      </c>
      <c r="E218" s="4">
        <v>6146</v>
      </c>
      <c r="F218" s="5">
        <v>63</v>
      </c>
    </row>
    <row r="219" spans="2:6" x14ac:dyDescent="0.25">
      <c r="B219" t="s">
        <v>7</v>
      </c>
      <c r="C219" t="s">
        <v>35</v>
      </c>
      <c r="D219" t="s">
        <v>14</v>
      </c>
      <c r="E219" s="4">
        <v>4606</v>
      </c>
      <c r="F219" s="5">
        <v>63</v>
      </c>
    </row>
    <row r="220" spans="2:6" x14ac:dyDescent="0.25">
      <c r="B220" t="s">
        <v>8</v>
      </c>
      <c r="C220" t="s">
        <v>38</v>
      </c>
      <c r="D220" t="s">
        <v>27</v>
      </c>
      <c r="E220" s="4">
        <v>2268</v>
      </c>
      <c r="F220" s="5">
        <v>63</v>
      </c>
    </row>
    <row r="221" spans="2:6" x14ac:dyDescent="0.25">
      <c r="B221" t="s">
        <v>6</v>
      </c>
      <c r="C221" t="s">
        <v>39</v>
      </c>
      <c r="D221" t="s">
        <v>30</v>
      </c>
      <c r="E221" s="4">
        <v>1638</v>
      </c>
      <c r="F221" s="5">
        <v>63</v>
      </c>
    </row>
    <row r="222" spans="2:6" x14ac:dyDescent="0.25">
      <c r="B222" t="s">
        <v>6</v>
      </c>
      <c r="C222" t="s">
        <v>36</v>
      </c>
      <c r="D222" t="s">
        <v>21</v>
      </c>
      <c r="E222" s="4">
        <v>497</v>
      </c>
      <c r="F222" s="5">
        <v>63</v>
      </c>
    </row>
    <row r="223" spans="2:6" x14ac:dyDescent="0.25">
      <c r="B223" t="s">
        <v>9</v>
      </c>
      <c r="C223" t="s">
        <v>38</v>
      </c>
      <c r="D223" t="s">
        <v>24</v>
      </c>
      <c r="E223" s="4">
        <v>4137</v>
      </c>
      <c r="F223" s="5">
        <v>60</v>
      </c>
    </row>
    <row r="224" spans="2:6" x14ac:dyDescent="0.25">
      <c r="B224" t="s">
        <v>9</v>
      </c>
      <c r="C224" t="s">
        <v>36</v>
      </c>
      <c r="D224" t="s">
        <v>30</v>
      </c>
      <c r="E224" s="4">
        <v>9051</v>
      </c>
      <c r="F224" s="5">
        <v>57</v>
      </c>
    </row>
    <row r="225" spans="2:6" x14ac:dyDescent="0.25">
      <c r="B225" t="s">
        <v>5</v>
      </c>
      <c r="C225" t="s">
        <v>38</v>
      </c>
      <c r="D225" t="s">
        <v>13</v>
      </c>
      <c r="E225" s="4">
        <v>7189</v>
      </c>
      <c r="F225" s="5">
        <v>54</v>
      </c>
    </row>
    <row r="226" spans="2:6" x14ac:dyDescent="0.25">
      <c r="B226" t="s">
        <v>7</v>
      </c>
      <c r="C226" t="s">
        <v>37</v>
      </c>
      <c r="D226" t="s">
        <v>30</v>
      </c>
      <c r="E226" s="4">
        <v>6454</v>
      </c>
      <c r="F226" s="5">
        <v>54</v>
      </c>
    </row>
    <row r="227" spans="2:6" x14ac:dyDescent="0.25">
      <c r="B227" t="s">
        <v>3</v>
      </c>
      <c r="C227" t="s">
        <v>34</v>
      </c>
      <c r="D227" t="s">
        <v>26</v>
      </c>
      <c r="E227" s="4">
        <v>3108</v>
      </c>
      <c r="F227" s="5">
        <v>54</v>
      </c>
    </row>
    <row r="228" spans="2:6" x14ac:dyDescent="0.25">
      <c r="B228" t="s">
        <v>6</v>
      </c>
      <c r="C228" t="s">
        <v>38</v>
      </c>
      <c r="D228" t="s">
        <v>31</v>
      </c>
      <c r="E228" s="4">
        <v>2681</v>
      </c>
      <c r="F228" s="5">
        <v>54</v>
      </c>
    </row>
    <row r="229" spans="2:6" x14ac:dyDescent="0.25">
      <c r="B229" t="s">
        <v>2</v>
      </c>
      <c r="C229" t="s">
        <v>37</v>
      </c>
      <c r="D229" t="s">
        <v>14</v>
      </c>
      <c r="E229" s="4">
        <v>1057</v>
      </c>
      <c r="F229" s="5">
        <v>54</v>
      </c>
    </row>
    <row r="230" spans="2:6" x14ac:dyDescent="0.25">
      <c r="B230" t="s">
        <v>2</v>
      </c>
      <c r="C230" t="s">
        <v>34</v>
      </c>
      <c r="D230" t="s">
        <v>13</v>
      </c>
      <c r="E230" s="4">
        <v>252</v>
      </c>
      <c r="F230" s="5">
        <v>54</v>
      </c>
    </row>
    <row r="231" spans="2:6" x14ac:dyDescent="0.25">
      <c r="B231" t="s">
        <v>5</v>
      </c>
      <c r="C231" t="s">
        <v>39</v>
      </c>
      <c r="D231" t="s">
        <v>26</v>
      </c>
      <c r="E231" s="4">
        <v>5236</v>
      </c>
      <c r="F231" s="5">
        <v>51</v>
      </c>
    </row>
    <row r="232" spans="2:6" x14ac:dyDescent="0.25">
      <c r="B232" t="s">
        <v>3</v>
      </c>
      <c r="C232" t="s">
        <v>39</v>
      </c>
      <c r="D232" t="s">
        <v>29</v>
      </c>
      <c r="E232" s="4">
        <v>3640</v>
      </c>
      <c r="F232" s="5">
        <v>51</v>
      </c>
    </row>
    <row r="233" spans="2:6" x14ac:dyDescent="0.25">
      <c r="B233" t="s">
        <v>40</v>
      </c>
      <c r="C233" t="s">
        <v>38</v>
      </c>
      <c r="D233" t="s">
        <v>24</v>
      </c>
      <c r="E233" s="4">
        <v>623</v>
      </c>
      <c r="F233" s="5">
        <v>51</v>
      </c>
    </row>
    <row r="234" spans="2:6" x14ac:dyDescent="0.25">
      <c r="B234" t="s">
        <v>2</v>
      </c>
      <c r="C234" t="s">
        <v>38</v>
      </c>
      <c r="D234" t="s">
        <v>13</v>
      </c>
      <c r="E234" s="4">
        <v>56</v>
      </c>
      <c r="F234" s="5">
        <v>51</v>
      </c>
    </row>
    <row r="235" spans="2:6" x14ac:dyDescent="0.25">
      <c r="B235" t="s">
        <v>40</v>
      </c>
      <c r="C235" t="s">
        <v>34</v>
      </c>
      <c r="D235" t="s">
        <v>26</v>
      </c>
      <c r="E235" s="4">
        <v>6748</v>
      </c>
      <c r="F235" s="5">
        <v>48</v>
      </c>
    </row>
    <row r="236" spans="2:6" x14ac:dyDescent="0.25">
      <c r="B236" t="s">
        <v>7</v>
      </c>
      <c r="C236" t="s">
        <v>37</v>
      </c>
      <c r="D236" t="s">
        <v>33</v>
      </c>
      <c r="E236" s="4">
        <v>6391</v>
      </c>
      <c r="F236" s="5">
        <v>48</v>
      </c>
    </row>
    <row r="237" spans="2:6" x14ac:dyDescent="0.25">
      <c r="B237" t="s">
        <v>7</v>
      </c>
      <c r="C237" t="s">
        <v>34</v>
      </c>
      <c r="D237" t="s">
        <v>33</v>
      </c>
      <c r="E237" s="4">
        <v>2226</v>
      </c>
      <c r="F237" s="5">
        <v>48</v>
      </c>
    </row>
    <row r="238" spans="2:6" x14ac:dyDescent="0.25">
      <c r="B238" t="s">
        <v>40</v>
      </c>
      <c r="C238" t="s">
        <v>35</v>
      </c>
      <c r="D238" t="s">
        <v>24</v>
      </c>
      <c r="E238" s="4">
        <v>1638</v>
      </c>
      <c r="F238" s="5">
        <v>48</v>
      </c>
    </row>
    <row r="239" spans="2:6" x14ac:dyDescent="0.25">
      <c r="B239" t="s">
        <v>6</v>
      </c>
      <c r="C239" t="s">
        <v>34</v>
      </c>
      <c r="D239" t="s">
        <v>4</v>
      </c>
      <c r="E239" s="4">
        <v>525</v>
      </c>
      <c r="F239" s="5">
        <v>48</v>
      </c>
    </row>
    <row r="240" spans="2:6" x14ac:dyDescent="0.25">
      <c r="B240" t="s">
        <v>2</v>
      </c>
      <c r="C240" t="s">
        <v>36</v>
      </c>
      <c r="D240" t="s">
        <v>17</v>
      </c>
      <c r="E240" s="4">
        <v>189</v>
      </c>
      <c r="F240" s="5">
        <v>48</v>
      </c>
    </row>
    <row r="241" spans="2:6" x14ac:dyDescent="0.25">
      <c r="B241" t="s">
        <v>5</v>
      </c>
      <c r="C241" t="s">
        <v>37</v>
      </c>
      <c r="D241" t="s">
        <v>31</v>
      </c>
      <c r="E241" s="4">
        <v>182</v>
      </c>
      <c r="F241" s="5">
        <v>48</v>
      </c>
    </row>
    <row r="242" spans="2:6" x14ac:dyDescent="0.25">
      <c r="B242" t="s">
        <v>5</v>
      </c>
      <c r="C242" t="s">
        <v>38</v>
      </c>
      <c r="D242" t="s">
        <v>25</v>
      </c>
      <c r="E242" s="4">
        <v>7483</v>
      </c>
      <c r="F242" s="5">
        <v>45</v>
      </c>
    </row>
    <row r="243" spans="2:6" x14ac:dyDescent="0.25">
      <c r="B243" t="s">
        <v>8</v>
      </c>
      <c r="C243" t="s">
        <v>37</v>
      </c>
      <c r="D243" t="s">
        <v>26</v>
      </c>
      <c r="E243" s="4">
        <v>6279</v>
      </c>
      <c r="F243" s="5">
        <v>45</v>
      </c>
    </row>
    <row r="244" spans="2:6" x14ac:dyDescent="0.25">
      <c r="B244" t="s">
        <v>9</v>
      </c>
      <c r="C244" t="s">
        <v>37</v>
      </c>
      <c r="D244" t="s">
        <v>28</v>
      </c>
      <c r="E244" s="4">
        <v>2919</v>
      </c>
      <c r="F244" s="5">
        <v>45</v>
      </c>
    </row>
    <row r="245" spans="2:6" x14ac:dyDescent="0.25">
      <c r="B245" t="s">
        <v>40</v>
      </c>
      <c r="C245" t="s">
        <v>38</v>
      </c>
      <c r="D245" t="s">
        <v>29</v>
      </c>
      <c r="E245" s="4">
        <v>2541</v>
      </c>
      <c r="F245" s="5">
        <v>45</v>
      </c>
    </row>
    <row r="246" spans="2:6" x14ac:dyDescent="0.25">
      <c r="B246" t="s">
        <v>7</v>
      </c>
      <c r="C246" t="s">
        <v>36</v>
      </c>
      <c r="D246" t="s">
        <v>22</v>
      </c>
      <c r="E246" s="4">
        <v>8435</v>
      </c>
      <c r="F246" s="5">
        <v>42</v>
      </c>
    </row>
    <row r="247" spans="2:6" x14ac:dyDescent="0.25">
      <c r="B247" t="s">
        <v>3</v>
      </c>
      <c r="C247" t="s">
        <v>34</v>
      </c>
      <c r="D247" t="s">
        <v>25</v>
      </c>
      <c r="E247" s="4">
        <v>6300</v>
      </c>
      <c r="F247" s="5">
        <v>42</v>
      </c>
    </row>
    <row r="248" spans="2:6" x14ac:dyDescent="0.25">
      <c r="B248" t="s">
        <v>40</v>
      </c>
      <c r="C248" t="s">
        <v>39</v>
      </c>
      <c r="D248" t="s">
        <v>15</v>
      </c>
      <c r="E248" s="4">
        <v>5775</v>
      </c>
      <c r="F248" s="5">
        <v>42</v>
      </c>
    </row>
    <row r="249" spans="2:6" x14ac:dyDescent="0.25">
      <c r="B249" t="s">
        <v>2</v>
      </c>
      <c r="C249" t="s">
        <v>37</v>
      </c>
      <c r="D249" t="s">
        <v>15</v>
      </c>
      <c r="E249" s="4">
        <v>2863</v>
      </c>
      <c r="F249" s="5">
        <v>42</v>
      </c>
    </row>
    <row r="250" spans="2:6" x14ac:dyDescent="0.25">
      <c r="B250" t="s">
        <v>5</v>
      </c>
      <c r="C250" t="s">
        <v>36</v>
      </c>
      <c r="D250" t="s">
        <v>16</v>
      </c>
      <c r="E250" s="4">
        <v>16184</v>
      </c>
      <c r="F250" s="5">
        <v>39</v>
      </c>
    </row>
    <row r="251" spans="2:6" x14ac:dyDescent="0.25">
      <c r="B251" t="s">
        <v>7</v>
      </c>
      <c r="C251" t="s">
        <v>34</v>
      </c>
      <c r="D251" t="s">
        <v>17</v>
      </c>
      <c r="E251" s="4">
        <v>7777</v>
      </c>
      <c r="F251" s="5">
        <v>39</v>
      </c>
    </row>
    <row r="252" spans="2:6" x14ac:dyDescent="0.25">
      <c r="B252" t="s">
        <v>3</v>
      </c>
      <c r="C252" t="s">
        <v>36</v>
      </c>
      <c r="D252" t="s">
        <v>25</v>
      </c>
      <c r="E252" s="4">
        <v>3339</v>
      </c>
      <c r="F252" s="5">
        <v>39</v>
      </c>
    </row>
    <row r="253" spans="2:6" x14ac:dyDescent="0.25">
      <c r="B253" t="s">
        <v>40</v>
      </c>
      <c r="C253" t="s">
        <v>38</v>
      </c>
      <c r="D253" t="s">
        <v>31</v>
      </c>
      <c r="E253" s="4">
        <v>1988</v>
      </c>
      <c r="F253" s="5">
        <v>39</v>
      </c>
    </row>
    <row r="254" spans="2:6" x14ac:dyDescent="0.25">
      <c r="B254" t="s">
        <v>41</v>
      </c>
      <c r="C254" t="s">
        <v>34</v>
      </c>
      <c r="D254" t="s">
        <v>17</v>
      </c>
      <c r="E254" s="4">
        <v>1463</v>
      </c>
      <c r="F254" s="5">
        <v>39</v>
      </c>
    </row>
    <row r="255" spans="2:6" x14ac:dyDescent="0.25">
      <c r="B255" t="s">
        <v>3</v>
      </c>
      <c r="C255" t="s">
        <v>36</v>
      </c>
      <c r="D255" t="s">
        <v>16</v>
      </c>
      <c r="E255" s="4">
        <v>9198</v>
      </c>
      <c r="F255" s="5">
        <v>36</v>
      </c>
    </row>
    <row r="256" spans="2:6" x14ac:dyDescent="0.25">
      <c r="B256" t="s">
        <v>6</v>
      </c>
      <c r="C256" t="s">
        <v>38</v>
      </c>
      <c r="D256" t="s">
        <v>21</v>
      </c>
      <c r="E256" s="4">
        <v>7322</v>
      </c>
      <c r="F256" s="5">
        <v>36</v>
      </c>
    </row>
    <row r="257" spans="2:6" x14ac:dyDescent="0.25">
      <c r="B257" t="s">
        <v>2</v>
      </c>
      <c r="C257" t="s">
        <v>39</v>
      </c>
      <c r="D257" t="s">
        <v>15</v>
      </c>
      <c r="E257" s="4">
        <v>4802</v>
      </c>
      <c r="F257" s="5">
        <v>36</v>
      </c>
    </row>
    <row r="258" spans="2:6" x14ac:dyDescent="0.25">
      <c r="B258" t="s">
        <v>2</v>
      </c>
      <c r="C258" t="s">
        <v>39</v>
      </c>
      <c r="D258" t="s">
        <v>23</v>
      </c>
      <c r="E258" s="4">
        <v>630</v>
      </c>
      <c r="F258" s="5">
        <v>36</v>
      </c>
    </row>
    <row r="259" spans="2:6" x14ac:dyDescent="0.25">
      <c r="B259" t="s">
        <v>40</v>
      </c>
      <c r="C259" t="s">
        <v>36</v>
      </c>
      <c r="D259" t="s">
        <v>4</v>
      </c>
      <c r="E259" s="4">
        <v>217</v>
      </c>
      <c r="F259" s="5">
        <v>36</v>
      </c>
    </row>
    <row r="260" spans="2:6" x14ac:dyDescent="0.25">
      <c r="B260" t="s">
        <v>10</v>
      </c>
      <c r="C260" t="s">
        <v>39</v>
      </c>
      <c r="D260" t="s">
        <v>33</v>
      </c>
      <c r="E260" s="4">
        <v>12950</v>
      </c>
      <c r="F260" s="5">
        <v>30</v>
      </c>
    </row>
    <row r="261" spans="2:6" x14ac:dyDescent="0.25">
      <c r="B261" t="s">
        <v>8</v>
      </c>
      <c r="C261" t="s">
        <v>37</v>
      </c>
      <c r="D261" t="s">
        <v>15</v>
      </c>
      <c r="E261" s="4">
        <v>9709</v>
      </c>
      <c r="F261" s="5">
        <v>30</v>
      </c>
    </row>
    <row r="262" spans="2:6" x14ac:dyDescent="0.25">
      <c r="B262" t="s">
        <v>40</v>
      </c>
      <c r="C262" t="s">
        <v>39</v>
      </c>
      <c r="D262" t="s">
        <v>27</v>
      </c>
      <c r="E262" s="4">
        <v>6370</v>
      </c>
      <c r="F262" s="5">
        <v>30</v>
      </c>
    </row>
    <row r="263" spans="2:6" x14ac:dyDescent="0.25">
      <c r="B263" t="s">
        <v>40</v>
      </c>
      <c r="C263" t="s">
        <v>36</v>
      </c>
      <c r="D263" t="s">
        <v>25</v>
      </c>
      <c r="E263" s="4">
        <v>5439</v>
      </c>
      <c r="F263" s="5">
        <v>30</v>
      </c>
    </row>
    <row r="264" spans="2:6" x14ac:dyDescent="0.25">
      <c r="B264" t="s">
        <v>10</v>
      </c>
      <c r="C264" t="s">
        <v>37</v>
      </c>
      <c r="D264" t="s">
        <v>23</v>
      </c>
      <c r="E264" s="4">
        <v>4683</v>
      </c>
      <c r="F264" s="5">
        <v>30</v>
      </c>
    </row>
    <row r="265" spans="2:6" x14ac:dyDescent="0.25">
      <c r="B265" t="s">
        <v>6</v>
      </c>
      <c r="C265" t="s">
        <v>36</v>
      </c>
      <c r="D265" t="s">
        <v>13</v>
      </c>
      <c r="E265" s="4">
        <v>4319</v>
      </c>
      <c r="F265" s="5">
        <v>30</v>
      </c>
    </row>
    <row r="266" spans="2:6" x14ac:dyDescent="0.25">
      <c r="B266" t="s">
        <v>8</v>
      </c>
      <c r="C266" t="s">
        <v>39</v>
      </c>
      <c r="D266" t="s">
        <v>18</v>
      </c>
      <c r="E266" s="4">
        <v>9660</v>
      </c>
      <c r="F266" s="5">
        <v>27</v>
      </c>
    </row>
    <row r="267" spans="2:6" x14ac:dyDescent="0.25">
      <c r="B267" t="s">
        <v>9</v>
      </c>
      <c r="C267" t="s">
        <v>34</v>
      </c>
      <c r="D267" t="s">
        <v>21</v>
      </c>
      <c r="E267" s="4">
        <v>6832</v>
      </c>
      <c r="F267" s="5">
        <v>27</v>
      </c>
    </row>
    <row r="268" spans="2:6" x14ac:dyDescent="0.25">
      <c r="B268" t="s">
        <v>6</v>
      </c>
      <c r="C268" t="s">
        <v>39</v>
      </c>
      <c r="D268" t="s">
        <v>17</v>
      </c>
      <c r="E268" s="4">
        <v>6048</v>
      </c>
      <c r="F268" s="5">
        <v>27</v>
      </c>
    </row>
    <row r="269" spans="2:6" x14ac:dyDescent="0.25">
      <c r="B269" t="s">
        <v>10</v>
      </c>
      <c r="C269" t="s">
        <v>37</v>
      </c>
      <c r="D269" t="s">
        <v>28</v>
      </c>
      <c r="E269" s="4">
        <v>3059</v>
      </c>
      <c r="F269" s="5">
        <v>27</v>
      </c>
    </row>
    <row r="270" spans="2:6" x14ac:dyDescent="0.25">
      <c r="B270" t="s">
        <v>7</v>
      </c>
      <c r="C270" t="s">
        <v>35</v>
      </c>
      <c r="D270" t="s">
        <v>16</v>
      </c>
      <c r="E270" s="4">
        <v>2135</v>
      </c>
      <c r="F270" s="5">
        <v>27</v>
      </c>
    </row>
    <row r="271" spans="2:6" x14ac:dyDescent="0.25">
      <c r="B271" t="s">
        <v>8</v>
      </c>
      <c r="C271" t="s">
        <v>39</v>
      </c>
      <c r="D271" t="s">
        <v>26</v>
      </c>
      <c r="E271" s="4">
        <v>1561</v>
      </c>
      <c r="F271" s="5">
        <v>27</v>
      </c>
    </row>
    <row r="272" spans="2:6" x14ac:dyDescent="0.25">
      <c r="B272" t="s">
        <v>10</v>
      </c>
      <c r="C272" t="s">
        <v>34</v>
      </c>
      <c r="D272" t="s">
        <v>22</v>
      </c>
      <c r="E272" s="4">
        <v>4053</v>
      </c>
      <c r="F272" s="5">
        <v>24</v>
      </c>
    </row>
    <row r="273" spans="2:6" x14ac:dyDescent="0.25">
      <c r="B273" t="s">
        <v>7</v>
      </c>
      <c r="C273" t="s">
        <v>34</v>
      </c>
      <c r="D273" t="s">
        <v>15</v>
      </c>
      <c r="E273" s="4">
        <v>3829</v>
      </c>
      <c r="F273" s="5">
        <v>24</v>
      </c>
    </row>
    <row r="274" spans="2:6" x14ac:dyDescent="0.25">
      <c r="B274" t="s">
        <v>2</v>
      </c>
      <c r="C274" t="s">
        <v>36</v>
      </c>
      <c r="D274" t="s">
        <v>16</v>
      </c>
      <c r="E274" s="4">
        <v>11417</v>
      </c>
      <c r="F274" s="5">
        <v>21</v>
      </c>
    </row>
    <row r="275" spans="2:6" x14ac:dyDescent="0.25">
      <c r="B275" t="s">
        <v>5</v>
      </c>
      <c r="C275" t="s">
        <v>37</v>
      </c>
      <c r="D275" t="s">
        <v>25</v>
      </c>
      <c r="E275" s="4">
        <v>8813</v>
      </c>
      <c r="F275" s="5">
        <v>21</v>
      </c>
    </row>
    <row r="276" spans="2:6" x14ac:dyDescent="0.25">
      <c r="B276" t="s">
        <v>40</v>
      </c>
      <c r="C276" t="s">
        <v>37</v>
      </c>
      <c r="D276" t="s">
        <v>19</v>
      </c>
      <c r="E276" s="4">
        <v>7693</v>
      </c>
      <c r="F276" s="5">
        <v>21</v>
      </c>
    </row>
    <row r="277" spans="2:6" x14ac:dyDescent="0.25">
      <c r="B277" t="s">
        <v>5</v>
      </c>
      <c r="C277" t="s">
        <v>34</v>
      </c>
      <c r="D277" t="s">
        <v>27</v>
      </c>
      <c r="E277" s="4">
        <v>6986</v>
      </c>
      <c r="F277" s="5">
        <v>21</v>
      </c>
    </row>
    <row r="278" spans="2:6" x14ac:dyDescent="0.25">
      <c r="B278" t="s">
        <v>5</v>
      </c>
      <c r="C278" t="s">
        <v>38</v>
      </c>
      <c r="D278" t="s">
        <v>32</v>
      </c>
      <c r="E278" s="4">
        <v>5075</v>
      </c>
      <c r="F278" s="5">
        <v>21</v>
      </c>
    </row>
    <row r="279" spans="2:6" x14ac:dyDescent="0.25">
      <c r="B279" t="s">
        <v>7</v>
      </c>
      <c r="C279" t="s">
        <v>35</v>
      </c>
      <c r="D279" t="s">
        <v>27</v>
      </c>
      <c r="E279" s="4">
        <v>2478</v>
      </c>
      <c r="F279" s="5">
        <v>21</v>
      </c>
    </row>
    <row r="280" spans="2:6" x14ac:dyDescent="0.25">
      <c r="B280" t="s">
        <v>41</v>
      </c>
      <c r="C280" t="s">
        <v>38</v>
      </c>
      <c r="D280" t="s">
        <v>25</v>
      </c>
      <c r="E280" s="4">
        <v>154</v>
      </c>
      <c r="F280" s="5">
        <v>21</v>
      </c>
    </row>
    <row r="281" spans="2:6" x14ac:dyDescent="0.25">
      <c r="B281" t="s">
        <v>3</v>
      </c>
      <c r="C281" t="s">
        <v>34</v>
      </c>
      <c r="D281" t="s">
        <v>20</v>
      </c>
      <c r="E281" s="4">
        <v>2583</v>
      </c>
      <c r="F281" s="5">
        <v>18</v>
      </c>
    </row>
    <row r="282" spans="2:6" x14ac:dyDescent="0.25">
      <c r="B282" t="s">
        <v>3</v>
      </c>
      <c r="C282" t="s">
        <v>36</v>
      </c>
      <c r="D282" t="s">
        <v>19</v>
      </c>
      <c r="E282" s="4">
        <v>1281</v>
      </c>
      <c r="F282" s="5">
        <v>18</v>
      </c>
    </row>
    <row r="283" spans="2:6" x14ac:dyDescent="0.25">
      <c r="B283" t="s">
        <v>2</v>
      </c>
      <c r="C283" t="s">
        <v>37</v>
      </c>
      <c r="D283" t="s">
        <v>19</v>
      </c>
      <c r="E283" s="4">
        <v>238</v>
      </c>
      <c r="F283" s="5">
        <v>18</v>
      </c>
    </row>
    <row r="284" spans="2:6" x14ac:dyDescent="0.25">
      <c r="B284" t="s">
        <v>5</v>
      </c>
      <c r="C284" t="s">
        <v>36</v>
      </c>
      <c r="D284" t="s">
        <v>23</v>
      </c>
      <c r="E284" s="4">
        <v>6314</v>
      </c>
      <c r="F284" s="5">
        <v>15</v>
      </c>
    </row>
    <row r="285" spans="2:6" x14ac:dyDescent="0.25">
      <c r="B285" t="s">
        <v>5</v>
      </c>
      <c r="C285" t="s">
        <v>35</v>
      </c>
      <c r="D285" t="s">
        <v>18</v>
      </c>
      <c r="E285" s="4">
        <v>2415</v>
      </c>
      <c r="F285" s="5">
        <v>15</v>
      </c>
    </row>
    <row r="286" spans="2:6" x14ac:dyDescent="0.25">
      <c r="B286" t="s">
        <v>6</v>
      </c>
      <c r="C286" t="s">
        <v>34</v>
      </c>
      <c r="D286" t="s">
        <v>15</v>
      </c>
      <c r="E286" s="4">
        <v>1442</v>
      </c>
      <c r="F286" s="5">
        <v>15</v>
      </c>
    </row>
    <row r="287" spans="2:6" x14ac:dyDescent="0.25">
      <c r="B287" t="s">
        <v>2</v>
      </c>
      <c r="C287" t="s">
        <v>35</v>
      </c>
      <c r="D287" t="s">
        <v>19</v>
      </c>
      <c r="E287" s="4">
        <v>553</v>
      </c>
      <c r="F287" s="5">
        <v>15</v>
      </c>
    </row>
    <row r="288" spans="2:6" x14ac:dyDescent="0.25">
      <c r="B288" t="s">
        <v>40</v>
      </c>
      <c r="C288" t="s">
        <v>39</v>
      </c>
      <c r="D288" t="s">
        <v>22</v>
      </c>
      <c r="E288" s="4">
        <v>5817</v>
      </c>
      <c r="F288" s="5">
        <v>12</v>
      </c>
    </row>
    <row r="289" spans="2:6" x14ac:dyDescent="0.25">
      <c r="B289" t="s">
        <v>5</v>
      </c>
      <c r="C289" t="s">
        <v>37</v>
      </c>
      <c r="D289" t="s">
        <v>14</v>
      </c>
      <c r="E289" s="4">
        <v>4991</v>
      </c>
      <c r="F289" s="5">
        <v>12</v>
      </c>
    </row>
    <row r="290" spans="2:6" x14ac:dyDescent="0.25">
      <c r="B290" t="s">
        <v>6</v>
      </c>
      <c r="C290" t="s">
        <v>36</v>
      </c>
      <c r="D290" t="s">
        <v>32</v>
      </c>
      <c r="E290" s="4">
        <v>6118</v>
      </c>
      <c r="F290" s="5">
        <v>9</v>
      </c>
    </row>
    <row r="291" spans="2:6" x14ac:dyDescent="0.25">
      <c r="B291" t="s">
        <v>10</v>
      </c>
      <c r="C291" t="s">
        <v>34</v>
      </c>
      <c r="D291" t="s">
        <v>26</v>
      </c>
      <c r="E291" s="4">
        <v>4991</v>
      </c>
      <c r="F291" s="5">
        <v>9</v>
      </c>
    </row>
    <row r="292" spans="2:6" x14ac:dyDescent="0.25">
      <c r="B292" t="s">
        <v>41</v>
      </c>
      <c r="C292" t="s">
        <v>37</v>
      </c>
      <c r="D292" t="s">
        <v>21</v>
      </c>
      <c r="E292" s="4">
        <v>2933</v>
      </c>
      <c r="F292" s="5">
        <v>9</v>
      </c>
    </row>
    <row r="293" spans="2:6" x14ac:dyDescent="0.25">
      <c r="B293" t="s">
        <v>5</v>
      </c>
      <c r="C293" t="s">
        <v>35</v>
      </c>
      <c r="D293" t="s">
        <v>4</v>
      </c>
      <c r="E293" s="4">
        <v>2744</v>
      </c>
      <c r="F293" s="5">
        <v>9</v>
      </c>
    </row>
    <row r="294" spans="2:6" x14ac:dyDescent="0.25">
      <c r="B294" t="s">
        <v>9</v>
      </c>
      <c r="C294" t="s">
        <v>38</v>
      </c>
      <c r="D294" t="s">
        <v>17</v>
      </c>
      <c r="E294" s="4">
        <v>2408</v>
      </c>
      <c r="F294" s="5">
        <v>9</v>
      </c>
    </row>
    <row r="295" spans="2:6" x14ac:dyDescent="0.25">
      <c r="B295" t="s">
        <v>6</v>
      </c>
      <c r="C295" t="s">
        <v>37</v>
      </c>
      <c r="D295" t="s">
        <v>26</v>
      </c>
      <c r="E295" s="4">
        <v>6818</v>
      </c>
      <c r="F295" s="5">
        <v>6</v>
      </c>
    </row>
    <row r="296" spans="2:6" x14ac:dyDescent="0.25">
      <c r="B296" t="s">
        <v>10</v>
      </c>
      <c r="C296" t="s">
        <v>35</v>
      </c>
      <c r="D296" t="s">
        <v>15</v>
      </c>
      <c r="E296" s="4">
        <v>2562</v>
      </c>
      <c r="F296" s="5">
        <v>6</v>
      </c>
    </row>
    <row r="297" spans="2:6" x14ac:dyDescent="0.25">
      <c r="B297" t="s">
        <v>6</v>
      </c>
      <c r="C297" t="s">
        <v>38</v>
      </c>
      <c r="D297" t="s">
        <v>16</v>
      </c>
      <c r="E297" s="4">
        <v>938</v>
      </c>
      <c r="F297" s="5">
        <v>6</v>
      </c>
    </row>
    <row r="298" spans="2:6" x14ac:dyDescent="0.25">
      <c r="B298" t="s">
        <v>5</v>
      </c>
      <c r="C298" t="s">
        <v>36</v>
      </c>
      <c r="D298" t="s">
        <v>18</v>
      </c>
      <c r="E298" s="4">
        <v>6111</v>
      </c>
      <c r="F298" s="5">
        <v>3</v>
      </c>
    </row>
    <row r="299" spans="2:6" x14ac:dyDescent="0.25">
      <c r="B299" t="s">
        <v>41</v>
      </c>
      <c r="C299" t="s">
        <v>38</v>
      </c>
      <c r="D299" t="s">
        <v>22</v>
      </c>
      <c r="E299" s="4">
        <v>5915</v>
      </c>
      <c r="F299" s="5">
        <v>3</v>
      </c>
    </row>
    <row r="300" spans="2:6" x14ac:dyDescent="0.25">
      <c r="B300" t="s">
        <v>2</v>
      </c>
      <c r="C300" t="s">
        <v>38</v>
      </c>
      <c r="D300" t="s">
        <v>4</v>
      </c>
      <c r="E300" s="4">
        <v>3549</v>
      </c>
      <c r="F300" s="5">
        <v>3</v>
      </c>
    </row>
    <row r="301" spans="2:6" x14ac:dyDescent="0.25">
      <c r="B301" t="s">
        <v>6</v>
      </c>
      <c r="C301" t="s">
        <v>39</v>
      </c>
      <c r="D301" t="s">
        <v>24</v>
      </c>
      <c r="E301" s="4">
        <v>2989</v>
      </c>
      <c r="F301" s="5">
        <v>3</v>
      </c>
    </row>
    <row r="302" spans="2:6" x14ac:dyDescent="0.25">
      <c r="B302" t="s">
        <v>7</v>
      </c>
      <c r="C302" t="s">
        <v>37</v>
      </c>
      <c r="D302" t="s">
        <v>26</v>
      </c>
      <c r="E302" s="4">
        <v>5306</v>
      </c>
      <c r="F302" s="5">
        <v>0</v>
      </c>
    </row>
  </sheetData>
  <conditionalFormatting sqref="F3:F302">
    <cfRule type="duplicateValues" dxfId="16"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601FA-760B-4449-8B0C-58CAAC0516FC}">
  <dimension ref="B3:J17"/>
  <sheetViews>
    <sheetView showGridLines="0" topLeftCell="C4" zoomScale="120" zoomScaleNormal="120" workbookViewId="0">
      <selection activeCell="H7" sqref="H7"/>
    </sheetView>
  </sheetViews>
  <sheetFormatPr defaultRowHeight="15" x14ac:dyDescent="0.25"/>
  <cols>
    <col min="2" max="2" width="12.5703125" bestFit="1" customWidth="1"/>
    <col min="3" max="3" width="13.7109375" bestFit="1" customWidth="1"/>
    <col min="4" max="4" width="10" bestFit="1" customWidth="1"/>
    <col min="7" max="7" width="13.140625" bestFit="1" customWidth="1"/>
    <col min="8" max="8" width="14.85546875" bestFit="1" customWidth="1"/>
    <col min="9" max="9" width="10.42578125" customWidth="1"/>
    <col min="10" max="10" width="12.140625" bestFit="1" customWidth="1"/>
  </cols>
  <sheetData>
    <row r="3" spans="2:10" x14ac:dyDescent="0.25">
      <c r="B3" s="9" t="s">
        <v>65</v>
      </c>
      <c r="C3" s="14" t="s">
        <v>1</v>
      </c>
      <c r="D3" s="14" t="s">
        <v>57</v>
      </c>
    </row>
    <row r="4" spans="2:10" x14ac:dyDescent="0.25">
      <c r="B4" t="str" cm="1">
        <f t="array" ref="B4:B9">_xlfn.UNIQUE(Chocs[Geography])</f>
        <v>New Zealand</v>
      </c>
      <c r="C4" s="12">
        <f>SUMIFS(Chocs[Amount],Chocs[Geography],B4)</f>
        <v>218813</v>
      </c>
      <c r="D4" s="13">
        <f>SUMIFS(Chocs[Units],Chocs[Geography],B4)</f>
        <v>7431</v>
      </c>
    </row>
    <row r="5" spans="2:10" x14ac:dyDescent="0.25">
      <c r="B5" t="str">
        <v>USA</v>
      </c>
      <c r="C5" s="12">
        <f>SUMIFS(Chocs[Amount],Chocs[Geography],B5)</f>
        <v>189434</v>
      </c>
      <c r="D5" s="13">
        <f>SUMIFS(Chocs[Units],Chocs[Geography],B5)</f>
        <v>10158</v>
      </c>
    </row>
    <row r="6" spans="2:10" x14ac:dyDescent="0.25">
      <c r="B6" t="str">
        <v>Canada</v>
      </c>
      <c r="C6" s="12">
        <f>SUMIFS(Chocs[Amount],Chocs[Geography],B6)</f>
        <v>237944</v>
      </c>
      <c r="D6" s="13">
        <f>SUMIFS(Chocs[Units],Chocs[Geography],B6)</f>
        <v>7302</v>
      </c>
    </row>
    <row r="7" spans="2:10" x14ac:dyDescent="0.25">
      <c r="B7" t="str">
        <v>UK</v>
      </c>
      <c r="C7" s="12">
        <f>SUMIFS(Chocs[Amount],Chocs[Geography],B7)</f>
        <v>173530</v>
      </c>
      <c r="D7" s="13">
        <f>SUMIFS(Chocs[Units],Chocs[Geography],B7)</f>
        <v>5745</v>
      </c>
    </row>
    <row r="8" spans="2:10" x14ac:dyDescent="0.25">
      <c r="B8" t="str">
        <v>Australia</v>
      </c>
      <c r="C8" s="12">
        <f>SUMIFS(Chocs[Amount],Chocs[Geography],B8)</f>
        <v>168679</v>
      </c>
      <c r="D8" s="13">
        <f>SUMIFS(Chocs[Units],Chocs[Geography],B8)</f>
        <v>6264</v>
      </c>
    </row>
    <row r="9" spans="2:10" x14ac:dyDescent="0.25">
      <c r="B9" t="str">
        <v>India</v>
      </c>
      <c r="C9" s="12">
        <f>SUMIFS(Chocs[Amount],Chocs[Geography],B9)</f>
        <v>252469</v>
      </c>
      <c r="D9" s="13">
        <f>SUMIFS(Chocs[Units],Chocs[Geography],B9)</f>
        <v>8760</v>
      </c>
    </row>
    <row r="11" spans="2:10" x14ac:dyDescent="0.25">
      <c r="B11" s="15" t="s">
        <v>65</v>
      </c>
      <c r="C11" s="16" t="s">
        <v>1</v>
      </c>
      <c r="D11" s="2"/>
      <c r="E11" s="16" t="s">
        <v>57</v>
      </c>
      <c r="G11" s="25" t="s">
        <v>66</v>
      </c>
      <c r="H11" s="25" t="s">
        <v>68</v>
      </c>
      <c r="I11" s="25" t="s">
        <v>70</v>
      </c>
      <c r="J11" s="25" t="s">
        <v>69</v>
      </c>
    </row>
    <row r="12" spans="2:10" x14ac:dyDescent="0.25">
      <c r="B12" s="17" t="s">
        <v>34</v>
      </c>
      <c r="C12" s="18">
        <f>SUMIFS(Chocs[Amount],Chocs[Geography],B12)</f>
        <v>252469</v>
      </c>
      <c r="D12" s="12">
        <f>C12</f>
        <v>252469</v>
      </c>
      <c r="E12" s="19">
        <f>SUMIFS(Chocs[Units],Chocs[Geography],B12)</f>
        <v>8760</v>
      </c>
      <c r="G12" s="21" t="s">
        <v>34</v>
      </c>
      <c r="H12" s="23">
        <v>41559</v>
      </c>
      <c r="I12" s="22">
        <v>41559</v>
      </c>
      <c r="J12" s="24">
        <v>1188</v>
      </c>
    </row>
    <row r="13" spans="2:10" x14ac:dyDescent="0.25">
      <c r="B13" s="17" t="s">
        <v>36</v>
      </c>
      <c r="C13" s="18">
        <f>SUMIFS(Chocs[Amount],Chocs[Geography],B13)</f>
        <v>237944</v>
      </c>
      <c r="D13" s="12">
        <f t="shared" ref="D13:D17" si="0">C13</f>
        <v>237944</v>
      </c>
      <c r="E13" s="19">
        <f>SUMIFS(Chocs[Units],Chocs[Geography],B13)</f>
        <v>7302</v>
      </c>
      <c r="G13" s="21" t="s">
        <v>36</v>
      </c>
      <c r="H13" s="23">
        <v>39620</v>
      </c>
      <c r="I13" s="22">
        <v>39620</v>
      </c>
      <c r="J13" s="24">
        <v>573</v>
      </c>
    </row>
    <row r="14" spans="2:10" x14ac:dyDescent="0.25">
      <c r="B14" s="17" t="s">
        <v>37</v>
      </c>
      <c r="C14" s="18">
        <f>SUMIFS(Chocs[Amount],Chocs[Geography],B14)</f>
        <v>218813</v>
      </c>
      <c r="D14" s="12">
        <f t="shared" si="0"/>
        <v>218813</v>
      </c>
      <c r="E14" s="19">
        <f>SUMIFS(Chocs[Units],Chocs[Geography],B14)</f>
        <v>7431</v>
      </c>
      <c r="G14" s="21" t="s">
        <v>35</v>
      </c>
      <c r="H14" s="23">
        <v>28273</v>
      </c>
      <c r="I14" s="22">
        <v>28273</v>
      </c>
      <c r="J14" s="24">
        <v>912</v>
      </c>
    </row>
    <row r="15" spans="2:10" x14ac:dyDescent="0.25">
      <c r="B15" s="17" t="s">
        <v>35</v>
      </c>
      <c r="C15" s="18">
        <f>SUMIFS(Chocs[Amount],Chocs[Geography],B15)</f>
        <v>189434</v>
      </c>
      <c r="D15" s="12">
        <f t="shared" si="0"/>
        <v>189434</v>
      </c>
      <c r="E15" s="19">
        <f>SUMIFS(Chocs[Units],Chocs[Geography],B15)</f>
        <v>10158</v>
      </c>
      <c r="G15" s="21" t="s">
        <v>38</v>
      </c>
      <c r="H15" s="23">
        <v>25221</v>
      </c>
      <c r="I15" s="22">
        <v>25221</v>
      </c>
      <c r="J15" s="24">
        <v>288</v>
      </c>
    </row>
    <row r="16" spans="2:10" x14ac:dyDescent="0.25">
      <c r="B16" s="17" t="s">
        <v>39</v>
      </c>
      <c r="C16" s="18">
        <f>SUMIFS(Chocs[Amount],Chocs[Geography],B16)</f>
        <v>173530</v>
      </c>
      <c r="D16" s="12">
        <f t="shared" si="0"/>
        <v>173530</v>
      </c>
      <c r="E16" s="19">
        <f>SUMIFS(Chocs[Units],Chocs[Geography],B16)</f>
        <v>5745</v>
      </c>
      <c r="G16" s="21" t="s">
        <v>39</v>
      </c>
      <c r="H16" s="23">
        <v>16548</v>
      </c>
      <c r="I16" s="22">
        <v>16548</v>
      </c>
      <c r="J16" s="24">
        <v>552</v>
      </c>
    </row>
    <row r="17" spans="2:10" x14ac:dyDescent="0.25">
      <c r="B17" s="17" t="s">
        <v>38</v>
      </c>
      <c r="C17" s="18">
        <f>SUMIFS(Chocs[Amount],Chocs[Geography],B17)</f>
        <v>168679</v>
      </c>
      <c r="D17" s="12">
        <f t="shared" si="0"/>
        <v>168679</v>
      </c>
      <c r="E17" s="19">
        <f>SUMIFS(Chocs[Units],Chocs[Geography],B17)</f>
        <v>6264</v>
      </c>
      <c r="G17" s="21" t="s">
        <v>37</v>
      </c>
      <c r="H17" s="23">
        <v>14504</v>
      </c>
      <c r="I17" s="22">
        <v>14504</v>
      </c>
      <c r="J17" s="24">
        <v>156</v>
      </c>
    </row>
  </sheetData>
  <conditionalFormatting sqref="D12:D17">
    <cfRule type="dataBar" priority="2">
      <dataBar showValue="0">
        <cfvo type="min"/>
        <cfvo type="max"/>
        <color theme="4" tint="0.39997558519241921"/>
      </dataBar>
      <extLst>
        <ext xmlns:x14="http://schemas.microsoft.com/office/spreadsheetml/2009/9/main" uri="{B025F937-C7B1-47D3-B67F-A62EFF666E3E}">
          <x14:id>{12CECBE6-578B-4F31-AC9F-0EBAEE35E8BB}</x14:id>
        </ext>
      </extLst>
    </cfRule>
  </conditionalFormatting>
  <conditionalFormatting pivot="1" sqref="I12:I17">
    <cfRule type="dataBar" priority="1">
      <dataBar showValue="0">
        <cfvo type="min"/>
        <cfvo type="max"/>
        <color rgb="FF638EC6"/>
      </dataBar>
      <extLst>
        <ext xmlns:x14="http://schemas.microsoft.com/office/spreadsheetml/2009/9/main" uri="{B025F937-C7B1-47D3-B67F-A62EFF666E3E}">
          <x14:id>{D51FBEF3-62D6-495F-8960-00C20C1458A9}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12CECBE6-578B-4F31-AC9F-0EBAEE35E8BB}">
            <x14:dataBar minLength="0" maxLength="100" gradient="0">
              <x14:cfvo type="autoMin"/>
              <x14:cfvo type="autoMax"/>
              <x14:negativeFillColor rgb="FFFF0000"/>
              <x14:axisColor rgb="FF000000"/>
            </x14:dataBar>
          </x14:cfRule>
          <xm:sqref>D12:D17</xm:sqref>
        </x14:conditionalFormatting>
        <x14:conditionalFormatting xmlns:xm="http://schemas.microsoft.com/office/excel/2006/main" pivot="1">
          <x14:cfRule type="dataBar" id="{D51FBEF3-62D6-495F-8960-00C20C1458A9}">
            <x14:dataBar minLength="0" maxLength="100" gradient="0">
              <x14:cfvo type="autoMin"/>
              <x14:cfvo type="autoMax"/>
              <x14:negativeFillColor rgb="FFFF0000"/>
              <x14:axisColor rgb="FF000000"/>
            </x14:dataBar>
          </x14:cfRule>
          <xm:sqref>I12:I17</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9CBBC-B612-4B6E-9D62-FB9F7B14E31D}">
  <dimension ref="B3:C9"/>
  <sheetViews>
    <sheetView workbookViewId="0">
      <selection activeCell="E5" sqref="E5"/>
    </sheetView>
  </sheetViews>
  <sheetFormatPr defaultRowHeight="15" x14ac:dyDescent="0.25"/>
  <cols>
    <col min="2" max="2" width="19.42578125" bestFit="1" customWidth="1"/>
    <col min="3" max="5" width="13.140625" bestFit="1" customWidth="1"/>
  </cols>
  <sheetData>
    <row r="3" spans="2:3" x14ac:dyDescent="0.25">
      <c r="B3" s="20" t="s">
        <v>66</v>
      </c>
      <c r="C3" t="s">
        <v>72</v>
      </c>
    </row>
    <row r="4" spans="2:3" x14ac:dyDescent="0.25">
      <c r="B4" s="21" t="s">
        <v>15</v>
      </c>
      <c r="C4" s="27">
        <v>44.990867579908674</v>
      </c>
    </row>
    <row r="5" spans="2:3" x14ac:dyDescent="0.25">
      <c r="B5" s="21" t="s">
        <v>33</v>
      </c>
      <c r="C5" s="27">
        <v>37.303128371089535</v>
      </c>
    </row>
    <row r="6" spans="2:3" x14ac:dyDescent="0.25">
      <c r="B6" s="21" t="s">
        <v>24</v>
      </c>
      <c r="C6" s="27">
        <v>33.88697318007663</v>
      </c>
    </row>
    <row r="7" spans="2:3" x14ac:dyDescent="0.25">
      <c r="B7" s="21" t="s">
        <v>26</v>
      </c>
      <c r="C7" s="27">
        <v>32.807189542483663</v>
      </c>
    </row>
    <row r="8" spans="2:3" x14ac:dyDescent="0.25">
      <c r="B8" s="21" t="s">
        <v>22</v>
      </c>
      <c r="C8" s="27">
        <v>32.301656920077974</v>
      </c>
    </row>
    <row r="9" spans="2:3" x14ac:dyDescent="0.25">
      <c r="B9" s="21" t="s">
        <v>67</v>
      </c>
      <c r="C9" s="27">
        <v>35.949565217391303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2E3A-2942-44F1-BA46-EE7B8DD6295A}">
  <dimension ref="B2:F302"/>
  <sheetViews>
    <sheetView workbookViewId="0">
      <selection activeCell="R13" sqref="R13"/>
    </sheetView>
  </sheetViews>
  <sheetFormatPr defaultRowHeight="15" x14ac:dyDescent="0.25"/>
  <cols>
    <col min="2" max="2" width="16" bestFit="1" customWidth="1"/>
    <col min="3" max="3" width="13" bestFit="1" customWidth="1"/>
    <col min="4" max="4" width="21.85546875" bestFit="1" customWidth="1"/>
    <col min="5" max="5" width="8.28515625" bestFit="1" customWidth="1"/>
    <col min="6" max="6" width="5.7109375" bestFit="1" customWidth="1"/>
  </cols>
  <sheetData>
    <row r="2" spans="2:6" x14ac:dyDescent="0.25">
      <c r="B2" s="6" t="s">
        <v>11</v>
      </c>
      <c r="C2" s="6" t="s">
        <v>12</v>
      </c>
      <c r="D2" s="6" t="s">
        <v>0</v>
      </c>
      <c r="E2" s="10" t="s">
        <v>1</v>
      </c>
      <c r="F2" s="10" t="s">
        <v>50</v>
      </c>
    </row>
    <row r="3" spans="2:6" x14ac:dyDescent="0.25">
      <c r="B3" t="s">
        <v>40</v>
      </c>
      <c r="C3" t="s">
        <v>37</v>
      </c>
      <c r="D3" t="s">
        <v>30</v>
      </c>
      <c r="E3" s="4">
        <v>1624</v>
      </c>
      <c r="F3" s="5">
        <v>114</v>
      </c>
    </row>
    <row r="4" spans="2:6" x14ac:dyDescent="0.25">
      <c r="B4" t="s">
        <v>8</v>
      </c>
      <c r="C4" t="s">
        <v>35</v>
      </c>
      <c r="D4" t="s">
        <v>32</v>
      </c>
      <c r="E4" s="4">
        <v>6706</v>
      </c>
      <c r="F4" s="5">
        <v>459</v>
      </c>
    </row>
    <row r="5" spans="2:6" x14ac:dyDescent="0.25">
      <c r="B5" t="s">
        <v>9</v>
      </c>
      <c r="C5" t="s">
        <v>35</v>
      </c>
      <c r="D5" t="s">
        <v>4</v>
      </c>
      <c r="E5" s="4">
        <v>959</v>
      </c>
      <c r="F5" s="5">
        <v>147</v>
      </c>
    </row>
    <row r="6" spans="2:6" x14ac:dyDescent="0.25">
      <c r="B6" t="s">
        <v>41</v>
      </c>
      <c r="C6" t="s">
        <v>36</v>
      </c>
      <c r="D6" t="s">
        <v>18</v>
      </c>
      <c r="E6" s="4">
        <v>9632</v>
      </c>
      <c r="F6" s="5">
        <v>288</v>
      </c>
    </row>
    <row r="7" spans="2:6" x14ac:dyDescent="0.25">
      <c r="B7" t="s">
        <v>6</v>
      </c>
      <c r="C7" t="s">
        <v>39</v>
      </c>
      <c r="D7" t="s">
        <v>25</v>
      </c>
      <c r="E7" s="4">
        <v>2100</v>
      </c>
      <c r="F7" s="5">
        <v>414</v>
      </c>
    </row>
    <row r="8" spans="2:6" x14ac:dyDescent="0.25">
      <c r="B8" t="s">
        <v>40</v>
      </c>
      <c r="C8" t="s">
        <v>35</v>
      </c>
      <c r="D8" t="s">
        <v>33</v>
      </c>
      <c r="E8" s="4">
        <v>8869</v>
      </c>
      <c r="F8" s="5">
        <v>432</v>
      </c>
    </row>
    <row r="9" spans="2:6" x14ac:dyDescent="0.25">
      <c r="B9" t="s">
        <v>6</v>
      </c>
      <c r="C9" t="s">
        <v>38</v>
      </c>
      <c r="D9" t="s">
        <v>31</v>
      </c>
      <c r="E9" s="4">
        <v>2681</v>
      </c>
      <c r="F9" s="5">
        <v>54</v>
      </c>
    </row>
    <row r="10" spans="2:6" x14ac:dyDescent="0.25">
      <c r="B10" t="s">
        <v>8</v>
      </c>
      <c r="C10" t="s">
        <v>35</v>
      </c>
      <c r="D10" t="s">
        <v>22</v>
      </c>
      <c r="E10" s="4">
        <v>5012</v>
      </c>
      <c r="F10" s="5">
        <v>210</v>
      </c>
    </row>
    <row r="11" spans="2:6" x14ac:dyDescent="0.25">
      <c r="B11" t="s">
        <v>7</v>
      </c>
      <c r="C11" t="s">
        <v>38</v>
      </c>
      <c r="D11" t="s">
        <v>14</v>
      </c>
      <c r="E11" s="4">
        <v>1281</v>
      </c>
      <c r="F11" s="5">
        <v>75</v>
      </c>
    </row>
    <row r="12" spans="2:6" x14ac:dyDescent="0.25">
      <c r="B12" t="s">
        <v>5</v>
      </c>
      <c r="C12" t="s">
        <v>37</v>
      </c>
      <c r="D12" t="s">
        <v>14</v>
      </c>
      <c r="E12" s="4">
        <v>4991</v>
      </c>
      <c r="F12" s="5">
        <v>12</v>
      </c>
    </row>
    <row r="13" spans="2:6" x14ac:dyDescent="0.25">
      <c r="B13" t="s">
        <v>2</v>
      </c>
      <c r="C13" t="s">
        <v>39</v>
      </c>
      <c r="D13" t="s">
        <v>25</v>
      </c>
      <c r="E13" s="4">
        <v>1785</v>
      </c>
      <c r="F13" s="5">
        <v>462</v>
      </c>
    </row>
    <row r="14" spans="2:6" x14ac:dyDescent="0.25">
      <c r="B14" t="s">
        <v>3</v>
      </c>
      <c r="C14" t="s">
        <v>37</v>
      </c>
      <c r="D14" t="s">
        <v>17</v>
      </c>
      <c r="E14" s="4">
        <v>3983</v>
      </c>
      <c r="F14" s="5">
        <v>144</v>
      </c>
    </row>
    <row r="15" spans="2:6" x14ac:dyDescent="0.25">
      <c r="B15" t="s">
        <v>9</v>
      </c>
      <c r="C15" t="s">
        <v>38</v>
      </c>
      <c r="D15" t="s">
        <v>16</v>
      </c>
      <c r="E15" s="4">
        <v>2646</v>
      </c>
      <c r="F15" s="5">
        <v>120</v>
      </c>
    </row>
    <row r="16" spans="2:6" x14ac:dyDescent="0.25">
      <c r="B16" t="s">
        <v>2</v>
      </c>
      <c r="C16" t="s">
        <v>34</v>
      </c>
      <c r="D16" t="s">
        <v>13</v>
      </c>
      <c r="E16" s="4">
        <v>252</v>
      </c>
      <c r="F16" s="5">
        <v>54</v>
      </c>
    </row>
    <row r="17" spans="2:6" x14ac:dyDescent="0.25">
      <c r="B17" t="s">
        <v>3</v>
      </c>
      <c r="C17" t="s">
        <v>35</v>
      </c>
      <c r="D17" t="s">
        <v>25</v>
      </c>
      <c r="E17" s="4">
        <v>2464</v>
      </c>
      <c r="F17" s="5">
        <v>234</v>
      </c>
    </row>
    <row r="18" spans="2:6" x14ac:dyDescent="0.25">
      <c r="B18" t="s">
        <v>3</v>
      </c>
      <c r="C18" t="s">
        <v>35</v>
      </c>
      <c r="D18" t="s">
        <v>29</v>
      </c>
      <c r="E18" s="4">
        <v>2114</v>
      </c>
      <c r="F18" s="5">
        <v>66</v>
      </c>
    </row>
    <row r="19" spans="2:6" x14ac:dyDescent="0.25">
      <c r="B19" t="s">
        <v>6</v>
      </c>
      <c r="C19" t="s">
        <v>37</v>
      </c>
      <c r="D19" t="s">
        <v>31</v>
      </c>
      <c r="E19" s="4">
        <v>7693</v>
      </c>
      <c r="F19" s="5">
        <v>87</v>
      </c>
    </row>
    <row r="20" spans="2:6" x14ac:dyDescent="0.25">
      <c r="B20" t="s">
        <v>5</v>
      </c>
      <c r="C20" t="s">
        <v>34</v>
      </c>
      <c r="D20" t="s">
        <v>20</v>
      </c>
      <c r="E20" s="4">
        <v>15610</v>
      </c>
      <c r="F20" s="5">
        <v>339</v>
      </c>
    </row>
    <row r="21" spans="2:6" x14ac:dyDescent="0.25">
      <c r="B21" t="s">
        <v>41</v>
      </c>
      <c r="C21" t="s">
        <v>34</v>
      </c>
      <c r="D21" t="s">
        <v>22</v>
      </c>
      <c r="E21" s="4">
        <v>336</v>
      </c>
      <c r="F21" s="5">
        <v>144</v>
      </c>
    </row>
    <row r="22" spans="2:6" x14ac:dyDescent="0.25">
      <c r="B22" t="s">
        <v>2</v>
      </c>
      <c r="C22" t="s">
        <v>39</v>
      </c>
      <c r="D22" t="s">
        <v>20</v>
      </c>
      <c r="E22" s="4">
        <v>9443</v>
      </c>
      <c r="F22" s="5">
        <v>162</v>
      </c>
    </row>
    <row r="23" spans="2:6" x14ac:dyDescent="0.25">
      <c r="B23" t="s">
        <v>9</v>
      </c>
      <c r="C23" t="s">
        <v>34</v>
      </c>
      <c r="D23" t="s">
        <v>23</v>
      </c>
      <c r="E23" s="4">
        <v>8155</v>
      </c>
      <c r="F23" s="5">
        <v>90</v>
      </c>
    </row>
    <row r="24" spans="2:6" x14ac:dyDescent="0.25">
      <c r="B24" t="s">
        <v>8</v>
      </c>
      <c r="C24" t="s">
        <v>38</v>
      </c>
      <c r="D24" t="s">
        <v>23</v>
      </c>
      <c r="E24" s="4">
        <v>1701</v>
      </c>
      <c r="F24" s="5">
        <v>234</v>
      </c>
    </row>
    <row r="25" spans="2:6" x14ac:dyDescent="0.25">
      <c r="B25" t="s">
        <v>10</v>
      </c>
      <c r="C25" t="s">
        <v>38</v>
      </c>
      <c r="D25" t="s">
        <v>22</v>
      </c>
      <c r="E25" s="4">
        <v>2205</v>
      </c>
      <c r="F25" s="5">
        <v>141</v>
      </c>
    </row>
    <row r="26" spans="2:6" x14ac:dyDescent="0.25">
      <c r="B26" t="s">
        <v>8</v>
      </c>
      <c r="C26" t="s">
        <v>37</v>
      </c>
      <c r="D26" t="s">
        <v>19</v>
      </c>
      <c r="E26" s="4">
        <v>1771</v>
      </c>
      <c r="F26" s="5">
        <v>204</v>
      </c>
    </row>
    <row r="27" spans="2:6" x14ac:dyDescent="0.25">
      <c r="B27" t="s">
        <v>41</v>
      </c>
      <c r="C27" t="s">
        <v>35</v>
      </c>
      <c r="D27" t="s">
        <v>15</v>
      </c>
      <c r="E27" s="4">
        <v>2114</v>
      </c>
      <c r="F27" s="5">
        <v>186</v>
      </c>
    </row>
    <row r="28" spans="2:6" x14ac:dyDescent="0.25">
      <c r="B28" t="s">
        <v>41</v>
      </c>
      <c r="C28" t="s">
        <v>36</v>
      </c>
      <c r="D28" t="s">
        <v>13</v>
      </c>
      <c r="E28" s="4">
        <v>10311</v>
      </c>
      <c r="F28" s="5">
        <v>231</v>
      </c>
    </row>
    <row r="29" spans="2:6" x14ac:dyDescent="0.25">
      <c r="B29" t="s">
        <v>3</v>
      </c>
      <c r="C29" t="s">
        <v>39</v>
      </c>
      <c r="D29" t="s">
        <v>16</v>
      </c>
      <c r="E29" s="4">
        <v>21</v>
      </c>
      <c r="F29" s="5">
        <v>168</v>
      </c>
    </row>
    <row r="30" spans="2:6" x14ac:dyDescent="0.25">
      <c r="B30" t="s">
        <v>10</v>
      </c>
      <c r="C30" t="s">
        <v>35</v>
      </c>
      <c r="D30" t="s">
        <v>20</v>
      </c>
      <c r="E30" s="4">
        <v>1974</v>
      </c>
      <c r="F30" s="5">
        <v>195</v>
      </c>
    </row>
    <row r="31" spans="2:6" x14ac:dyDescent="0.25">
      <c r="B31" t="s">
        <v>5</v>
      </c>
      <c r="C31" t="s">
        <v>36</v>
      </c>
      <c r="D31" t="s">
        <v>23</v>
      </c>
      <c r="E31" s="4">
        <v>6314</v>
      </c>
      <c r="F31" s="5">
        <v>15</v>
      </c>
    </row>
    <row r="32" spans="2:6" x14ac:dyDescent="0.25">
      <c r="B32" t="s">
        <v>10</v>
      </c>
      <c r="C32" t="s">
        <v>37</v>
      </c>
      <c r="D32" t="s">
        <v>23</v>
      </c>
      <c r="E32" s="4">
        <v>4683</v>
      </c>
      <c r="F32" s="5">
        <v>30</v>
      </c>
    </row>
    <row r="33" spans="2:6" x14ac:dyDescent="0.25">
      <c r="B33" t="s">
        <v>41</v>
      </c>
      <c r="C33" t="s">
        <v>37</v>
      </c>
      <c r="D33" t="s">
        <v>24</v>
      </c>
      <c r="E33" s="4">
        <v>6398</v>
      </c>
      <c r="F33" s="5">
        <v>102</v>
      </c>
    </row>
    <row r="34" spans="2:6" x14ac:dyDescent="0.25">
      <c r="B34" t="s">
        <v>2</v>
      </c>
      <c r="C34" t="s">
        <v>35</v>
      </c>
      <c r="D34" t="s">
        <v>19</v>
      </c>
      <c r="E34" s="4">
        <v>553</v>
      </c>
      <c r="F34" s="5">
        <v>15</v>
      </c>
    </row>
    <row r="35" spans="2:6" x14ac:dyDescent="0.25">
      <c r="B35" t="s">
        <v>8</v>
      </c>
      <c r="C35" t="s">
        <v>39</v>
      </c>
      <c r="D35" t="s">
        <v>30</v>
      </c>
      <c r="E35" s="4">
        <v>7021</v>
      </c>
      <c r="F35" s="5">
        <v>183</v>
      </c>
    </row>
    <row r="36" spans="2:6" x14ac:dyDescent="0.25">
      <c r="B36" t="s">
        <v>40</v>
      </c>
      <c r="C36" t="s">
        <v>39</v>
      </c>
      <c r="D36" t="s">
        <v>22</v>
      </c>
      <c r="E36" s="4">
        <v>5817</v>
      </c>
      <c r="F36" s="5">
        <v>12</v>
      </c>
    </row>
    <row r="37" spans="2:6" x14ac:dyDescent="0.25">
      <c r="B37" t="s">
        <v>41</v>
      </c>
      <c r="C37" t="s">
        <v>39</v>
      </c>
      <c r="D37" t="s">
        <v>14</v>
      </c>
      <c r="E37" s="4">
        <v>3976</v>
      </c>
      <c r="F37" s="5">
        <v>72</v>
      </c>
    </row>
    <row r="38" spans="2:6" x14ac:dyDescent="0.25">
      <c r="B38" t="s">
        <v>6</v>
      </c>
      <c r="C38" t="s">
        <v>38</v>
      </c>
      <c r="D38" t="s">
        <v>27</v>
      </c>
      <c r="E38" s="4">
        <v>1134</v>
      </c>
      <c r="F38" s="5">
        <v>282</v>
      </c>
    </row>
    <row r="39" spans="2:6" x14ac:dyDescent="0.25">
      <c r="B39" t="s">
        <v>2</v>
      </c>
      <c r="C39" t="s">
        <v>39</v>
      </c>
      <c r="D39" t="s">
        <v>28</v>
      </c>
      <c r="E39" s="4">
        <v>6027</v>
      </c>
      <c r="F39" s="5">
        <v>144</v>
      </c>
    </row>
    <row r="40" spans="2:6" x14ac:dyDescent="0.25">
      <c r="B40" t="s">
        <v>6</v>
      </c>
      <c r="C40" t="s">
        <v>37</v>
      </c>
      <c r="D40" t="s">
        <v>16</v>
      </c>
      <c r="E40" s="4">
        <v>1904</v>
      </c>
      <c r="F40" s="5">
        <v>405</v>
      </c>
    </row>
    <row r="41" spans="2:6" x14ac:dyDescent="0.25">
      <c r="B41" t="s">
        <v>7</v>
      </c>
      <c r="C41" t="s">
        <v>34</v>
      </c>
      <c r="D41" t="s">
        <v>32</v>
      </c>
      <c r="E41" s="4">
        <v>3262</v>
      </c>
      <c r="F41" s="5">
        <v>75</v>
      </c>
    </row>
    <row r="42" spans="2:6" x14ac:dyDescent="0.25">
      <c r="B42" t="s">
        <v>40</v>
      </c>
      <c r="C42" t="s">
        <v>34</v>
      </c>
      <c r="D42" t="s">
        <v>27</v>
      </c>
      <c r="E42" s="4">
        <v>2289</v>
      </c>
      <c r="F42" s="5">
        <v>135</v>
      </c>
    </row>
    <row r="43" spans="2:6" x14ac:dyDescent="0.25">
      <c r="B43" t="s">
        <v>5</v>
      </c>
      <c r="C43" t="s">
        <v>34</v>
      </c>
      <c r="D43" t="s">
        <v>27</v>
      </c>
      <c r="E43" s="4">
        <v>6986</v>
      </c>
      <c r="F43" s="5">
        <v>21</v>
      </c>
    </row>
    <row r="44" spans="2:6" x14ac:dyDescent="0.25">
      <c r="B44" t="s">
        <v>2</v>
      </c>
      <c r="C44" t="s">
        <v>38</v>
      </c>
      <c r="D44" t="s">
        <v>23</v>
      </c>
      <c r="E44" s="4">
        <v>4417</v>
      </c>
      <c r="F44" s="5">
        <v>153</v>
      </c>
    </row>
    <row r="45" spans="2:6" x14ac:dyDescent="0.25">
      <c r="B45" t="s">
        <v>6</v>
      </c>
      <c r="C45" t="s">
        <v>34</v>
      </c>
      <c r="D45" t="s">
        <v>15</v>
      </c>
      <c r="E45" s="4">
        <v>1442</v>
      </c>
      <c r="F45" s="5">
        <v>15</v>
      </c>
    </row>
    <row r="46" spans="2:6" x14ac:dyDescent="0.25">
      <c r="B46" t="s">
        <v>3</v>
      </c>
      <c r="C46" t="s">
        <v>35</v>
      </c>
      <c r="D46" t="s">
        <v>14</v>
      </c>
      <c r="E46" s="4">
        <v>2415</v>
      </c>
      <c r="F46" s="5">
        <v>255</v>
      </c>
    </row>
    <row r="47" spans="2:6" x14ac:dyDescent="0.25">
      <c r="B47" t="s">
        <v>2</v>
      </c>
      <c r="C47" t="s">
        <v>37</v>
      </c>
      <c r="D47" t="s">
        <v>19</v>
      </c>
      <c r="E47" s="4">
        <v>238</v>
      </c>
      <c r="F47" s="5">
        <v>18</v>
      </c>
    </row>
    <row r="48" spans="2:6" x14ac:dyDescent="0.25">
      <c r="B48" t="s">
        <v>6</v>
      </c>
      <c r="C48" t="s">
        <v>37</v>
      </c>
      <c r="D48" t="s">
        <v>23</v>
      </c>
      <c r="E48" s="4">
        <v>4949</v>
      </c>
      <c r="F48" s="5">
        <v>189</v>
      </c>
    </row>
    <row r="49" spans="2:6" x14ac:dyDescent="0.25">
      <c r="B49" t="s">
        <v>5</v>
      </c>
      <c r="C49" t="s">
        <v>38</v>
      </c>
      <c r="D49" t="s">
        <v>32</v>
      </c>
      <c r="E49" s="4">
        <v>5075</v>
      </c>
      <c r="F49" s="5">
        <v>21</v>
      </c>
    </row>
    <row r="50" spans="2:6" x14ac:dyDescent="0.25">
      <c r="B50" t="s">
        <v>3</v>
      </c>
      <c r="C50" t="s">
        <v>36</v>
      </c>
      <c r="D50" t="s">
        <v>16</v>
      </c>
      <c r="E50" s="4">
        <v>9198</v>
      </c>
      <c r="F50" s="5">
        <v>36</v>
      </c>
    </row>
    <row r="51" spans="2:6" x14ac:dyDescent="0.25">
      <c r="B51" t="s">
        <v>6</v>
      </c>
      <c r="C51" t="s">
        <v>34</v>
      </c>
      <c r="D51" t="s">
        <v>29</v>
      </c>
      <c r="E51" s="4">
        <v>3339</v>
      </c>
      <c r="F51" s="5">
        <v>75</v>
      </c>
    </row>
    <row r="52" spans="2:6" x14ac:dyDescent="0.25">
      <c r="B52" t="s">
        <v>40</v>
      </c>
      <c r="C52" t="s">
        <v>34</v>
      </c>
      <c r="D52" t="s">
        <v>17</v>
      </c>
      <c r="E52" s="4">
        <v>5019</v>
      </c>
      <c r="F52" s="5">
        <v>156</v>
      </c>
    </row>
    <row r="53" spans="2:6" x14ac:dyDescent="0.25">
      <c r="B53" t="s">
        <v>5</v>
      </c>
      <c r="C53" t="s">
        <v>36</v>
      </c>
      <c r="D53" t="s">
        <v>16</v>
      </c>
      <c r="E53" s="4">
        <v>16184</v>
      </c>
      <c r="F53" s="5">
        <v>39</v>
      </c>
    </row>
    <row r="54" spans="2:6" x14ac:dyDescent="0.25">
      <c r="B54" t="s">
        <v>6</v>
      </c>
      <c r="C54" t="s">
        <v>36</v>
      </c>
      <c r="D54" t="s">
        <v>21</v>
      </c>
      <c r="E54" s="4">
        <v>497</v>
      </c>
      <c r="F54" s="5">
        <v>63</v>
      </c>
    </row>
    <row r="55" spans="2:6" x14ac:dyDescent="0.25">
      <c r="B55" t="s">
        <v>2</v>
      </c>
      <c r="C55" t="s">
        <v>36</v>
      </c>
      <c r="D55" t="s">
        <v>29</v>
      </c>
      <c r="E55" s="4">
        <v>8211</v>
      </c>
      <c r="F55" s="5">
        <v>75</v>
      </c>
    </row>
    <row r="56" spans="2:6" x14ac:dyDescent="0.25">
      <c r="B56" t="s">
        <v>2</v>
      </c>
      <c r="C56" t="s">
        <v>38</v>
      </c>
      <c r="D56" t="s">
        <v>28</v>
      </c>
      <c r="E56" s="4">
        <v>6580</v>
      </c>
      <c r="F56" s="5">
        <v>183</v>
      </c>
    </row>
    <row r="57" spans="2:6" x14ac:dyDescent="0.25">
      <c r="B57" t="s">
        <v>41</v>
      </c>
      <c r="C57" t="s">
        <v>35</v>
      </c>
      <c r="D57" t="s">
        <v>13</v>
      </c>
      <c r="E57" s="4">
        <v>4760</v>
      </c>
      <c r="F57" s="5">
        <v>69</v>
      </c>
    </row>
    <row r="58" spans="2:6" x14ac:dyDescent="0.25">
      <c r="B58" t="s">
        <v>40</v>
      </c>
      <c r="C58" t="s">
        <v>36</v>
      </c>
      <c r="D58" t="s">
        <v>25</v>
      </c>
      <c r="E58" s="4">
        <v>5439</v>
      </c>
      <c r="F58" s="5">
        <v>30</v>
      </c>
    </row>
    <row r="59" spans="2:6" x14ac:dyDescent="0.25">
      <c r="B59" t="s">
        <v>41</v>
      </c>
      <c r="C59" t="s">
        <v>34</v>
      </c>
      <c r="D59" t="s">
        <v>17</v>
      </c>
      <c r="E59" s="4">
        <v>1463</v>
      </c>
      <c r="F59" s="5">
        <v>39</v>
      </c>
    </row>
    <row r="60" spans="2:6" x14ac:dyDescent="0.25">
      <c r="B60" t="s">
        <v>3</v>
      </c>
      <c r="C60" t="s">
        <v>34</v>
      </c>
      <c r="D60" t="s">
        <v>32</v>
      </c>
      <c r="E60" s="4">
        <v>7777</v>
      </c>
      <c r="F60" s="5">
        <v>504</v>
      </c>
    </row>
    <row r="61" spans="2:6" x14ac:dyDescent="0.25">
      <c r="B61" t="s">
        <v>9</v>
      </c>
      <c r="C61" t="s">
        <v>37</v>
      </c>
      <c r="D61" t="s">
        <v>29</v>
      </c>
      <c r="E61" s="4">
        <v>1085</v>
      </c>
      <c r="F61" s="5">
        <v>273</v>
      </c>
    </row>
    <row r="62" spans="2:6" x14ac:dyDescent="0.25">
      <c r="B62" t="s">
        <v>5</v>
      </c>
      <c r="C62" t="s">
        <v>37</v>
      </c>
      <c r="D62" t="s">
        <v>31</v>
      </c>
      <c r="E62" s="4">
        <v>182</v>
      </c>
      <c r="F62" s="5">
        <v>48</v>
      </c>
    </row>
    <row r="63" spans="2:6" x14ac:dyDescent="0.25">
      <c r="B63" t="s">
        <v>6</v>
      </c>
      <c r="C63" t="s">
        <v>34</v>
      </c>
      <c r="D63" t="s">
        <v>27</v>
      </c>
      <c r="E63" s="4">
        <v>4242</v>
      </c>
      <c r="F63" s="5">
        <v>207</v>
      </c>
    </row>
    <row r="64" spans="2:6" x14ac:dyDescent="0.25">
      <c r="B64" t="s">
        <v>6</v>
      </c>
      <c r="C64" t="s">
        <v>36</v>
      </c>
      <c r="D64" t="s">
        <v>32</v>
      </c>
      <c r="E64" s="4">
        <v>6118</v>
      </c>
      <c r="F64" s="5">
        <v>9</v>
      </c>
    </row>
    <row r="65" spans="2:6" x14ac:dyDescent="0.25">
      <c r="B65" t="s">
        <v>10</v>
      </c>
      <c r="C65" t="s">
        <v>36</v>
      </c>
      <c r="D65" t="s">
        <v>23</v>
      </c>
      <c r="E65" s="4">
        <v>2317</v>
      </c>
      <c r="F65" s="5">
        <v>261</v>
      </c>
    </row>
    <row r="66" spans="2:6" x14ac:dyDescent="0.25">
      <c r="B66" t="s">
        <v>6</v>
      </c>
      <c r="C66" t="s">
        <v>38</v>
      </c>
      <c r="D66" t="s">
        <v>16</v>
      </c>
      <c r="E66" s="4">
        <v>938</v>
      </c>
      <c r="F66" s="5">
        <v>6</v>
      </c>
    </row>
    <row r="67" spans="2:6" x14ac:dyDescent="0.25">
      <c r="B67" t="s">
        <v>8</v>
      </c>
      <c r="C67" t="s">
        <v>37</v>
      </c>
      <c r="D67" t="s">
        <v>15</v>
      </c>
      <c r="E67" s="4">
        <v>9709</v>
      </c>
      <c r="F67" s="5">
        <v>30</v>
      </c>
    </row>
    <row r="68" spans="2:6" x14ac:dyDescent="0.25">
      <c r="B68" t="s">
        <v>7</v>
      </c>
      <c r="C68" t="s">
        <v>34</v>
      </c>
      <c r="D68" t="s">
        <v>20</v>
      </c>
      <c r="E68" s="4">
        <v>2205</v>
      </c>
      <c r="F68" s="5">
        <v>138</v>
      </c>
    </row>
    <row r="69" spans="2:6" x14ac:dyDescent="0.25">
      <c r="B69" t="s">
        <v>7</v>
      </c>
      <c r="C69" t="s">
        <v>37</v>
      </c>
      <c r="D69" t="s">
        <v>17</v>
      </c>
      <c r="E69" s="4">
        <v>4487</v>
      </c>
      <c r="F69" s="5">
        <v>111</v>
      </c>
    </row>
    <row r="70" spans="2:6" x14ac:dyDescent="0.25">
      <c r="B70" t="s">
        <v>5</v>
      </c>
      <c r="C70" t="s">
        <v>35</v>
      </c>
      <c r="D70" t="s">
        <v>18</v>
      </c>
      <c r="E70" s="4">
        <v>2415</v>
      </c>
      <c r="F70" s="5">
        <v>15</v>
      </c>
    </row>
    <row r="71" spans="2:6" x14ac:dyDescent="0.25">
      <c r="B71" t="s">
        <v>40</v>
      </c>
      <c r="C71" t="s">
        <v>34</v>
      </c>
      <c r="D71" t="s">
        <v>19</v>
      </c>
      <c r="E71" s="4">
        <v>4018</v>
      </c>
      <c r="F71" s="5">
        <v>162</v>
      </c>
    </row>
    <row r="72" spans="2:6" x14ac:dyDescent="0.25">
      <c r="B72" t="s">
        <v>5</v>
      </c>
      <c r="C72" t="s">
        <v>34</v>
      </c>
      <c r="D72" t="s">
        <v>19</v>
      </c>
      <c r="E72" s="4">
        <v>861</v>
      </c>
      <c r="F72" s="5">
        <v>195</v>
      </c>
    </row>
    <row r="73" spans="2:6" x14ac:dyDescent="0.25">
      <c r="B73" t="s">
        <v>10</v>
      </c>
      <c r="C73" t="s">
        <v>38</v>
      </c>
      <c r="D73" t="s">
        <v>14</v>
      </c>
      <c r="E73" s="4">
        <v>5586</v>
      </c>
      <c r="F73" s="5">
        <v>525</v>
      </c>
    </row>
    <row r="74" spans="2:6" x14ac:dyDescent="0.25">
      <c r="B74" t="s">
        <v>7</v>
      </c>
      <c r="C74" t="s">
        <v>34</v>
      </c>
      <c r="D74" t="s">
        <v>33</v>
      </c>
      <c r="E74" s="4">
        <v>2226</v>
      </c>
      <c r="F74" s="5">
        <v>48</v>
      </c>
    </row>
    <row r="75" spans="2:6" x14ac:dyDescent="0.25">
      <c r="B75" t="s">
        <v>9</v>
      </c>
      <c r="C75" t="s">
        <v>34</v>
      </c>
      <c r="D75" t="s">
        <v>28</v>
      </c>
      <c r="E75" s="4">
        <v>14329</v>
      </c>
      <c r="F75" s="5">
        <v>150</v>
      </c>
    </row>
    <row r="76" spans="2:6" x14ac:dyDescent="0.25">
      <c r="B76" t="s">
        <v>9</v>
      </c>
      <c r="C76" t="s">
        <v>34</v>
      </c>
      <c r="D76" t="s">
        <v>20</v>
      </c>
      <c r="E76" s="4">
        <v>8463</v>
      </c>
      <c r="F76" s="5">
        <v>492</v>
      </c>
    </row>
    <row r="77" spans="2:6" x14ac:dyDescent="0.25">
      <c r="B77" t="s">
        <v>5</v>
      </c>
      <c r="C77" t="s">
        <v>34</v>
      </c>
      <c r="D77" t="s">
        <v>29</v>
      </c>
      <c r="E77" s="4">
        <v>2891</v>
      </c>
      <c r="F77" s="5">
        <v>102</v>
      </c>
    </row>
    <row r="78" spans="2:6" x14ac:dyDescent="0.25">
      <c r="B78" t="s">
        <v>3</v>
      </c>
      <c r="C78" t="s">
        <v>36</v>
      </c>
      <c r="D78" t="s">
        <v>23</v>
      </c>
      <c r="E78" s="4">
        <v>3773</v>
      </c>
      <c r="F78" s="5">
        <v>165</v>
      </c>
    </row>
    <row r="79" spans="2:6" x14ac:dyDescent="0.25">
      <c r="B79" t="s">
        <v>41</v>
      </c>
      <c r="C79" t="s">
        <v>36</v>
      </c>
      <c r="D79" t="s">
        <v>28</v>
      </c>
      <c r="E79" s="4">
        <v>854</v>
      </c>
      <c r="F79" s="5">
        <v>309</v>
      </c>
    </row>
    <row r="80" spans="2:6" x14ac:dyDescent="0.25">
      <c r="B80" t="s">
        <v>6</v>
      </c>
      <c r="C80" t="s">
        <v>36</v>
      </c>
      <c r="D80" t="s">
        <v>17</v>
      </c>
      <c r="E80" s="4">
        <v>4970</v>
      </c>
      <c r="F80" s="5">
        <v>156</v>
      </c>
    </row>
    <row r="81" spans="2:6" x14ac:dyDescent="0.25">
      <c r="B81" t="s">
        <v>9</v>
      </c>
      <c r="C81" t="s">
        <v>35</v>
      </c>
      <c r="D81" t="s">
        <v>26</v>
      </c>
      <c r="E81" s="4">
        <v>98</v>
      </c>
      <c r="F81" s="5">
        <v>159</v>
      </c>
    </row>
    <row r="82" spans="2:6" x14ac:dyDescent="0.25">
      <c r="B82" t="s">
        <v>5</v>
      </c>
      <c r="C82" t="s">
        <v>35</v>
      </c>
      <c r="D82" t="s">
        <v>15</v>
      </c>
      <c r="E82" s="4">
        <v>13391</v>
      </c>
      <c r="F82" s="5">
        <v>201</v>
      </c>
    </row>
    <row r="83" spans="2:6" x14ac:dyDescent="0.25">
      <c r="B83" t="s">
        <v>8</v>
      </c>
      <c r="C83" t="s">
        <v>39</v>
      </c>
      <c r="D83" t="s">
        <v>31</v>
      </c>
      <c r="E83" s="4">
        <v>8890</v>
      </c>
      <c r="F83" s="5">
        <v>210</v>
      </c>
    </row>
    <row r="84" spans="2:6" x14ac:dyDescent="0.25">
      <c r="B84" t="s">
        <v>2</v>
      </c>
      <c r="C84" t="s">
        <v>38</v>
      </c>
      <c r="D84" t="s">
        <v>13</v>
      </c>
      <c r="E84" s="4">
        <v>56</v>
      </c>
      <c r="F84" s="5">
        <v>51</v>
      </c>
    </row>
    <row r="85" spans="2:6" x14ac:dyDescent="0.25">
      <c r="B85" t="s">
        <v>3</v>
      </c>
      <c r="C85" t="s">
        <v>36</v>
      </c>
      <c r="D85" t="s">
        <v>25</v>
      </c>
      <c r="E85" s="4">
        <v>3339</v>
      </c>
      <c r="F85" s="5">
        <v>39</v>
      </c>
    </row>
    <row r="86" spans="2:6" x14ac:dyDescent="0.25">
      <c r="B86" t="s">
        <v>10</v>
      </c>
      <c r="C86" t="s">
        <v>35</v>
      </c>
      <c r="D86" t="s">
        <v>18</v>
      </c>
      <c r="E86" s="4">
        <v>3808</v>
      </c>
      <c r="F86" s="5">
        <v>279</v>
      </c>
    </row>
    <row r="87" spans="2:6" x14ac:dyDescent="0.25">
      <c r="B87" t="s">
        <v>10</v>
      </c>
      <c r="C87" t="s">
        <v>38</v>
      </c>
      <c r="D87" t="s">
        <v>13</v>
      </c>
      <c r="E87" s="4">
        <v>63</v>
      </c>
      <c r="F87" s="5">
        <v>123</v>
      </c>
    </row>
    <row r="88" spans="2:6" x14ac:dyDescent="0.25">
      <c r="B88" t="s">
        <v>2</v>
      </c>
      <c r="C88" t="s">
        <v>39</v>
      </c>
      <c r="D88" t="s">
        <v>27</v>
      </c>
      <c r="E88" s="4">
        <v>7812</v>
      </c>
      <c r="F88" s="5">
        <v>81</v>
      </c>
    </row>
    <row r="89" spans="2:6" x14ac:dyDescent="0.25">
      <c r="B89" t="s">
        <v>40</v>
      </c>
      <c r="C89" t="s">
        <v>37</v>
      </c>
      <c r="D89" t="s">
        <v>19</v>
      </c>
      <c r="E89" s="4">
        <v>7693</v>
      </c>
      <c r="F89" s="5">
        <v>21</v>
      </c>
    </row>
    <row r="90" spans="2:6" x14ac:dyDescent="0.25">
      <c r="B90" t="s">
        <v>3</v>
      </c>
      <c r="C90" t="s">
        <v>36</v>
      </c>
      <c r="D90" t="s">
        <v>28</v>
      </c>
      <c r="E90" s="4">
        <v>973</v>
      </c>
      <c r="F90" s="5">
        <v>162</v>
      </c>
    </row>
    <row r="91" spans="2:6" x14ac:dyDescent="0.25">
      <c r="B91" t="s">
        <v>10</v>
      </c>
      <c r="C91" t="s">
        <v>35</v>
      </c>
      <c r="D91" t="s">
        <v>21</v>
      </c>
      <c r="E91" s="4">
        <v>567</v>
      </c>
      <c r="F91" s="5">
        <v>228</v>
      </c>
    </row>
    <row r="92" spans="2:6" x14ac:dyDescent="0.25">
      <c r="B92" t="s">
        <v>10</v>
      </c>
      <c r="C92" t="s">
        <v>36</v>
      </c>
      <c r="D92" t="s">
        <v>29</v>
      </c>
      <c r="E92" s="4">
        <v>2471</v>
      </c>
      <c r="F92" s="5">
        <v>342</v>
      </c>
    </row>
    <row r="93" spans="2:6" x14ac:dyDescent="0.25">
      <c r="B93" t="s">
        <v>5</v>
      </c>
      <c r="C93" t="s">
        <v>38</v>
      </c>
      <c r="D93" t="s">
        <v>13</v>
      </c>
      <c r="E93" s="4">
        <v>7189</v>
      </c>
      <c r="F93" s="5">
        <v>54</v>
      </c>
    </row>
    <row r="94" spans="2:6" x14ac:dyDescent="0.25">
      <c r="B94" t="s">
        <v>41</v>
      </c>
      <c r="C94" t="s">
        <v>35</v>
      </c>
      <c r="D94" t="s">
        <v>28</v>
      </c>
      <c r="E94" s="4">
        <v>7455</v>
      </c>
      <c r="F94" s="5">
        <v>216</v>
      </c>
    </row>
    <row r="95" spans="2:6" x14ac:dyDescent="0.25">
      <c r="B95" t="s">
        <v>3</v>
      </c>
      <c r="C95" t="s">
        <v>34</v>
      </c>
      <c r="D95" t="s">
        <v>26</v>
      </c>
      <c r="E95" s="4">
        <v>3108</v>
      </c>
      <c r="F95" s="5">
        <v>54</v>
      </c>
    </row>
    <row r="96" spans="2:6" x14ac:dyDescent="0.25">
      <c r="B96" t="s">
        <v>6</v>
      </c>
      <c r="C96" t="s">
        <v>38</v>
      </c>
      <c r="D96" t="s">
        <v>25</v>
      </c>
      <c r="E96" s="4">
        <v>469</v>
      </c>
      <c r="F96" s="5">
        <v>75</v>
      </c>
    </row>
    <row r="97" spans="2:6" x14ac:dyDescent="0.25">
      <c r="B97" t="s">
        <v>9</v>
      </c>
      <c r="C97" t="s">
        <v>37</v>
      </c>
      <c r="D97" t="s">
        <v>23</v>
      </c>
      <c r="E97" s="4">
        <v>2737</v>
      </c>
      <c r="F97" s="5">
        <v>93</v>
      </c>
    </row>
    <row r="98" spans="2:6" x14ac:dyDescent="0.25">
      <c r="B98" t="s">
        <v>9</v>
      </c>
      <c r="C98" t="s">
        <v>37</v>
      </c>
      <c r="D98" t="s">
        <v>25</v>
      </c>
      <c r="E98" s="4">
        <v>4305</v>
      </c>
      <c r="F98" s="5">
        <v>156</v>
      </c>
    </row>
    <row r="99" spans="2:6" x14ac:dyDescent="0.25">
      <c r="B99" t="s">
        <v>9</v>
      </c>
      <c r="C99" t="s">
        <v>38</v>
      </c>
      <c r="D99" t="s">
        <v>17</v>
      </c>
      <c r="E99" s="4">
        <v>2408</v>
      </c>
      <c r="F99" s="5">
        <v>9</v>
      </c>
    </row>
    <row r="100" spans="2:6" x14ac:dyDescent="0.25">
      <c r="B100" t="s">
        <v>3</v>
      </c>
      <c r="C100" t="s">
        <v>36</v>
      </c>
      <c r="D100" t="s">
        <v>19</v>
      </c>
      <c r="E100" s="4">
        <v>1281</v>
      </c>
      <c r="F100" s="5">
        <v>18</v>
      </c>
    </row>
    <row r="101" spans="2:6" x14ac:dyDescent="0.25">
      <c r="B101" t="s">
        <v>40</v>
      </c>
      <c r="C101" t="s">
        <v>35</v>
      </c>
      <c r="D101" t="s">
        <v>32</v>
      </c>
      <c r="E101" s="4">
        <v>12348</v>
      </c>
      <c r="F101" s="5">
        <v>234</v>
      </c>
    </row>
    <row r="102" spans="2:6" x14ac:dyDescent="0.25">
      <c r="B102" t="s">
        <v>3</v>
      </c>
      <c r="C102" t="s">
        <v>34</v>
      </c>
      <c r="D102" t="s">
        <v>28</v>
      </c>
      <c r="E102" s="4">
        <v>3689</v>
      </c>
      <c r="F102" s="5">
        <v>312</v>
      </c>
    </row>
    <row r="103" spans="2:6" x14ac:dyDescent="0.25">
      <c r="B103" t="s">
        <v>7</v>
      </c>
      <c r="C103" t="s">
        <v>36</v>
      </c>
      <c r="D103" t="s">
        <v>19</v>
      </c>
      <c r="E103" s="4">
        <v>2870</v>
      </c>
      <c r="F103" s="5">
        <v>300</v>
      </c>
    </row>
    <row r="104" spans="2:6" x14ac:dyDescent="0.25">
      <c r="B104" t="s">
        <v>2</v>
      </c>
      <c r="C104" t="s">
        <v>36</v>
      </c>
      <c r="D104" t="s">
        <v>27</v>
      </c>
      <c r="E104" s="4">
        <v>798</v>
      </c>
      <c r="F104" s="5">
        <v>519</v>
      </c>
    </row>
    <row r="105" spans="2:6" x14ac:dyDescent="0.25">
      <c r="B105" t="s">
        <v>41</v>
      </c>
      <c r="C105" t="s">
        <v>37</v>
      </c>
      <c r="D105" t="s">
        <v>21</v>
      </c>
      <c r="E105" s="4">
        <v>2933</v>
      </c>
      <c r="F105" s="5">
        <v>9</v>
      </c>
    </row>
    <row r="106" spans="2:6" x14ac:dyDescent="0.25">
      <c r="B106" t="s">
        <v>5</v>
      </c>
      <c r="C106" t="s">
        <v>35</v>
      </c>
      <c r="D106" t="s">
        <v>4</v>
      </c>
      <c r="E106" s="4">
        <v>2744</v>
      </c>
      <c r="F106" s="5">
        <v>9</v>
      </c>
    </row>
    <row r="107" spans="2:6" x14ac:dyDescent="0.25">
      <c r="B107" t="s">
        <v>40</v>
      </c>
      <c r="C107" t="s">
        <v>36</v>
      </c>
      <c r="D107" t="s">
        <v>33</v>
      </c>
      <c r="E107" s="4">
        <v>9772</v>
      </c>
      <c r="F107" s="5">
        <v>90</v>
      </c>
    </row>
    <row r="108" spans="2:6" x14ac:dyDescent="0.25">
      <c r="B108" t="s">
        <v>7</v>
      </c>
      <c r="C108" t="s">
        <v>34</v>
      </c>
      <c r="D108" t="s">
        <v>25</v>
      </c>
      <c r="E108" s="4">
        <v>1568</v>
      </c>
      <c r="F108" s="5">
        <v>96</v>
      </c>
    </row>
    <row r="109" spans="2:6" x14ac:dyDescent="0.25">
      <c r="B109" t="s">
        <v>2</v>
      </c>
      <c r="C109" t="s">
        <v>36</v>
      </c>
      <c r="D109" t="s">
        <v>16</v>
      </c>
      <c r="E109" s="4">
        <v>11417</v>
      </c>
      <c r="F109" s="5">
        <v>21</v>
      </c>
    </row>
    <row r="110" spans="2:6" x14ac:dyDescent="0.25">
      <c r="B110" t="s">
        <v>40</v>
      </c>
      <c r="C110" t="s">
        <v>34</v>
      </c>
      <c r="D110" t="s">
        <v>26</v>
      </c>
      <c r="E110" s="4">
        <v>6748</v>
      </c>
      <c r="F110" s="5">
        <v>48</v>
      </c>
    </row>
    <row r="111" spans="2:6" x14ac:dyDescent="0.25">
      <c r="B111" t="s">
        <v>10</v>
      </c>
      <c r="C111" t="s">
        <v>36</v>
      </c>
      <c r="D111" t="s">
        <v>27</v>
      </c>
      <c r="E111" s="4">
        <v>1407</v>
      </c>
      <c r="F111" s="5">
        <v>72</v>
      </c>
    </row>
    <row r="112" spans="2:6" x14ac:dyDescent="0.25">
      <c r="B112" t="s">
        <v>8</v>
      </c>
      <c r="C112" t="s">
        <v>35</v>
      </c>
      <c r="D112" t="s">
        <v>29</v>
      </c>
      <c r="E112" s="4">
        <v>2023</v>
      </c>
      <c r="F112" s="5">
        <v>168</v>
      </c>
    </row>
    <row r="113" spans="2:6" x14ac:dyDescent="0.25">
      <c r="B113" t="s">
        <v>5</v>
      </c>
      <c r="C113" t="s">
        <v>39</v>
      </c>
      <c r="D113" t="s">
        <v>26</v>
      </c>
      <c r="E113" s="4">
        <v>5236</v>
      </c>
      <c r="F113" s="5">
        <v>51</v>
      </c>
    </row>
    <row r="114" spans="2:6" x14ac:dyDescent="0.25">
      <c r="B114" t="s">
        <v>41</v>
      </c>
      <c r="C114" t="s">
        <v>36</v>
      </c>
      <c r="D114" t="s">
        <v>19</v>
      </c>
      <c r="E114" s="4">
        <v>1925</v>
      </c>
      <c r="F114" s="5">
        <v>192</v>
      </c>
    </row>
    <row r="115" spans="2:6" x14ac:dyDescent="0.25">
      <c r="B115" t="s">
        <v>7</v>
      </c>
      <c r="C115" t="s">
        <v>37</v>
      </c>
      <c r="D115" t="s">
        <v>14</v>
      </c>
      <c r="E115" s="4">
        <v>6608</v>
      </c>
      <c r="F115" s="5">
        <v>225</v>
      </c>
    </row>
    <row r="116" spans="2:6" x14ac:dyDescent="0.25">
      <c r="B116" t="s">
        <v>6</v>
      </c>
      <c r="C116" t="s">
        <v>34</v>
      </c>
      <c r="D116" t="s">
        <v>26</v>
      </c>
      <c r="E116" s="4">
        <v>8008</v>
      </c>
      <c r="F116" s="5">
        <v>456</v>
      </c>
    </row>
    <row r="117" spans="2:6" x14ac:dyDescent="0.25">
      <c r="B117" t="s">
        <v>10</v>
      </c>
      <c r="C117" t="s">
        <v>34</v>
      </c>
      <c r="D117" t="s">
        <v>25</v>
      </c>
      <c r="E117" s="4">
        <v>1428</v>
      </c>
      <c r="F117" s="5">
        <v>93</v>
      </c>
    </row>
    <row r="118" spans="2:6" x14ac:dyDescent="0.25">
      <c r="B118" t="s">
        <v>6</v>
      </c>
      <c r="C118" t="s">
        <v>34</v>
      </c>
      <c r="D118" t="s">
        <v>4</v>
      </c>
      <c r="E118" s="4">
        <v>525</v>
      </c>
      <c r="F118" s="5">
        <v>48</v>
      </c>
    </row>
    <row r="119" spans="2:6" x14ac:dyDescent="0.25">
      <c r="B119" t="s">
        <v>6</v>
      </c>
      <c r="C119" t="s">
        <v>37</v>
      </c>
      <c r="D119" t="s">
        <v>18</v>
      </c>
      <c r="E119" s="4">
        <v>1505</v>
      </c>
      <c r="F119" s="5">
        <v>102</v>
      </c>
    </row>
    <row r="120" spans="2:6" x14ac:dyDescent="0.25">
      <c r="B120" t="s">
        <v>7</v>
      </c>
      <c r="C120" t="s">
        <v>35</v>
      </c>
      <c r="D120" t="s">
        <v>30</v>
      </c>
      <c r="E120" s="4">
        <v>6755</v>
      </c>
      <c r="F120" s="5">
        <v>252</v>
      </c>
    </row>
    <row r="121" spans="2:6" x14ac:dyDescent="0.25">
      <c r="B121" t="s">
        <v>2</v>
      </c>
      <c r="C121" t="s">
        <v>37</v>
      </c>
      <c r="D121" t="s">
        <v>18</v>
      </c>
      <c r="E121" s="4">
        <v>11571</v>
      </c>
      <c r="F121" s="5">
        <v>138</v>
      </c>
    </row>
    <row r="122" spans="2:6" x14ac:dyDescent="0.25">
      <c r="B122" t="s">
        <v>40</v>
      </c>
      <c r="C122" t="s">
        <v>38</v>
      </c>
      <c r="D122" t="s">
        <v>25</v>
      </c>
      <c r="E122" s="4">
        <v>2541</v>
      </c>
      <c r="F122" s="5">
        <v>90</v>
      </c>
    </row>
    <row r="123" spans="2:6" x14ac:dyDescent="0.25">
      <c r="B123" t="s">
        <v>41</v>
      </c>
      <c r="C123" t="s">
        <v>37</v>
      </c>
      <c r="D123" t="s">
        <v>30</v>
      </c>
      <c r="E123" s="4">
        <v>1526</v>
      </c>
      <c r="F123" s="5">
        <v>240</v>
      </c>
    </row>
    <row r="124" spans="2:6" x14ac:dyDescent="0.25">
      <c r="B124" t="s">
        <v>40</v>
      </c>
      <c r="C124" t="s">
        <v>38</v>
      </c>
      <c r="D124" t="s">
        <v>4</v>
      </c>
      <c r="E124" s="4">
        <v>6125</v>
      </c>
      <c r="F124" s="5">
        <v>102</v>
      </c>
    </row>
    <row r="125" spans="2:6" x14ac:dyDescent="0.25">
      <c r="B125" t="s">
        <v>41</v>
      </c>
      <c r="C125" t="s">
        <v>35</v>
      </c>
      <c r="D125" t="s">
        <v>27</v>
      </c>
      <c r="E125" s="4">
        <v>847</v>
      </c>
      <c r="F125" s="5">
        <v>129</v>
      </c>
    </row>
    <row r="126" spans="2:6" x14ac:dyDescent="0.25">
      <c r="B126" t="s">
        <v>8</v>
      </c>
      <c r="C126" t="s">
        <v>35</v>
      </c>
      <c r="D126" t="s">
        <v>27</v>
      </c>
      <c r="E126" s="4">
        <v>4753</v>
      </c>
      <c r="F126" s="5">
        <v>300</v>
      </c>
    </row>
    <row r="127" spans="2:6" x14ac:dyDescent="0.25">
      <c r="B127" t="s">
        <v>6</v>
      </c>
      <c r="C127" t="s">
        <v>38</v>
      </c>
      <c r="D127" t="s">
        <v>33</v>
      </c>
      <c r="E127" s="4">
        <v>959</v>
      </c>
      <c r="F127" s="5">
        <v>135</v>
      </c>
    </row>
    <row r="128" spans="2:6" x14ac:dyDescent="0.25">
      <c r="B128" t="s">
        <v>7</v>
      </c>
      <c r="C128" t="s">
        <v>35</v>
      </c>
      <c r="D128" t="s">
        <v>24</v>
      </c>
      <c r="E128" s="4">
        <v>2793</v>
      </c>
      <c r="F128" s="5">
        <v>114</v>
      </c>
    </row>
    <row r="129" spans="2:6" x14ac:dyDescent="0.25">
      <c r="B129" t="s">
        <v>7</v>
      </c>
      <c r="C129" t="s">
        <v>35</v>
      </c>
      <c r="D129" t="s">
        <v>14</v>
      </c>
      <c r="E129" s="4">
        <v>4606</v>
      </c>
      <c r="F129" s="5">
        <v>63</v>
      </c>
    </row>
    <row r="130" spans="2:6" x14ac:dyDescent="0.25">
      <c r="B130" t="s">
        <v>7</v>
      </c>
      <c r="C130" t="s">
        <v>36</v>
      </c>
      <c r="D130" t="s">
        <v>29</v>
      </c>
      <c r="E130" s="4">
        <v>5551</v>
      </c>
      <c r="F130" s="5">
        <v>252</v>
      </c>
    </row>
    <row r="131" spans="2:6" x14ac:dyDescent="0.25">
      <c r="B131" t="s">
        <v>10</v>
      </c>
      <c r="C131" t="s">
        <v>36</v>
      </c>
      <c r="D131" t="s">
        <v>32</v>
      </c>
      <c r="E131" s="4">
        <v>6657</v>
      </c>
      <c r="F131" s="5">
        <v>303</v>
      </c>
    </row>
    <row r="132" spans="2:6" x14ac:dyDescent="0.25">
      <c r="B132" t="s">
        <v>7</v>
      </c>
      <c r="C132" t="s">
        <v>39</v>
      </c>
      <c r="D132" t="s">
        <v>17</v>
      </c>
      <c r="E132" s="4">
        <v>4438</v>
      </c>
      <c r="F132" s="5">
        <v>246</v>
      </c>
    </row>
    <row r="133" spans="2:6" x14ac:dyDescent="0.25">
      <c r="B133" t="s">
        <v>8</v>
      </c>
      <c r="C133" t="s">
        <v>38</v>
      </c>
      <c r="D133" t="s">
        <v>22</v>
      </c>
      <c r="E133" s="4">
        <v>168</v>
      </c>
      <c r="F133" s="5">
        <v>84</v>
      </c>
    </row>
    <row r="134" spans="2:6" x14ac:dyDescent="0.25">
      <c r="B134" t="s">
        <v>7</v>
      </c>
      <c r="C134" t="s">
        <v>34</v>
      </c>
      <c r="D134" t="s">
        <v>17</v>
      </c>
      <c r="E134" s="4">
        <v>7777</v>
      </c>
      <c r="F134" s="5">
        <v>39</v>
      </c>
    </row>
    <row r="135" spans="2:6" x14ac:dyDescent="0.25">
      <c r="B135" t="s">
        <v>5</v>
      </c>
      <c r="C135" t="s">
        <v>36</v>
      </c>
      <c r="D135" t="s">
        <v>17</v>
      </c>
      <c r="E135" s="4">
        <v>3339</v>
      </c>
      <c r="F135" s="5">
        <v>348</v>
      </c>
    </row>
    <row r="136" spans="2:6" x14ac:dyDescent="0.25">
      <c r="B136" t="s">
        <v>7</v>
      </c>
      <c r="C136" t="s">
        <v>37</v>
      </c>
      <c r="D136" t="s">
        <v>33</v>
      </c>
      <c r="E136" s="4">
        <v>6391</v>
      </c>
      <c r="F136" s="5">
        <v>48</v>
      </c>
    </row>
    <row r="137" spans="2:6" x14ac:dyDescent="0.25">
      <c r="B137" t="s">
        <v>5</v>
      </c>
      <c r="C137" t="s">
        <v>37</v>
      </c>
      <c r="D137" t="s">
        <v>22</v>
      </c>
      <c r="E137" s="4">
        <v>518</v>
      </c>
      <c r="F137" s="5">
        <v>75</v>
      </c>
    </row>
    <row r="138" spans="2:6" x14ac:dyDescent="0.25">
      <c r="B138" t="s">
        <v>7</v>
      </c>
      <c r="C138" t="s">
        <v>38</v>
      </c>
      <c r="D138" t="s">
        <v>28</v>
      </c>
      <c r="E138" s="4">
        <v>5677</v>
      </c>
      <c r="F138" s="5">
        <v>258</v>
      </c>
    </row>
    <row r="139" spans="2:6" x14ac:dyDescent="0.25">
      <c r="B139" t="s">
        <v>6</v>
      </c>
      <c r="C139" t="s">
        <v>39</v>
      </c>
      <c r="D139" t="s">
        <v>17</v>
      </c>
      <c r="E139" s="4">
        <v>6048</v>
      </c>
      <c r="F139" s="5">
        <v>27</v>
      </c>
    </row>
    <row r="140" spans="2:6" x14ac:dyDescent="0.25">
      <c r="B140" t="s">
        <v>8</v>
      </c>
      <c r="C140" t="s">
        <v>38</v>
      </c>
      <c r="D140" t="s">
        <v>32</v>
      </c>
      <c r="E140" s="4">
        <v>3752</v>
      </c>
      <c r="F140" s="5">
        <v>213</v>
      </c>
    </row>
    <row r="141" spans="2:6" x14ac:dyDescent="0.25">
      <c r="B141" t="s">
        <v>5</v>
      </c>
      <c r="C141" t="s">
        <v>35</v>
      </c>
      <c r="D141" t="s">
        <v>29</v>
      </c>
      <c r="E141" s="4">
        <v>4480</v>
      </c>
      <c r="F141" s="5">
        <v>357</v>
      </c>
    </row>
    <row r="142" spans="2:6" x14ac:dyDescent="0.25">
      <c r="B142" t="s">
        <v>9</v>
      </c>
      <c r="C142" t="s">
        <v>37</v>
      </c>
      <c r="D142" t="s">
        <v>4</v>
      </c>
      <c r="E142" s="4">
        <v>259</v>
      </c>
      <c r="F142" s="5">
        <v>207</v>
      </c>
    </row>
    <row r="143" spans="2:6" x14ac:dyDescent="0.25">
      <c r="B143" t="s">
        <v>8</v>
      </c>
      <c r="C143" t="s">
        <v>37</v>
      </c>
      <c r="D143" t="s">
        <v>30</v>
      </c>
      <c r="E143" s="4">
        <v>42</v>
      </c>
      <c r="F143" s="5">
        <v>150</v>
      </c>
    </row>
    <row r="144" spans="2:6" x14ac:dyDescent="0.25">
      <c r="B144" t="s">
        <v>41</v>
      </c>
      <c r="C144" t="s">
        <v>36</v>
      </c>
      <c r="D144" t="s">
        <v>26</v>
      </c>
      <c r="E144" s="4">
        <v>98</v>
      </c>
      <c r="F144" s="5">
        <v>204</v>
      </c>
    </row>
    <row r="145" spans="2:6" x14ac:dyDescent="0.25">
      <c r="B145" t="s">
        <v>7</v>
      </c>
      <c r="C145" t="s">
        <v>35</v>
      </c>
      <c r="D145" t="s">
        <v>27</v>
      </c>
      <c r="E145" s="4">
        <v>2478</v>
      </c>
      <c r="F145" s="5">
        <v>21</v>
      </c>
    </row>
    <row r="146" spans="2:6" x14ac:dyDescent="0.25">
      <c r="B146" t="s">
        <v>41</v>
      </c>
      <c r="C146" t="s">
        <v>34</v>
      </c>
      <c r="D146" t="s">
        <v>33</v>
      </c>
      <c r="E146" s="4">
        <v>7847</v>
      </c>
      <c r="F146" s="5">
        <v>174</v>
      </c>
    </row>
    <row r="147" spans="2:6" x14ac:dyDescent="0.25">
      <c r="B147" t="s">
        <v>2</v>
      </c>
      <c r="C147" t="s">
        <v>37</v>
      </c>
      <c r="D147" t="s">
        <v>17</v>
      </c>
      <c r="E147" s="4">
        <v>9926</v>
      </c>
      <c r="F147" s="5">
        <v>201</v>
      </c>
    </row>
    <row r="148" spans="2:6" x14ac:dyDescent="0.25">
      <c r="B148" t="s">
        <v>8</v>
      </c>
      <c r="C148" t="s">
        <v>38</v>
      </c>
      <c r="D148" t="s">
        <v>13</v>
      </c>
      <c r="E148" s="4">
        <v>819</v>
      </c>
      <c r="F148" s="5">
        <v>510</v>
      </c>
    </row>
    <row r="149" spans="2:6" x14ac:dyDescent="0.25">
      <c r="B149" t="s">
        <v>6</v>
      </c>
      <c r="C149" t="s">
        <v>39</v>
      </c>
      <c r="D149" t="s">
        <v>29</v>
      </c>
      <c r="E149" s="4">
        <v>3052</v>
      </c>
      <c r="F149" s="5">
        <v>378</v>
      </c>
    </row>
    <row r="150" spans="2:6" x14ac:dyDescent="0.25">
      <c r="B150" t="s">
        <v>9</v>
      </c>
      <c r="C150" t="s">
        <v>34</v>
      </c>
      <c r="D150" t="s">
        <v>21</v>
      </c>
      <c r="E150" s="4">
        <v>6832</v>
      </c>
      <c r="F150" s="5">
        <v>27</v>
      </c>
    </row>
    <row r="151" spans="2:6" x14ac:dyDescent="0.25">
      <c r="B151" t="s">
        <v>2</v>
      </c>
      <c r="C151" t="s">
        <v>39</v>
      </c>
      <c r="D151" t="s">
        <v>16</v>
      </c>
      <c r="E151" s="4">
        <v>2016</v>
      </c>
      <c r="F151" s="5">
        <v>117</v>
      </c>
    </row>
    <row r="152" spans="2:6" x14ac:dyDescent="0.25">
      <c r="B152" t="s">
        <v>6</v>
      </c>
      <c r="C152" t="s">
        <v>38</v>
      </c>
      <c r="D152" t="s">
        <v>21</v>
      </c>
      <c r="E152" s="4">
        <v>7322</v>
      </c>
      <c r="F152" s="5">
        <v>36</v>
      </c>
    </row>
    <row r="153" spans="2:6" x14ac:dyDescent="0.25">
      <c r="B153" t="s">
        <v>8</v>
      </c>
      <c r="C153" t="s">
        <v>35</v>
      </c>
      <c r="D153" t="s">
        <v>33</v>
      </c>
      <c r="E153" s="4">
        <v>357</v>
      </c>
      <c r="F153" s="5">
        <v>126</v>
      </c>
    </row>
    <row r="154" spans="2:6" x14ac:dyDescent="0.25">
      <c r="B154" t="s">
        <v>9</v>
      </c>
      <c r="C154" t="s">
        <v>39</v>
      </c>
      <c r="D154" t="s">
        <v>25</v>
      </c>
      <c r="E154" s="4">
        <v>3192</v>
      </c>
      <c r="F154" s="5">
        <v>72</v>
      </c>
    </row>
    <row r="155" spans="2:6" x14ac:dyDescent="0.25">
      <c r="B155" t="s">
        <v>7</v>
      </c>
      <c r="C155" t="s">
        <v>36</v>
      </c>
      <c r="D155" t="s">
        <v>22</v>
      </c>
      <c r="E155" s="4">
        <v>8435</v>
      </c>
      <c r="F155" s="5">
        <v>42</v>
      </c>
    </row>
    <row r="156" spans="2:6" x14ac:dyDescent="0.25">
      <c r="B156" t="s">
        <v>40</v>
      </c>
      <c r="C156" t="s">
        <v>39</v>
      </c>
      <c r="D156" t="s">
        <v>29</v>
      </c>
      <c r="E156" s="4">
        <v>0</v>
      </c>
      <c r="F156" s="5">
        <v>135</v>
      </c>
    </row>
    <row r="157" spans="2:6" x14ac:dyDescent="0.25">
      <c r="B157" t="s">
        <v>7</v>
      </c>
      <c r="C157" t="s">
        <v>34</v>
      </c>
      <c r="D157" t="s">
        <v>24</v>
      </c>
      <c r="E157" s="4">
        <v>8862</v>
      </c>
      <c r="F157" s="5">
        <v>189</v>
      </c>
    </row>
    <row r="158" spans="2:6" x14ac:dyDescent="0.25">
      <c r="B158" t="s">
        <v>6</v>
      </c>
      <c r="C158" t="s">
        <v>37</v>
      </c>
      <c r="D158" t="s">
        <v>28</v>
      </c>
      <c r="E158" s="4">
        <v>3556</v>
      </c>
      <c r="F158" s="5">
        <v>459</v>
      </c>
    </row>
    <row r="159" spans="2:6" x14ac:dyDescent="0.25">
      <c r="B159" t="s">
        <v>5</v>
      </c>
      <c r="C159" t="s">
        <v>34</v>
      </c>
      <c r="D159" t="s">
        <v>15</v>
      </c>
      <c r="E159" s="4">
        <v>7280</v>
      </c>
      <c r="F159" s="5">
        <v>201</v>
      </c>
    </row>
    <row r="160" spans="2:6" x14ac:dyDescent="0.25">
      <c r="B160" t="s">
        <v>6</v>
      </c>
      <c r="C160" t="s">
        <v>34</v>
      </c>
      <c r="D160" t="s">
        <v>30</v>
      </c>
      <c r="E160" s="4">
        <v>3402</v>
      </c>
      <c r="F160" s="5">
        <v>366</v>
      </c>
    </row>
    <row r="161" spans="2:6" x14ac:dyDescent="0.25">
      <c r="B161" t="s">
        <v>3</v>
      </c>
      <c r="C161" t="s">
        <v>37</v>
      </c>
      <c r="D161" t="s">
        <v>29</v>
      </c>
      <c r="E161" s="4">
        <v>4592</v>
      </c>
      <c r="F161" s="5">
        <v>324</v>
      </c>
    </row>
    <row r="162" spans="2:6" x14ac:dyDescent="0.25">
      <c r="B162" t="s">
        <v>9</v>
      </c>
      <c r="C162" t="s">
        <v>35</v>
      </c>
      <c r="D162" t="s">
        <v>15</v>
      </c>
      <c r="E162" s="4">
        <v>7833</v>
      </c>
      <c r="F162" s="5">
        <v>243</v>
      </c>
    </row>
    <row r="163" spans="2:6" x14ac:dyDescent="0.25">
      <c r="B163" t="s">
        <v>2</v>
      </c>
      <c r="C163" t="s">
        <v>39</v>
      </c>
      <c r="D163" t="s">
        <v>21</v>
      </c>
      <c r="E163" s="4">
        <v>7651</v>
      </c>
      <c r="F163" s="5">
        <v>213</v>
      </c>
    </row>
    <row r="164" spans="2:6" x14ac:dyDescent="0.25">
      <c r="B164" t="s">
        <v>40</v>
      </c>
      <c r="C164" t="s">
        <v>35</v>
      </c>
      <c r="D164" t="s">
        <v>30</v>
      </c>
      <c r="E164" s="4">
        <v>2275</v>
      </c>
      <c r="F164" s="5">
        <v>447</v>
      </c>
    </row>
    <row r="165" spans="2:6" x14ac:dyDescent="0.25">
      <c r="B165" t="s">
        <v>40</v>
      </c>
      <c r="C165" t="s">
        <v>38</v>
      </c>
      <c r="D165" t="s">
        <v>13</v>
      </c>
      <c r="E165" s="4">
        <v>5670</v>
      </c>
      <c r="F165" s="5">
        <v>297</v>
      </c>
    </row>
    <row r="166" spans="2:6" x14ac:dyDescent="0.25">
      <c r="B166" t="s">
        <v>7</v>
      </c>
      <c r="C166" t="s">
        <v>35</v>
      </c>
      <c r="D166" t="s">
        <v>16</v>
      </c>
      <c r="E166" s="4">
        <v>2135</v>
      </c>
      <c r="F166" s="5">
        <v>27</v>
      </c>
    </row>
    <row r="167" spans="2:6" x14ac:dyDescent="0.25">
      <c r="B167" t="s">
        <v>40</v>
      </c>
      <c r="C167" t="s">
        <v>34</v>
      </c>
      <c r="D167" t="s">
        <v>23</v>
      </c>
      <c r="E167" s="4">
        <v>2779</v>
      </c>
      <c r="F167" s="5">
        <v>75</v>
      </c>
    </row>
    <row r="168" spans="2:6" x14ac:dyDescent="0.25">
      <c r="B168" t="s">
        <v>10</v>
      </c>
      <c r="C168" t="s">
        <v>39</v>
      </c>
      <c r="D168" t="s">
        <v>33</v>
      </c>
      <c r="E168" s="4">
        <v>12950</v>
      </c>
      <c r="F168" s="5">
        <v>30</v>
      </c>
    </row>
    <row r="169" spans="2:6" x14ac:dyDescent="0.25">
      <c r="B169" t="s">
        <v>7</v>
      </c>
      <c r="C169" t="s">
        <v>36</v>
      </c>
      <c r="D169" t="s">
        <v>18</v>
      </c>
      <c r="E169" s="4">
        <v>2646</v>
      </c>
      <c r="F169" s="5">
        <v>177</v>
      </c>
    </row>
    <row r="170" spans="2:6" x14ac:dyDescent="0.25">
      <c r="B170" t="s">
        <v>40</v>
      </c>
      <c r="C170" t="s">
        <v>34</v>
      </c>
      <c r="D170" t="s">
        <v>33</v>
      </c>
      <c r="E170" s="4">
        <v>3794</v>
      </c>
      <c r="F170" s="5">
        <v>159</v>
      </c>
    </row>
    <row r="171" spans="2:6" x14ac:dyDescent="0.25">
      <c r="B171" t="s">
        <v>3</v>
      </c>
      <c r="C171" t="s">
        <v>35</v>
      </c>
      <c r="D171" t="s">
        <v>33</v>
      </c>
      <c r="E171" s="4">
        <v>819</v>
      </c>
      <c r="F171" s="5">
        <v>306</v>
      </c>
    </row>
    <row r="172" spans="2:6" x14ac:dyDescent="0.25">
      <c r="B172" t="s">
        <v>3</v>
      </c>
      <c r="C172" t="s">
        <v>34</v>
      </c>
      <c r="D172" t="s">
        <v>20</v>
      </c>
      <c r="E172" s="4">
        <v>2583</v>
      </c>
      <c r="F172" s="5">
        <v>18</v>
      </c>
    </row>
    <row r="173" spans="2:6" x14ac:dyDescent="0.25">
      <c r="B173" t="s">
        <v>7</v>
      </c>
      <c r="C173" t="s">
        <v>35</v>
      </c>
      <c r="D173" t="s">
        <v>19</v>
      </c>
      <c r="E173" s="4">
        <v>4585</v>
      </c>
      <c r="F173" s="5">
        <v>240</v>
      </c>
    </row>
    <row r="174" spans="2:6" x14ac:dyDescent="0.25">
      <c r="B174" t="s">
        <v>5</v>
      </c>
      <c r="C174" t="s">
        <v>34</v>
      </c>
      <c r="D174" t="s">
        <v>33</v>
      </c>
      <c r="E174" s="4">
        <v>1652</v>
      </c>
      <c r="F174" s="5">
        <v>93</v>
      </c>
    </row>
    <row r="175" spans="2:6" x14ac:dyDescent="0.25">
      <c r="B175" t="s">
        <v>10</v>
      </c>
      <c r="C175" t="s">
        <v>34</v>
      </c>
      <c r="D175" t="s">
        <v>26</v>
      </c>
      <c r="E175" s="4">
        <v>4991</v>
      </c>
      <c r="F175" s="5">
        <v>9</v>
      </c>
    </row>
    <row r="176" spans="2:6" x14ac:dyDescent="0.25">
      <c r="B176" t="s">
        <v>8</v>
      </c>
      <c r="C176" t="s">
        <v>34</v>
      </c>
      <c r="D176" t="s">
        <v>16</v>
      </c>
      <c r="E176" s="4">
        <v>2009</v>
      </c>
      <c r="F176" s="5">
        <v>219</v>
      </c>
    </row>
    <row r="177" spans="2:6" x14ac:dyDescent="0.25">
      <c r="B177" t="s">
        <v>2</v>
      </c>
      <c r="C177" t="s">
        <v>39</v>
      </c>
      <c r="D177" t="s">
        <v>22</v>
      </c>
      <c r="E177" s="4">
        <v>1568</v>
      </c>
      <c r="F177" s="5">
        <v>141</v>
      </c>
    </row>
    <row r="178" spans="2:6" x14ac:dyDescent="0.25">
      <c r="B178" t="s">
        <v>41</v>
      </c>
      <c r="C178" t="s">
        <v>37</v>
      </c>
      <c r="D178" t="s">
        <v>20</v>
      </c>
      <c r="E178" s="4">
        <v>3388</v>
      </c>
      <c r="F178" s="5">
        <v>123</v>
      </c>
    </row>
    <row r="179" spans="2:6" x14ac:dyDescent="0.25">
      <c r="B179" t="s">
        <v>40</v>
      </c>
      <c r="C179" t="s">
        <v>38</v>
      </c>
      <c r="D179" t="s">
        <v>24</v>
      </c>
      <c r="E179" s="4">
        <v>623</v>
      </c>
      <c r="F179" s="5">
        <v>51</v>
      </c>
    </row>
    <row r="180" spans="2:6" x14ac:dyDescent="0.25">
      <c r="B180" t="s">
        <v>6</v>
      </c>
      <c r="C180" t="s">
        <v>36</v>
      </c>
      <c r="D180" t="s">
        <v>4</v>
      </c>
      <c r="E180" s="4">
        <v>10073</v>
      </c>
      <c r="F180" s="5">
        <v>120</v>
      </c>
    </row>
    <row r="181" spans="2:6" x14ac:dyDescent="0.25">
      <c r="B181" t="s">
        <v>8</v>
      </c>
      <c r="C181" t="s">
        <v>39</v>
      </c>
      <c r="D181" t="s">
        <v>26</v>
      </c>
      <c r="E181" s="4">
        <v>1561</v>
      </c>
      <c r="F181" s="5">
        <v>27</v>
      </c>
    </row>
    <row r="182" spans="2:6" x14ac:dyDescent="0.25">
      <c r="B182" t="s">
        <v>9</v>
      </c>
      <c r="C182" t="s">
        <v>36</v>
      </c>
      <c r="D182" t="s">
        <v>27</v>
      </c>
      <c r="E182" s="4">
        <v>11522</v>
      </c>
      <c r="F182" s="5">
        <v>204</v>
      </c>
    </row>
    <row r="183" spans="2:6" x14ac:dyDescent="0.25">
      <c r="B183" t="s">
        <v>6</v>
      </c>
      <c r="C183" t="s">
        <v>38</v>
      </c>
      <c r="D183" t="s">
        <v>13</v>
      </c>
      <c r="E183" s="4">
        <v>2317</v>
      </c>
      <c r="F183" s="5">
        <v>123</v>
      </c>
    </row>
    <row r="184" spans="2:6" x14ac:dyDescent="0.25">
      <c r="B184" t="s">
        <v>10</v>
      </c>
      <c r="C184" t="s">
        <v>37</v>
      </c>
      <c r="D184" t="s">
        <v>28</v>
      </c>
      <c r="E184" s="4">
        <v>3059</v>
      </c>
      <c r="F184" s="5">
        <v>27</v>
      </c>
    </row>
    <row r="185" spans="2:6" x14ac:dyDescent="0.25">
      <c r="B185" t="s">
        <v>41</v>
      </c>
      <c r="C185" t="s">
        <v>37</v>
      </c>
      <c r="D185" t="s">
        <v>26</v>
      </c>
      <c r="E185" s="4">
        <v>2324</v>
      </c>
      <c r="F185" s="5">
        <v>177</v>
      </c>
    </row>
    <row r="186" spans="2:6" x14ac:dyDescent="0.25">
      <c r="B186" t="s">
        <v>3</v>
      </c>
      <c r="C186" t="s">
        <v>39</v>
      </c>
      <c r="D186" t="s">
        <v>26</v>
      </c>
      <c r="E186" s="4">
        <v>4956</v>
      </c>
      <c r="F186" s="5">
        <v>171</v>
      </c>
    </row>
    <row r="187" spans="2:6" x14ac:dyDescent="0.25">
      <c r="B187" t="s">
        <v>10</v>
      </c>
      <c r="C187" t="s">
        <v>34</v>
      </c>
      <c r="D187" t="s">
        <v>19</v>
      </c>
      <c r="E187" s="4">
        <v>5355</v>
      </c>
      <c r="F187" s="5">
        <v>204</v>
      </c>
    </row>
    <row r="188" spans="2:6" x14ac:dyDescent="0.25">
      <c r="B188" t="s">
        <v>3</v>
      </c>
      <c r="C188" t="s">
        <v>34</v>
      </c>
      <c r="D188" t="s">
        <v>14</v>
      </c>
      <c r="E188" s="4">
        <v>7259</v>
      </c>
      <c r="F188" s="5">
        <v>276</v>
      </c>
    </row>
    <row r="189" spans="2:6" x14ac:dyDescent="0.25">
      <c r="B189" t="s">
        <v>8</v>
      </c>
      <c r="C189" t="s">
        <v>37</v>
      </c>
      <c r="D189" t="s">
        <v>26</v>
      </c>
      <c r="E189" s="4">
        <v>6279</v>
      </c>
      <c r="F189" s="5">
        <v>45</v>
      </c>
    </row>
    <row r="190" spans="2:6" x14ac:dyDescent="0.25">
      <c r="B190" t="s">
        <v>40</v>
      </c>
      <c r="C190" t="s">
        <v>38</v>
      </c>
      <c r="D190" t="s">
        <v>29</v>
      </c>
      <c r="E190" s="4">
        <v>2541</v>
      </c>
      <c r="F190" s="5">
        <v>45</v>
      </c>
    </row>
    <row r="191" spans="2:6" x14ac:dyDescent="0.25">
      <c r="B191" t="s">
        <v>6</v>
      </c>
      <c r="C191" t="s">
        <v>35</v>
      </c>
      <c r="D191" t="s">
        <v>27</v>
      </c>
      <c r="E191" s="4">
        <v>3864</v>
      </c>
      <c r="F191" s="5">
        <v>177</v>
      </c>
    </row>
    <row r="192" spans="2:6" x14ac:dyDescent="0.25">
      <c r="B192" t="s">
        <v>5</v>
      </c>
      <c r="C192" t="s">
        <v>36</v>
      </c>
      <c r="D192" t="s">
        <v>13</v>
      </c>
      <c r="E192" s="4">
        <v>6146</v>
      </c>
      <c r="F192" s="5">
        <v>63</v>
      </c>
    </row>
    <row r="193" spans="2:6" x14ac:dyDescent="0.25">
      <c r="B193" t="s">
        <v>9</v>
      </c>
      <c r="C193" t="s">
        <v>39</v>
      </c>
      <c r="D193" t="s">
        <v>18</v>
      </c>
      <c r="E193" s="4">
        <v>2639</v>
      </c>
      <c r="F193" s="5">
        <v>204</v>
      </c>
    </row>
    <row r="194" spans="2:6" x14ac:dyDescent="0.25">
      <c r="B194" t="s">
        <v>8</v>
      </c>
      <c r="C194" t="s">
        <v>37</v>
      </c>
      <c r="D194" t="s">
        <v>22</v>
      </c>
      <c r="E194" s="4">
        <v>1890</v>
      </c>
      <c r="F194" s="5">
        <v>195</v>
      </c>
    </row>
    <row r="195" spans="2:6" x14ac:dyDescent="0.25">
      <c r="B195" t="s">
        <v>7</v>
      </c>
      <c r="C195" t="s">
        <v>34</v>
      </c>
      <c r="D195" t="s">
        <v>14</v>
      </c>
      <c r="E195" s="4">
        <v>1932</v>
      </c>
      <c r="F195" s="5">
        <v>369</v>
      </c>
    </row>
    <row r="196" spans="2:6" x14ac:dyDescent="0.25">
      <c r="B196" t="s">
        <v>3</v>
      </c>
      <c r="C196" t="s">
        <v>34</v>
      </c>
      <c r="D196" t="s">
        <v>25</v>
      </c>
      <c r="E196" s="4">
        <v>6300</v>
      </c>
      <c r="F196" s="5">
        <v>42</v>
      </c>
    </row>
    <row r="197" spans="2:6" x14ac:dyDescent="0.25">
      <c r="B197" t="s">
        <v>6</v>
      </c>
      <c r="C197" t="s">
        <v>37</v>
      </c>
      <c r="D197" t="s">
        <v>30</v>
      </c>
      <c r="E197" s="4">
        <v>560</v>
      </c>
      <c r="F197" s="5">
        <v>81</v>
      </c>
    </row>
    <row r="198" spans="2:6" x14ac:dyDescent="0.25">
      <c r="B198" t="s">
        <v>9</v>
      </c>
      <c r="C198" t="s">
        <v>37</v>
      </c>
      <c r="D198" t="s">
        <v>26</v>
      </c>
      <c r="E198" s="4">
        <v>2856</v>
      </c>
      <c r="F198" s="5">
        <v>246</v>
      </c>
    </row>
    <row r="199" spans="2:6" x14ac:dyDescent="0.25">
      <c r="B199" t="s">
        <v>9</v>
      </c>
      <c r="C199" t="s">
        <v>34</v>
      </c>
      <c r="D199" t="s">
        <v>17</v>
      </c>
      <c r="E199" s="4">
        <v>707</v>
      </c>
      <c r="F199" s="5">
        <v>174</v>
      </c>
    </row>
    <row r="200" spans="2:6" x14ac:dyDescent="0.25">
      <c r="B200" t="s">
        <v>8</v>
      </c>
      <c r="C200" t="s">
        <v>35</v>
      </c>
      <c r="D200" t="s">
        <v>30</v>
      </c>
      <c r="E200" s="4">
        <v>3598</v>
      </c>
      <c r="F200" s="5">
        <v>81</v>
      </c>
    </row>
    <row r="201" spans="2:6" x14ac:dyDescent="0.25">
      <c r="B201" t="s">
        <v>40</v>
      </c>
      <c r="C201" t="s">
        <v>35</v>
      </c>
      <c r="D201" t="s">
        <v>22</v>
      </c>
      <c r="E201" s="4">
        <v>6853</v>
      </c>
      <c r="F201" s="5">
        <v>372</v>
      </c>
    </row>
    <row r="202" spans="2:6" x14ac:dyDescent="0.25">
      <c r="B202" t="s">
        <v>40</v>
      </c>
      <c r="C202" t="s">
        <v>35</v>
      </c>
      <c r="D202" t="s">
        <v>16</v>
      </c>
      <c r="E202" s="4">
        <v>4725</v>
      </c>
      <c r="F202" s="5">
        <v>174</v>
      </c>
    </row>
    <row r="203" spans="2:6" x14ac:dyDescent="0.25">
      <c r="B203" t="s">
        <v>41</v>
      </c>
      <c r="C203" t="s">
        <v>36</v>
      </c>
      <c r="D203" t="s">
        <v>32</v>
      </c>
      <c r="E203" s="4">
        <v>10304</v>
      </c>
      <c r="F203" s="5">
        <v>84</v>
      </c>
    </row>
    <row r="204" spans="2:6" x14ac:dyDescent="0.25">
      <c r="B204" t="s">
        <v>41</v>
      </c>
      <c r="C204" t="s">
        <v>34</v>
      </c>
      <c r="D204" t="s">
        <v>16</v>
      </c>
      <c r="E204" s="4">
        <v>1274</v>
      </c>
      <c r="F204" s="5">
        <v>225</v>
      </c>
    </row>
    <row r="205" spans="2:6" x14ac:dyDescent="0.25">
      <c r="B205" t="s">
        <v>5</v>
      </c>
      <c r="C205" t="s">
        <v>36</v>
      </c>
      <c r="D205" t="s">
        <v>30</v>
      </c>
      <c r="E205" s="4">
        <v>1526</v>
      </c>
      <c r="F205" s="5">
        <v>105</v>
      </c>
    </row>
    <row r="206" spans="2:6" x14ac:dyDescent="0.25">
      <c r="B206" t="s">
        <v>40</v>
      </c>
      <c r="C206" t="s">
        <v>39</v>
      </c>
      <c r="D206" t="s">
        <v>28</v>
      </c>
      <c r="E206" s="4">
        <v>3101</v>
      </c>
      <c r="F206" s="5">
        <v>225</v>
      </c>
    </row>
    <row r="207" spans="2:6" x14ac:dyDescent="0.25">
      <c r="B207" t="s">
        <v>2</v>
      </c>
      <c r="C207" t="s">
        <v>37</v>
      </c>
      <c r="D207" t="s">
        <v>14</v>
      </c>
      <c r="E207" s="4">
        <v>1057</v>
      </c>
      <c r="F207" s="5">
        <v>54</v>
      </c>
    </row>
    <row r="208" spans="2:6" x14ac:dyDescent="0.25">
      <c r="B208" t="s">
        <v>7</v>
      </c>
      <c r="C208" t="s">
        <v>37</v>
      </c>
      <c r="D208" t="s">
        <v>26</v>
      </c>
      <c r="E208" s="4">
        <v>5306</v>
      </c>
      <c r="F208" s="5">
        <v>0</v>
      </c>
    </row>
    <row r="209" spans="2:6" x14ac:dyDescent="0.25">
      <c r="B209" t="s">
        <v>5</v>
      </c>
      <c r="C209" t="s">
        <v>39</v>
      </c>
      <c r="D209" t="s">
        <v>24</v>
      </c>
      <c r="E209" s="4">
        <v>4018</v>
      </c>
      <c r="F209" s="5">
        <v>171</v>
      </c>
    </row>
    <row r="210" spans="2:6" x14ac:dyDescent="0.25">
      <c r="B210" t="s">
        <v>9</v>
      </c>
      <c r="C210" t="s">
        <v>34</v>
      </c>
      <c r="D210" t="s">
        <v>16</v>
      </c>
      <c r="E210" s="4">
        <v>938</v>
      </c>
      <c r="F210" s="5">
        <v>189</v>
      </c>
    </row>
    <row r="211" spans="2:6" x14ac:dyDescent="0.25">
      <c r="B211" t="s">
        <v>7</v>
      </c>
      <c r="C211" t="s">
        <v>38</v>
      </c>
      <c r="D211" t="s">
        <v>18</v>
      </c>
      <c r="E211" s="4">
        <v>1778</v>
      </c>
      <c r="F211" s="5">
        <v>270</v>
      </c>
    </row>
    <row r="212" spans="2:6" x14ac:dyDescent="0.25">
      <c r="B212" t="s">
        <v>6</v>
      </c>
      <c r="C212" t="s">
        <v>39</v>
      </c>
      <c r="D212" t="s">
        <v>30</v>
      </c>
      <c r="E212" s="4">
        <v>1638</v>
      </c>
      <c r="F212" s="5">
        <v>63</v>
      </c>
    </row>
    <row r="213" spans="2:6" x14ac:dyDescent="0.25">
      <c r="B213" t="s">
        <v>41</v>
      </c>
      <c r="C213" t="s">
        <v>38</v>
      </c>
      <c r="D213" t="s">
        <v>25</v>
      </c>
      <c r="E213" s="4">
        <v>154</v>
      </c>
      <c r="F213" s="5">
        <v>21</v>
      </c>
    </row>
    <row r="214" spans="2:6" x14ac:dyDescent="0.25">
      <c r="B214" t="s">
        <v>7</v>
      </c>
      <c r="C214" t="s">
        <v>37</v>
      </c>
      <c r="D214" t="s">
        <v>22</v>
      </c>
      <c r="E214" s="4">
        <v>9835</v>
      </c>
      <c r="F214" s="5">
        <v>207</v>
      </c>
    </row>
    <row r="215" spans="2:6" x14ac:dyDescent="0.25">
      <c r="B215" t="s">
        <v>9</v>
      </c>
      <c r="C215" t="s">
        <v>37</v>
      </c>
      <c r="D215" t="s">
        <v>20</v>
      </c>
      <c r="E215" s="4">
        <v>7273</v>
      </c>
      <c r="F215" s="5">
        <v>96</v>
      </c>
    </row>
    <row r="216" spans="2:6" x14ac:dyDescent="0.25">
      <c r="B216" t="s">
        <v>5</v>
      </c>
      <c r="C216" t="s">
        <v>39</v>
      </c>
      <c r="D216" t="s">
        <v>22</v>
      </c>
      <c r="E216" s="4">
        <v>6909</v>
      </c>
      <c r="F216" s="5">
        <v>81</v>
      </c>
    </row>
    <row r="217" spans="2:6" x14ac:dyDescent="0.25">
      <c r="B217" t="s">
        <v>9</v>
      </c>
      <c r="C217" t="s">
        <v>39</v>
      </c>
      <c r="D217" t="s">
        <v>24</v>
      </c>
      <c r="E217" s="4">
        <v>3920</v>
      </c>
      <c r="F217" s="5">
        <v>306</v>
      </c>
    </row>
    <row r="218" spans="2:6" x14ac:dyDescent="0.25">
      <c r="B218" t="s">
        <v>10</v>
      </c>
      <c r="C218" t="s">
        <v>39</v>
      </c>
      <c r="D218" t="s">
        <v>21</v>
      </c>
      <c r="E218" s="4">
        <v>4858</v>
      </c>
      <c r="F218" s="5">
        <v>279</v>
      </c>
    </row>
    <row r="219" spans="2:6" x14ac:dyDescent="0.25">
      <c r="B219" t="s">
        <v>2</v>
      </c>
      <c r="C219" t="s">
        <v>38</v>
      </c>
      <c r="D219" t="s">
        <v>4</v>
      </c>
      <c r="E219" s="4">
        <v>3549</v>
      </c>
      <c r="F219" s="5">
        <v>3</v>
      </c>
    </row>
    <row r="220" spans="2:6" x14ac:dyDescent="0.25">
      <c r="B220" t="s">
        <v>7</v>
      </c>
      <c r="C220" t="s">
        <v>39</v>
      </c>
      <c r="D220" t="s">
        <v>27</v>
      </c>
      <c r="E220" s="4">
        <v>966</v>
      </c>
      <c r="F220" s="5">
        <v>198</v>
      </c>
    </row>
    <row r="221" spans="2:6" x14ac:dyDescent="0.25">
      <c r="B221" t="s">
        <v>5</v>
      </c>
      <c r="C221" t="s">
        <v>39</v>
      </c>
      <c r="D221" t="s">
        <v>18</v>
      </c>
      <c r="E221" s="4">
        <v>385</v>
      </c>
      <c r="F221" s="5">
        <v>249</v>
      </c>
    </row>
    <row r="222" spans="2:6" x14ac:dyDescent="0.25">
      <c r="B222" t="s">
        <v>6</v>
      </c>
      <c r="C222" t="s">
        <v>34</v>
      </c>
      <c r="D222" t="s">
        <v>16</v>
      </c>
      <c r="E222" s="4">
        <v>2219</v>
      </c>
      <c r="F222" s="5">
        <v>75</v>
      </c>
    </row>
    <row r="223" spans="2:6" x14ac:dyDescent="0.25">
      <c r="B223" t="s">
        <v>9</v>
      </c>
      <c r="C223" t="s">
        <v>36</v>
      </c>
      <c r="D223" t="s">
        <v>32</v>
      </c>
      <c r="E223" s="4">
        <v>2954</v>
      </c>
      <c r="F223" s="5">
        <v>189</v>
      </c>
    </row>
    <row r="224" spans="2:6" x14ac:dyDescent="0.25">
      <c r="B224" t="s">
        <v>7</v>
      </c>
      <c r="C224" t="s">
        <v>36</v>
      </c>
      <c r="D224" t="s">
        <v>32</v>
      </c>
      <c r="E224" s="4">
        <v>280</v>
      </c>
      <c r="F224" s="5">
        <v>87</v>
      </c>
    </row>
    <row r="225" spans="2:6" x14ac:dyDescent="0.25">
      <c r="B225" t="s">
        <v>41</v>
      </c>
      <c r="C225" t="s">
        <v>36</v>
      </c>
      <c r="D225" t="s">
        <v>30</v>
      </c>
      <c r="E225" s="4">
        <v>6118</v>
      </c>
      <c r="F225" s="5">
        <v>174</v>
      </c>
    </row>
    <row r="226" spans="2:6" x14ac:dyDescent="0.25">
      <c r="B226" t="s">
        <v>2</v>
      </c>
      <c r="C226" t="s">
        <v>39</v>
      </c>
      <c r="D226" t="s">
        <v>15</v>
      </c>
      <c r="E226" s="4">
        <v>4802</v>
      </c>
      <c r="F226" s="5">
        <v>36</v>
      </c>
    </row>
    <row r="227" spans="2:6" x14ac:dyDescent="0.25">
      <c r="B227" t="s">
        <v>9</v>
      </c>
      <c r="C227" t="s">
        <v>38</v>
      </c>
      <c r="D227" t="s">
        <v>24</v>
      </c>
      <c r="E227" s="4">
        <v>4137</v>
      </c>
      <c r="F227" s="5">
        <v>60</v>
      </c>
    </row>
    <row r="228" spans="2:6" x14ac:dyDescent="0.25">
      <c r="B228" t="s">
        <v>3</v>
      </c>
      <c r="C228" t="s">
        <v>35</v>
      </c>
      <c r="D228" t="s">
        <v>23</v>
      </c>
      <c r="E228" s="4">
        <v>2023</v>
      </c>
      <c r="F228" s="5">
        <v>78</v>
      </c>
    </row>
    <row r="229" spans="2:6" x14ac:dyDescent="0.25">
      <c r="B229" t="s">
        <v>9</v>
      </c>
      <c r="C229" t="s">
        <v>36</v>
      </c>
      <c r="D229" t="s">
        <v>30</v>
      </c>
      <c r="E229" s="4">
        <v>9051</v>
      </c>
      <c r="F229" s="5">
        <v>57</v>
      </c>
    </row>
    <row r="230" spans="2:6" x14ac:dyDescent="0.25">
      <c r="B230" t="s">
        <v>9</v>
      </c>
      <c r="C230" t="s">
        <v>37</v>
      </c>
      <c r="D230" t="s">
        <v>28</v>
      </c>
      <c r="E230" s="4">
        <v>2919</v>
      </c>
      <c r="F230" s="5">
        <v>45</v>
      </c>
    </row>
    <row r="231" spans="2:6" x14ac:dyDescent="0.25">
      <c r="B231" t="s">
        <v>41</v>
      </c>
      <c r="C231" t="s">
        <v>38</v>
      </c>
      <c r="D231" t="s">
        <v>22</v>
      </c>
      <c r="E231" s="4">
        <v>5915</v>
      </c>
      <c r="F231" s="5">
        <v>3</v>
      </c>
    </row>
    <row r="232" spans="2:6" x14ac:dyDescent="0.25">
      <c r="B232" t="s">
        <v>10</v>
      </c>
      <c r="C232" t="s">
        <v>35</v>
      </c>
      <c r="D232" t="s">
        <v>15</v>
      </c>
      <c r="E232" s="4">
        <v>2562</v>
      </c>
      <c r="F232" s="5">
        <v>6</v>
      </c>
    </row>
    <row r="233" spans="2:6" x14ac:dyDescent="0.25">
      <c r="B233" t="s">
        <v>5</v>
      </c>
      <c r="C233" t="s">
        <v>37</v>
      </c>
      <c r="D233" t="s">
        <v>25</v>
      </c>
      <c r="E233" s="4">
        <v>8813</v>
      </c>
      <c r="F233" s="5">
        <v>21</v>
      </c>
    </row>
    <row r="234" spans="2:6" x14ac:dyDescent="0.25">
      <c r="B234" t="s">
        <v>5</v>
      </c>
      <c r="C234" t="s">
        <v>36</v>
      </c>
      <c r="D234" t="s">
        <v>18</v>
      </c>
      <c r="E234" s="4">
        <v>6111</v>
      </c>
      <c r="F234" s="5">
        <v>3</v>
      </c>
    </row>
    <row r="235" spans="2:6" x14ac:dyDescent="0.25">
      <c r="B235" t="s">
        <v>8</v>
      </c>
      <c r="C235" t="s">
        <v>34</v>
      </c>
      <c r="D235" t="s">
        <v>31</v>
      </c>
      <c r="E235" s="4">
        <v>3507</v>
      </c>
      <c r="F235" s="5">
        <v>288</v>
      </c>
    </row>
    <row r="236" spans="2:6" x14ac:dyDescent="0.25">
      <c r="B236" t="s">
        <v>6</v>
      </c>
      <c r="C236" t="s">
        <v>36</v>
      </c>
      <c r="D236" t="s">
        <v>13</v>
      </c>
      <c r="E236" s="4">
        <v>4319</v>
      </c>
      <c r="F236" s="5">
        <v>30</v>
      </c>
    </row>
    <row r="237" spans="2:6" x14ac:dyDescent="0.25">
      <c r="B237" t="s">
        <v>40</v>
      </c>
      <c r="C237" t="s">
        <v>38</v>
      </c>
      <c r="D237" t="s">
        <v>26</v>
      </c>
      <c r="E237" s="4">
        <v>609</v>
      </c>
      <c r="F237" s="5">
        <v>87</v>
      </c>
    </row>
    <row r="238" spans="2:6" x14ac:dyDescent="0.25">
      <c r="B238" t="s">
        <v>40</v>
      </c>
      <c r="C238" t="s">
        <v>39</v>
      </c>
      <c r="D238" t="s">
        <v>27</v>
      </c>
      <c r="E238" s="4">
        <v>6370</v>
      </c>
      <c r="F238" s="5">
        <v>30</v>
      </c>
    </row>
    <row r="239" spans="2:6" x14ac:dyDescent="0.25">
      <c r="B239" t="s">
        <v>5</v>
      </c>
      <c r="C239" t="s">
        <v>38</v>
      </c>
      <c r="D239" t="s">
        <v>19</v>
      </c>
      <c r="E239" s="4">
        <v>5474</v>
      </c>
      <c r="F239" s="5">
        <v>168</v>
      </c>
    </row>
    <row r="240" spans="2:6" x14ac:dyDescent="0.25">
      <c r="B240" t="s">
        <v>40</v>
      </c>
      <c r="C240" t="s">
        <v>36</v>
      </c>
      <c r="D240" t="s">
        <v>27</v>
      </c>
      <c r="E240" s="4">
        <v>3164</v>
      </c>
      <c r="F240" s="5">
        <v>306</v>
      </c>
    </row>
    <row r="241" spans="2:6" x14ac:dyDescent="0.25">
      <c r="B241" t="s">
        <v>6</v>
      </c>
      <c r="C241" t="s">
        <v>35</v>
      </c>
      <c r="D241" t="s">
        <v>4</v>
      </c>
      <c r="E241" s="4">
        <v>1302</v>
      </c>
      <c r="F241" s="5">
        <v>402</v>
      </c>
    </row>
    <row r="242" spans="2:6" x14ac:dyDescent="0.25">
      <c r="B242" t="s">
        <v>3</v>
      </c>
      <c r="C242" t="s">
        <v>37</v>
      </c>
      <c r="D242" t="s">
        <v>28</v>
      </c>
      <c r="E242" s="4">
        <v>7308</v>
      </c>
      <c r="F242" s="5">
        <v>327</v>
      </c>
    </row>
    <row r="243" spans="2:6" x14ac:dyDescent="0.25">
      <c r="B243" t="s">
        <v>40</v>
      </c>
      <c r="C243" t="s">
        <v>37</v>
      </c>
      <c r="D243" t="s">
        <v>27</v>
      </c>
      <c r="E243" s="4">
        <v>6132</v>
      </c>
      <c r="F243" s="5">
        <v>93</v>
      </c>
    </row>
    <row r="244" spans="2:6" x14ac:dyDescent="0.25">
      <c r="B244" t="s">
        <v>10</v>
      </c>
      <c r="C244" t="s">
        <v>35</v>
      </c>
      <c r="D244" t="s">
        <v>14</v>
      </c>
      <c r="E244" s="4">
        <v>3472</v>
      </c>
      <c r="F244" s="5">
        <v>96</v>
      </c>
    </row>
    <row r="245" spans="2:6" x14ac:dyDescent="0.25">
      <c r="B245" t="s">
        <v>8</v>
      </c>
      <c r="C245" t="s">
        <v>39</v>
      </c>
      <c r="D245" t="s">
        <v>18</v>
      </c>
      <c r="E245" s="4">
        <v>9660</v>
      </c>
      <c r="F245" s="5">
        <v>27</v>
      </c>
    </row>
    <row r="246" spans="2:6" x14ac:dyDescent="0.25">
      <c r="B246" t="s">
        <v>9</v>
      </c>
      <c r="C246" t="s">
        <v>38</v>
      </c>
      <c r="D246" t="s">
        <v>26</v>
      </c>
      <c r="E246" s="4">
        <v>2436</v>
      </c>
      <c r="F246" s="5">
        <v>99</v>
      </c>
    </row>
    <row r="247" spans="2:6" x14ac:dyDescent="0.25">
      <c r="B247" t="s">
        <v>9</v>
      </c>
      <c r="C247" t="s">
        <v>38</v>
      </c>
      <c r="D247" t="s">
        <v>33</v>
      </c>
      <c r="E247" s="4">
        <v>9506</v>
      </c>
      <c r="F247" s="5">
        <v>87</v>
      </c>
    </row>
    <row r="248" spans="2:6" x14ac:dyDescent="0.25">
      <c r="B248" t="s">
        <v>10</v>
      </c>
      <c r="C248" t="s">
        <v>37</v>
      </c>
      <c r="D248" t="s">
        <v>21</v>
      </c>
      <c r="E248" s="4">
        <v>245</v>
      </c>
      <c r="F248" s="5">
        <v>288</v>
      </c>
    </row>
    <row r="249" spans="2:6" x14ac:dyDescent="0.25">
      <c r="B249" t="s">
        <v>8</v>
      </c>
      <c r="C249" t="s">
        <v>35</v>
      </c>
      <c r="D249" t="s">
        <v>20</v>
      </c>
      <c r="E249" s="4">
        <v>2702</v>
      </c>
      <c r="F249" s="5">
        <v>363</v>
      </c>
    </row>
    <row r="250" spans="2:6" x14ac:dyDescent="0.25">
      <c r="B250" t="s">
        <v>10</v>
      </c>
      <c r="C250" t="s">
        <v>34</v>
      </c>
      <c r="D250" t="s">
        <v>17</v>
      </c>
      <c r="E250" s="4">
        <v>700</v>
      </c>
      <c r="F250" s="5">
        <v>87</v>
      </c>
    </row>
    <row r="251" spans="2:6" x14ac:dyDescent="0.25">
      <c r="B251" t="s">
        <v>6</v>
      </c>
      <c r="C251" t="s">
        <v>34</v>
      </c>
      <c r="D251" t="s">
        <v>17</v>
      </c>
      <c r="E251" s="4">
        <v>3759</v>
      </c>
      <c r="F251" s="5">
        <v>150</v>
      </c>
    </row>
    <row r="252" spans="2:6" x14ac:dyDescent="0.25">
      <c r="B252" t="s">
        <v>2</v>
      </c>
      <c r="C252" t="s">
        <v>35</v>
      </c>
      <c r="D252" t="s">
        <v>17</v>
      </c>
      <c r="E252" s="4">
        <v>1589</v>
      </c>
      <c r="F252" s="5">
        <v>303</v>
      </c>
    </row>
    <row r="253" spans="2:6" x14ac:dyDescent="0.25">
      <c r="B253" t="s">
        <v>7</v>
      </c>
      <c r="C253" t="s">
        <v>35</v>
      </c>
      <c r="D253" t="s">
        <v>28</v>
      </c>
      <c r="E253" s="4">
        <v>5194</v>
      </c>
      <c r="F253" s="5">
        <v>288</v>
      </c>
    </row>
    <row r="254" spans="2:6" x14ac:dyDescent="0.25">
      <c r="B254" t="s">
        <v>10</v>
      </c>
      <c r="C254" t="s">
        <v>36</v>
      </c>
      <c r="D254" t="s">
        <v>13</v>
      </c>
      <c r="E254" s="4">
        <v>945</v>
      </c>
      <c r="F254" s="5">
        <v>75</v>
      </c>
    </row>
    <row r="255" spans="2:6" x14ac:dyDescent="0.25">
      <c r="B255" t="s">
        <v>40</v>
      </c>
      <c r="C255" t="s">
        <v>38</v>
      </c>
      <c r="D255" t="s">
        <v>31</v>
      </c>
      <c r="E255" s="4">
        <v>1988</v>
      </c>
      <c r="F255" s="5">
        <v>39</v>
      </c>
    </row>
    <row r="256" spans="2:6" x14ac:dyDescent="0.25">
      <c r="B256" t="s">
        <v>6</v>
      </c>
      <c r="C256" t="s">
        <v>34</v>
      </c>
      <c r="D256" t="s">
        <v>32</v>
      </c>
      <c r="E256" s="4">
        <v>6734</v>
      </c>
      <c r="F256" s="5">
        <v>123</v>
      </c>
    </row>
    <row r="257" spans="2:6" x14ac:dyDescent="0.25">
      <c r="B257" t="s">
        <v>40</v>
      </c>
      <c r="C257" t="s">
        <v>36</v>
      </c>
      <c r="D257" t="s">
        <v>4</v>
      </c>
      <c r="E257" s="4">
        <v>217</v>
      </c>
      <c r="F257" s="5">
        <v>36</v>
      </c>
    </row>
    <row r="258" spans="2:6" x14ac:dyDescent="0.25">
      <c r="B258" t="s">
        <v>5</v>
      </c>
      <c r="C258" t="s">
        <v>34</v>
      </c>
      <c r="D258" t="s">
        <v>22</v>
      </c>
      <c r="E258" s="4">
        <v>6279</v>
      </c>
      <c r="F258" s="5">
        <v>237</v>
      </c>
    </row>
    <row r="259" spans="2:6" x14ac:dyDescent="0.25">
      <c r="B259" t="s">
        <v>40</v>
      </c>
      <c r="C259" t="s">
        <v>36</v>
      </c>
      <c r="D259" t="s">
        <v>13</v>
      </c>
      <c r="E259" s="4">
        <v>4424</v>
      </c>
      <c r="F259" s="5">
        <v>201</v>
      </c>
    </row>
    <row r="260" spans="2:6" x14ac:dyDescent="0.25">
      <c r="B260" t="s">
        <v>2</v>
      </c>
      <c r="C260" t="s">
        <v>36</v>
      </c>
      <c r="D260" t="s">
        <v>17</v>
      </c>
      <c r="E260" s="4">
        <v>189</v>
      </c>
      <c r="F260" s="5">
        <v>48</v>
      </c>
    </row>
    <row r="261" spans="2:6" x14ac:dyDescent="0.25">
      <c r="B261" t="s">
        <v>5</v>
      </c>
      <c r="C261" t="s">
        <v>35</v>
      </c>
      <c r="D261" t="s">
        <v>22</v>
      </c>
      <c r="E261" s="4">
        <v>490</v>
      </c>
      <c r="F261" s="5">
        <v>84</v>
      </c>
    </row>
    <row r="262" spans="2:6" x14ac:dyDescent="0.25">
      <c r="B262" t="s">
        <v>8</v>
      </c>
      <c r="C262" t="s">
        <v>37</v>
      </c>
      <c r="D262" t="s">
        <v>21</v>
      </c>
      <c r="E262" s="4">
        <v>434</v>
      </c>
      <c r="F262" s="5">
        <v>87</v>
      </c>
    </row>
    <row r="263" spans="2:6" x14ac:dyDescent="0.25">
      <c r="B263" t="s">
        <v>7</v>
      </c>
      <c r="C263" t="s">
        <v>38</v>
      </c>
      <c r="D263" t="s">
        <v>30</v>
      </c>
      <c r="E263" s="4">
        <v>10129</v>
      </c>
      <c r="F263" s="5">
        <v>312</v>
      </c>
    </row>
    <row r="264" spans="2:6" x14ac:dyDescent="0.25">
      <c r="B264" t="s">
        <v>3</v>
      </c>
      <c r="C264" t="s">
        <v>39</v>
      </c>
      <c r="D264" t="s">
        <v>28</v>
      </c>
      <c r="E264" s="4">
        <v>1652</v>
      </c>
      <c r="F264" s="5">
        <v>102</v>
      </c>
    </row>
    <row r="265" spans="2:6" x14ac:dyDescent="0.25">
      <c r="B265" t="s">
        <v>8</v>
      </c>
      <c r="C265" t="s">
        <v>38</v>
      </c>
      <c r="D265" t="s">
        <v>21</v>
      </c>
      <c r="E265" s="4">
        <v>6433</v>
      </c>
      <c r="F265" s="5">
        <v>78</v>
      </c>
    </row>
    <row r="266" spans="2:6" x14ac:dyDescent="0.25">
      <c r="B266" t="s">
        <v>3</v>
      </c>
      <c r="C266" t="s">
        <v>34</v>
      </c>
      <c r="D266" t="s">
        <v>23</v>
      </c>
      <c r="E266" s="4">
        <v>2212</v>
      </c>
      <c r="F266" s="5">
        <v>117</v>
      </c>
    </row>
    <row r="267" spans="2:6" x14ac:dyDescent="0.25">
      <c r="B267" t="s">
        <v>41</v>
      </c>
      <c r="C267" t="s">
        <v>35</v>
      </c>
      <c r="D267" t="s">
        <v>19</v>
      </c>
      <c r="E267" s="4">
        <v>609</v>
      </c>
      <c r="F267" s="5">
        <v>99</v>
      </c>
    </row>
    <row r="268" spans="2:6" x14ac:dyDescent="0.25">
      <c r="B268" t="s">
        <v>40</v>
      </c>
      <c r="C268" t="s">
        <v>35</v>
      </c>
      <c r="D268" t="s">
        <v>24</v>
      </c>
      <c r="E268" s="4">
        <v>1638</v>
      </c>
      <c r="F268" s="5">
        <v>48</v>
      </c>
    </row>
    <row r="269" spans="2:6" x14ac:dyDescent="0.25">
      <c r="B269" t="s">
        <v>7</v>
      </c>
      <c r="C269" t="s">
        <v>34</v>
      </c>
      <c r="D269" t="s">
        <v>15</v>
      </c>
      <c r="E269" s="4">
        <v>3829</v>
      </c>
      <c r="F269" s="5">
        <v>24</v>
      </c>
    </row>
    <row r="270" spans="2:6" x14ac:dyDescent="0.25">
      <c r="B270" t="s">
        <v>40</v>
      </c>
      <c r="C270" t="s">
        <v>39</v>
      </c>
      <c r="D270" t="s">
        <v>15</v>
      </c>
      <c r="E270" s="4">
        <v>5775</v>
      </c>
      <c r="F270" s="5">
        <v>42</v>
      </c>
    </row>
    <row r="271" spans="2:6" x14ac:dyDescent="0.25">
      <c r="B271" t="s">
        <v>6</v>
      </c>
      <c r="C271" t="s">
        <v>35</v>
      </c>
      <c r="D271" t="s">
        <v>20</v>
      </c>
      <c r="E271" s="4">
        <v>1071</v>
      </c>
      <c r="F271" s="5">
        <v>270</v>
      </c>
    </row>
    <row r="272" spans="2:6" x14ac:dyDescent="0.25">
      <c r="B272" t="s">
        <v>8</v>
      </c>
      <c r="C272" t="s">
        <v>36</v>
      </c>
      <c r="D272" t="s">
        <v>23</v>
      </c>
      <c r="E272" s="4">
        <v>5019</v>
      </c>
      <c r="F272" s="5">
        <v>150</v>
      </c>
    </row>
    <row r="273" spans="2:6" x14ac:dyDescent="0.25">
      <c r="B273" t="s">
        <v>2</v>
      </c>
      <c r="C273" t="s">
        <v>37</v>
      </c>
      <c r="D273" t="s">
        <v>15</v>
      </c>
      <c r="E273" s="4">
        <v>2863</v>
      </c>
      <c r="F273" s="5">
        <v>42</v>
      </c>
    </row>
    <row r="274" spans="2:6" x14ac:dyDescent="0.25">
      <c r="B274" t="s">
        <v>40</v>
      </c>
      <c r="C274" t="s">
        <v>35</v>
      </c>
      <c r="D274" t="s">
        <v>29</v>
      </c>
      <c r="E274" s="4">
        <v>1617</v>
      </c>
      <c r="F274" s="5">
        <v>126</v>
      </c>
    </row>
    <row r="275" spans="2:6" x14ac:dyDescent="0.25">
      <c r="B275" t="s">
        <v>6</v>
      </c>
      <c r="C275" t="s">
        <v>37</v>
      </c>
      <c r="D275" t="s">
        <v>26</v>
      </c>
      <c r="E275" s="4">
        <v>6818</v>
      </c>
      <c r="F275" s="5">
        <v>6</v>
      </c>
    </row>
    <row r="276" spans="2:6" x14ac:dyDescent="0.25">
      <c r="B276" t="s">
        <v>3</v>
      </c>
      <c r="C276" t="s">
        <v>35</v>
      </c>
      <c r="D276" t="s">
        <v>15</v>
      </c>
      <c r="E276" s="4">
        <v>6657</v>
      </c>
      <c r="F276" s="5">
        <v>276</v>
      </c>
    </row>
    <row r="277" spans="2:6" x14ac:dyDescent="0.25">
      <c r="B277" t="s">
        <v>3</v>
      </c>
      <c r="C277" t="s">
        <v>34</v>
      </c>
      <c r="D277" t="s">
        <v>17</v>
      </c>
      <c r="E277" s="4">
        <v>2919</v>
      </c>
      <c r="F277" s="5">
        <v>93</v>
      </c>
    </row>
    <row r="278" spans="2:6" x14ac:dyDescent="0.25">
      <c r="B278" t="s">
        <v>2</v>
      </c>
      <c r="C278" t="s">
        <v>36</v>
      </c>
      <c r="D278" t="s">
        <v>31</v>
      </c>
      <c r="E278" s="4">
        <v>3094</v>
      </c>
      <c r="F278" s="5">
        <v>246</v>
      </c>
    </row>
    <row r="279" spans="2:6" x14ac:dyDescent="0.25">
      <c r="B279" t="s">
        <v>6</v>
      </c>
      <c r="C279" t="s">
        <v>39</v>
      </c>
      <c r="D279" t="s">
        <v>24</v>
      </c>
      <c r="E279" s="4">
        <v>2989</v>
      </c>
      <c r="F279" s="5">
        <v>3</v>
      </c>
    </row>
    <row r="280" spans="2:6" x14ac:dyDescent="0.25">
      <c r="B280" t="s">
        <v>8</v>
      </c>
      <c r="C280" t="s">
        <v>38</v>
      </c>
      <c r="D280" t="s">
        <v>27</v>
      </c>
      <c r="E280" s="4">
        <v>2268</v>
      </c>
      <c r="F280" s="5">
        <v>63</v>
      </c>
    </row>
    <row r="281" spans="2:6" x14ac:dyDescent="0.25">
      <c r="B281" t="s">
        <v>5</v>
      </c>
      <c r="C281" t="s">
        <v>35</v>
      </c>
      <c r="D281" t="s">
        <v>31</v>
      </c>
      <c r="E281" s="4">
        <v>4753</v>
      </c>
      <c r="F281" s="5">
        <v>246</v>
      </c>
    </row>
    <row r="282" spans="2:6" x14ac:dyDescent="0.25">
      <c r="B282" t="s">
        <v>2</v>
      </c>
      <c r="C282" t="s">
        <v>34</v>
      </c>
      <c r="D282" t="s">
        <v>19</v>
      </c>
      <c r="E282" s="4">
        <v>7511</v>
      </c>
      <c r="F282" s="5">
        <v>120</v>
      </c>
    </row>
    <row r="283" spans="2:6" x14ac:dyDescent="0.25">
      <c r="B283" t="s">
        <v>2</v>
      </c>
      <c r="C283" t="s">
        <v>38</v>
      </c>
      <c r="D283" t="s">
        <v>31</v>
      </c>
      <c r="E283" s="4">
        <v>4326</v>
      </c>
      <c r="F283" s="5">
        <v>348</v>
      </c>
    </row>
    <row r="284" spans="2:6" x14ac:dyDescent="0.25">
      <c r="B284" t="s">
        <v>41</v>
      </c>
      <c r="C284" t="s">
        <v>34</v>
      </c>
      <c r="D284" t="s">
        <v>23</v>
      </c>
      <c r="E284" s="4">
        <v>4935</v>
      </c>
      <c r="F284" s="5">
        <v>126</v>
      </c>
    </row>
    <row r="285" spans="2:6" x14ac:dyDescent="0.25">
      <c r="B285" t="s">
        <v>6</v>
      </c>
      <c r="C285" t="s">
        <v>35</v>
      </c>
      <c r="D285" t="s">
        <v>30</v>
      </c>
      <c r="E285" s="4">
        <v>4781</v>
      </c>
      <c r="F285" s="5">
        <v>123</v>
      </c>
    </row>
    <row r="286" spans="2:6" x14ac:dyDescent="0.25">
      <c r="B286" t="s">
        <v>5</v>
      </c>
      <c r="C286" t="s">
        <v>38</v>
      </c>
      <c r="D286" t="s">
        <v>25</v>
      </c>
      <c r="E286" s="4">
        <v>7483</v>
      </c>
      <c r="F286" s="5">
        <v>45</v>
      </c>
    </row>
    <row r="287" spans="2:6" x14ac:dyDescent="0.25">
      <c r="B287" t="s">
        <v>10</v>
      </c>
      <c r="C287" t="s">
        <v>38</v>
      </c>
      <c r="D287" t="s">
        <v>4</v>
      </c>
      <c r="E287" s="4">
        <v>6860</v>
      </c>
      <c r="F287" s="5">
        <v>126</v>
      </c>
    </row>
    <row r="288" spans="2:6" x14ac:dyDescent="0.25">
      <c r="B288" t="s">
        <v>40</v>
      </c>
      <c r="C288" t="s">
        <v>37</v>
      </c>
      <c r="D288" t="s">
        <v>29</v>
      </c>
      <c r="E288" s="4">
        <v>9002</v>
      </c>
      <c r="F288" s="5">
        <v>72</v>
      </c>
    </row>
    <row r="289" spans="2:6" x14ac:dyDescent="0.25">
      <c r="B289" t="s">
        <v>6</v>
      </c>
      <c r="C289" t="s">
        <v>36</v>
      </c>
      <c r="D289" t="s">
        <v>29</v>
      </c>
      <c r="E289" s="4">
        <v>1400</v>
      </c>
      <c r="F289" s="5">
        <v>135</v>
      </c>
    </row>
    <row r="290" spans="2:6" x14ac:dyDescent="0.25">
      <c r="B290" t="s">
        <v>10</v>
      </c>
      <c r="C290" t="s">
        <v>34</v>
      </c>
      <c r="D290" t="s">
        <v>22</v>
      </c>
      <c r="E290" s="4">
        <v>4053</v>
      </c>
      <c r="F290" s="5">
        <v>24</v>
      </c>
    </row>
    <row r="291" spans="2:6" x14ac:dyDescent="0.25">
      <c r="B291" t="s">
        <v>7</v>
      </c>
      <c r="C291" t="s">
        <v>36</v>
      </c>
      <c r="D291" t="s">
        <v>31</v>
      </c>
      <c r="E291" s="4">
        <v>2149</v>
      </c>
      <c r="F291" s="5">
        <v>117</v>
      </c>
    </row>
    <row r="292" spans="2:6" x14ac:dyDescent="0.25">
      <c r="B292" t="s">
        <v>3</v>
      </c>
      <c r="C292" t="s">
        <v>39</v>
      </c>
      <c r="D292" t="s">
        <v>29</v>
      </c>
      <c r="E292" s="4">
        <v>3640</v>
      </c>
      <c r="F292" s="5">
        <v>51</v>
      </c>
    </row>
    <row r="293" spans="2:6" x14ac:dyDescent="0.25">
      <c r="B293" t="s">
        <v>2</v>
      </c>
      <c r="C293" t="s">
        <v>39</v>
      </c>
      <c r="D293" t="s">
        <v>23</v>
      </c>
      <c r="E293" s="4">
        <v>630</v>
      </c>
      <c r="F293" s="5">
        <v>36</v>
      </c>
    </row>
    <row r="294" spans="2:6" x14ac:dyDescent="0.25">
      <c r="B294" t="s">
        <v>9</v>
      </c>
      <c r="C294" t="s">
        <v>35</v>
      </c>
      <c r="D294" t="s">
        <v>27</v>
      </c>
      <c r="E294" s="4">
        <v>2429</v>
      </c>
      <c r="F294" s="5">
        <v>144</v>
      </c>
    </row>
    <row r="295" spans="2:6" x14ac:dyDescent="0.25">
      <c r="B295" t="s">
        <v>9</v>
      </c>
      <c r="C295" t="s">
        <v>36</v>
      </c>
      <c r="D295" t="s">
        <v>25</v>
      </c>
      <c r="E295" s="4">
        <v>2142</v>
      </c>
      <c r="F295" s="5">
        <v>114</v>
      </c>
    </row>
    <row r="296" spans="2:6" x14ac:dyDescent="0.25">
      <c r="B296" t="s">
        <v>7</v>
      </c>
      <c r="C296" t="s">
        <v>37</v>
      </c>
      <c r="D296" t="s">
        <v>30</v>
      </c>
      <c r="E296" s="4">
        <v>6454</v>
      </c>
      <c r="F296" s="5">
        <v>54</v>
      </c>
    </row>
    <row r="297" spans="2:6" x14ac:dyDescent="0.25">
      <c r="B297" t="s">
        <v>7</v>
      </c>
      <c r="C297" t="s">
        <v>37</v>
      </c>
      <c r="D297" t="s">
        <v>16</v>
      </c>
      <c r="E297" s="4">
        <v>4487</v>
      </c>
      <c r="F297" s="5">
        <v>333</v>
      </c>
    </row>
    <row r="298" spans="2:6" x14ac:dyDescent="0.25">
      <c r="B298" t="s">
        <v>3</v>
      </c>
      <c r="C298" t="s">
        <v>37</v>
      </c>
      <c r="D298" t="s">
        <v>4</v>
      </c>
      <c r="E298" s="4">
        <v>938</v>
      </c>
      <c r="F298" s="5">
        <v>366</v>
      </c>
    </row>
    <row r="299" spans="2:6" x14ac:dyDescent="0.25">
      <c r="B299" t="s">
        <v>3</v>
      </c>
      <c r="C299" t="s">
        <v>38</v>
      </c>
      <c r="D299" t="s">
        <v>26</v>
      </c>
      <c r="E299" s="4">
        <v>8841</v>
      </c>
      <c r="F299" s="5">
        <v>303</v>
      </c>
    </row>
    <row r="300" spans="2:6" x14ac:dyDescent="0.25">
      <c r="B300" t="s">
        <v>2</v>
      </c>
      <c r="C300" t="s">
        <v>39</v>
      </c>
      <c r="D300" t="s">
        <v>33</v>
      </c>
      <c r="E300" s="4">
        <v>4018</v>
      </c>
      <c r="F300" s="5">
        <v>126</v>
      </c>
    </row>
    <row r="301" spans="2:6" x14ac:dyDescent="0.25">
      <c r="B301" t="s">
        <v>41</v>
      </c>
      <c r="C301" t="s">
        <v>37</v>
      </c>
      <c r="D301" t="s">
        <v>15</v>
      </c>
      <c r="E301" s="4">
        <v>714</v>
      </c>
      <c r="F301" s="5">
        <v>231</v>
      </c>
    </row>
    <row r="302" spans="2:6" x14ac:dyDescent="0.25">
      <c r="B302" t="s">
        <v>9</v>
      </c>
      <c r="C302" t="s">
        <v>38</v>
      </c>
      <c r="D302" t="s">
        <v>25</v>
      </c>
      <c r="E302" s="4">
        <v>3850</v>
      </c>
      <c r="F302" s="5">
        <v>102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CCA42-A90A-4640-BB88-6B122B87A804}">
  <dimension ref="B3:F16"/>
  <sheetViews>
    <sheetView workbookViewId="0">
      <selection activeCell="F15" sqref="F15"/>
    </sheetView>
  </sheetViews>
  <sheetFormatPr defaultRowHeight="15" x14ac:dyDescent="0.25"/>
  <cols>
    <col min="2" max="2" width="16.42578125" bestFit="1" customWidth="1"/>
    <col min="3" max="3" width="14.85546875" bestFit="1" customWidth="1"/>
    <col min="5" max="5" width="16.28515625" bestFit="1" customWidth="1"/>
    <col min="6" max="6" width="14.85546875" bestFit="1" customWidth="1"/>
  </cols>
  <sheetData>
    <row r="3" spans="2:6" x14ac:dyDescent="0.25">
      <c r="B3" s="20" t="s">
        <v>66</v>
      </c>
      <c r="C3" t="s">
        <v>68</v>
      </c>
      <c r="E3" s="20" t="s">
        <v>66</v>
      </c>
      <c r="F3" t="s">
        <v>68</v>
      </c>
    </row>
    <row r="4" spans="2:6" x14ac:dyDescent="0.25">
      <c r="B4" s="21" t="s">
        <v>38</v>
      </c>
      <c r="C4" s="22">
        <v>25221</v>
      </c>
      <c r="E4" s="21" t="s">
        <v>38</v>
      </c>
      <c r="F4" s="22">
        <v>6069</v>
      </c>
    </row>
    <row r="5" spans="2:6" x14ac:dyDescent="0.25">
      <c r="B5" s="28" t="s">
        <v>5</v>
      </c>
      <c r="C5" s="22">
        <v>25221</v>
      </c>
      <c r="E5" s="28" t="s">
        <v>41</v>
      </c>
      <c r="F5" s="22">
        <v>6069</v>
      </c>
    </row>
    <row r="6" spans="2:6" x14ac:dyDescent="0.25">
      <c r="B6" s="21" t="s">
        <v>36</v>
      </c>
      <c r="C6" s="22">
        <v>39620</v>
      </c>
      <c r="E6" s="21" t="s">
        <v>36</v>
      </c>
      <c r="F6" s="22">
        <v>5019</v>
      </c>
    </row>
    <row r="7" spans="2:6" x14ac:dyDescent="0.25">
      <c r="B7" s="28" t="s">
        <v>5</v>
      </c>
      <c r="C7" s="22">
        <v>39620</v>
      </c>
      <c r="E7" s="28" t="s">
        <v>8</v>
      </c>
      <c r="F7" s="22">
        <v>5019</v>
      </c>
    </row>
    <row r="8" spans="2:6" x14ac:dyDescent="0.25">
      <c r="B8" s="21" t="s">
        <v>34</v>
      </c>
      <c r="C8" s="22">
        <v>41559</v>
      </c>
      <c r="E8" s="21" t="s">
        <v>34</v>
      </c>
      <c r="F8" s="22">
        <v>5516</v>
      </c>
    </row>
    <row r="9" spans="2:6" x14ac:dyDescent="0.25">
      <c r="B9" s="28" t="s">
        <v>5</v>
      </c>
      <c r="C9" s="22">
        <v>41559</v>
      </c>
      <c r="E9" s="28" t="s">
        <v>8</v>
      </c>
      <c r="F9" s="22">
        <v>5516</v>
      </c>
    </row>
    <row r="10" spans="2:6" x14ac:dyDescent="0.25">
      <c r="B10" s="21" t="s">
        <v>37</v>
      </c>
      <c r="C10" s="22">
        <v>43568</v>
      </c>
      <c r="E10" s="21" t="s">
        <v>37</v>
      </c>
      <c r="F10" s="22">
        <v>7987</v>
      </c>
    </row>
    <row r="11" spans="2:6" x14ac:dyDescent="0.25">
      <c r="B11" s="28" t="s">
        <v>7</v>
      </c>
      <c r="C11" s="22">
        <v>43568</v>
      </c>
      <c r="E11" s="28" t="s">
        <v>10</v>
      </c>
      <c r="F11" s="22">
        <v>7987</v>
      </c>
    </row>
    <row r="12" spans="2:6" x14ac:dyDescent="0.25">
      <c r="B12" s="21" t="s">
        <v>39</v>
      </c>
      <c r="C12" s="22">
        <v>45752</v>
      </c>
      <c r="E12" s="21" t="s">
        <v>39</v>
      </c>
      <c r="F12" s="22">
        <v>3976</v>
      </c>
    </row>
    <row r="13" spans="2:6" x14ac:dyDescent="0.25">
      <c r="B13" s="28" t="s">
        <v>2</v>
      </c>
      <c r="C13" s="22">
        <v>45752</v>
      </c>
      <c r="E13" s="28" t="s">
        <v>41</v>
      </c>
      <c r="F13" s="22">
        <v>3976</v>
      </c>
    </row>
    <row r="14" spans="2:6" x14ac:dyDescent="0.25">
      <c r="B14" s="21" t="s">
        <v>35</v>
      </c>
      <c r="C14" s="22">
        <v>38325</v>
      </c>
      <c r="E14" s="21" t="s">
        <v>35</v>
      </c>
      <c r="F14" s="22">
        <v>2142</v>
      </c>
    </row>
    <row r="15" spans="2:6" x14ac:dyDescent="0.25">
      <c r="B15" s="28" t="s">
        <v>40</v>
      </c>
      <c r="C15" s="22">
        <v>38325</v>
      </c>
      <c r="E15" s="28" t="s">
        <v>2</v>
      </c>
      <c r="F15" s="22">
        <v>2142</v>
      </c>
    </row>
    <row r="16" spans="2:6" x14ac:dyDescent="0.25">
      <c r="B16" s="21" t="s">
        <v>67</v>
      </c>
      <c r="C16" s="22">
        <v>234045</v>
      </c>
      <c r="E16" s="21" t="s">
        <v>67</v>
      </c>
      <c r="F16" s="22">
        <v>30709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CAA97-9033-45DD-B34D-52CF89717CDD}">
  <dimension ref="B3:E26"/>
  <sheetViews>
    <sheetView workbookViewId="0">
      <selection activeCell="B3" sqref="B3:E26"/>
    </sheetView>
  </sheetViews>
  <sheetFormatPr defaultRowHeight="15" x14ac:dyDescent="0.25"/>
  <cols>
    <col min="2" max="2" width="21.85546875" bestFit="1" customWidth="1"/>
    <col min="3" max="3" width="14.85546875" hidden="1" customWidth="1"/>
    <col min="4" max="4" width="11.42578125" hidden="1" customWidth="1"/>
    <col min="5" max="5" width="11.140625" bestFit="1" customWidth="1"/>
  </cols>
  <sheetData>
    <row r="3" spans="2:5" x14ac:dyDescent="0.25">
      <c r="B3" s="20" t="s">
        <v>66</v>
      </c>
      <c r="C3" t="s">
        <v>68</v>
      </c>
      <c r="D3" t="s">
        <v>74</v>
      </c>
      <c r="E3" t="s">
        <v>75</v>
      </c>
    </row>
    <row r="4" spans="2:5" x14ac:dyDescent="0.25">
      <c r="B4" s="21" t="s">
        <v>26</v>
      </c>
      <c r="C4" s="22">
        <v>70273</v>
      </c>
      <c r="D4" s="22">
        <v>11995.199999999999</v>
      </c>
      <c r="E4" s="27">
        <v>58277.8</v>
      </c>
    </row>
    <row r="5" spans="2:5" x14ac:dyDescent="0.25">
      <c r="B5" s="21" t="s">
        <v>17</v>
      </c>
      <c r="C5" s="22">
        <v>63721</v>
      </c>
      <c r="D5" s="22">
        <v>7249.4099999999989</v>
      </c>
      <c r="E5" s="27">
        <v>56471.590000000004</v>
      </c>
    </row>
    <row r="6" spans="2:5" x14ac:dyDescent="0.25">
      <c r="B6" s="21" t="s">
        <v>32</v>
      </c>
      <c r="C6" s="22">
        <v>71967</v>
      </c>
      <c r="D6" s="22">
        <v>19903.650000000001</v>
      </c>
      <c r="E6" s="27">
        <v>52063.35</v>
      </c>
    </row>
    <row r="7" spans="2:5" x14ac:dyDescent="0.25">
      <c r="B7" s="21" t="s">
        <v>15</v>
      </c>
      <c r="C7" s="22">
        <v>68971</v>
      </c>
      <c r="D7" s="22">
        <v>17982.09</v>
      </c>
      <c r="E7" s="27">
        <v>50988.91</v>
      </c>
    </row>
    <row r="8" spans="2:5" x14ac:dyDescent="0.25">
      <c r="B8" s="21" t="s">
        <v>22</v>
      </c>
      <c r="C8" s="22">
        <v>66283</v>
      </c>
      <c r="D8" s="22">
        <v>20048.039999999997</v>
      </c>
      <c r="E8" s="27">
        <v>46234.960000000006</v>
      </c>
    </row>
    <row r="9" spans="2:5" x14ac:dyDescent="0.25">
      <c r="B9" s="21" t="s">
        <v>33</v>
      </c>
      <c r="C9" s="22">
        <v>69160</v>
      </c>
      <c r="D9" s="22">
        <v>22933.979999999996</v>
      </c>
      <c r="E9" s="27">
        <v>46226.020000000004</v>
      </c>
    </row>
    <row r="10" spans="2:5" x14ac:dyDescent="0.25">
      <c r="B10" s="21" t="s">
        <v>23</v>
      </c>
      <c r="C10" s="22">
        <v>56644</v>
      </c>
      <c r="D10" s="22">
        <v>11759.88</v>
      </c>
      <c r="E10" s="27">
        <v>44884.12</v>
      </c>
    </row>
    <row r="11" spans="2:5" x14ac:dyDescent="0.25">
      <c r="B11" s="21" t="s">
        <v>16</v>
      </c>
      <c r="C11" s="22">
        <v>62111</v>
      </c>
      <c r="D11" s="22">
        <v>18933.659999999996</v>
      </c>
      <c r="E11" s="27">
        <v>43177.340000000004</v>
      </c>
    </row>
    <row r="12" spans="2:5" x14ac:dyDescent="0.25">
      <c r="B12" s="21" t="s">
        <v>18</v>
      </c>
      <c r="C12" s="22">
        <v>52150</v>
      </c>
      <c r="D12" s="22">
        <v>11335.44</v>
      </c>
      <c r="E12" s="27">
        <v>40814.559999999998</v>
      </c>
    </row>
    <row r="13" spans="2:5" x14ac:dyDescent="0.25">
      <c r="B13" s="21" t="s">
        <v>28</v>
      </c>
      <c r="C13" s="22">
        <v>72373</v>
      </c>
      <c r="D13" s="22">
        <v>33288.659999999996</v>
      </c>
      <c r="E13" s="27">
        <v>39084.340000000004</v>
      </c>
    </row>
    <row r="14" spans="2:5" x14ac:dyDescent="0.25">
      <c r="B14" s="21" t="s">
        <v>29</v>
      </c>
      <c r="C14" s="22">
        <v>58009</v>
      </c>
      <c r="D14" s="22">
        <v>21308.159999999996</v>
      </c>
      <c r="E14" s="27">
        <v>36700.840000000004</v>
      </c>
    </row>
    <row r="15" spans="2:5" x14ac:dyDescent="0.25">
      <c r="B15" s="21" t="s">
        <v>20</v>
      </c>
      <c r="C15" s="22">
        <v>54712</v>
      </c>
      <c r="D15" s="22">
        <v>23321.519999999997</v>
      </c>
      <c r="E15" s="27">
        <v>31390.480000000003</v>
      </c>
    </row>
    <row r="16" spans="2:5" x14ac:dyDescent="0.25">
      <c r="B16" s="21" t="s">
        <v>24</v>
      </c>
      <c r="C16" s="22">
        <v>35378</v>
      </c>
      <c r="D16" s="22">
        <v>5188.6799999999994</v>
      </c>
      <c r="E16" s="27">
        <v>30189.32</v>
      </c>
    </row>
    <row r="17" spans="2:5" x14ac:dyDescent="0.25">
      <c r="B17" s="21" t="s">
        <v>19</v>
      </c>
      <c r="C17" s="22">
        <v>44744</v>
      </c>
      <c r="D17" s="22">
        <v>14943.839999999998</v>
      </c>
      <c r="E17" s="27">
        <v>29800.160000000003</v>
      </c>
    </row>
    <row r="18" spans="2:5" x14ac:dyDescent="0.25">
      <c r="B18" s="21" t="s">
        <v>13</v>
      </c>
      <c r="C18" s="22">
        <v>47271</v>
      </c>
      <c r="D18" s="22">
        <v>17549.73</v>
      </c>
      <c r="E18" s="27">
        <v>29721.27</v>
      </c>
    </row>
    <row r="19" spans="2:5" x14ac:dyDescent="0.25">
      <c r="B19" s="21" t="s">
        <v>25</v>
      </c>
      <c r="C19" s="22">
        <v>57372</v>
      </c>
      <c r="D19" s="22">
        <v>27693.900000000005</v>
      </c>
      <c r="E19" s="27">
        <v>29678.099999999995</v>
      </c>
    </row>
    <row r="20" spans="2:5" x14ac:dyDescent="0.25">
      <c r="B20" s="21" t="s">
        <v>31</v>
      </c>
      <c r="C20" s="22">
        <v>39263</v>
      </c>
      <c r="D20" s="22">
        <v>9744.57</v>
      </c>
      <c r="E20" s="27">
        <v>29518.43</v>
      </c>
    </row>
    <row r="21" spans="2:5" x14ac:dyDescent="0.25">
      <c r="B21" s="21" t="s">
        <v>21</v>
      </c>
      <c r="C21" s="22">
        <v>37772</v>
      </c>
      <c r="D21" s="22">
        <v>11772</v>
      </c>
      <c r="E21" s="27">
        <v>26000</v>
      </c>
    </row>
    <row r="22" spans="2:5" x14ac:dyDescent="0.25">
      <c r="B22" s="21" t="s">
        <v>30</v>
      </c>
      <c r="C22" s="22">
        <v>66500</v>
      </c>
      <c r="D22" s="22">
        <v>40600.979999999989</v>
      </c>
      <c r="E22" s="27">
        <v>25899.020000000011</v>
      </c>
    </row>
    <row r="23" spans="2:5" x14ac:dyDescent="0.25">
      <c r="B23" s="21" t="s">
        <v>27</v>
      </c>
      <c r="C23" s="22">
        <v>69461</v>
      </c>
      <c r="D23" s="22">
        <v>49888.86</v>
      </c>
      <c r="E23" s="27">
        <v>19572.14</v>
      </c>
    </row>
    <row r="24" spans="2:5" x14ac:dyDescent="0.25">
      <c r="B24" s="21" t="s">
        <v>14</v>
      </c>
      <c r="C24" s="22">
        <v>43183</v>
      </c>
      <c r="D24" s="22">
        <v>23657.399999999998</v>
      </c>
      <c r="E24" s="27">
        <v>19525.600000000002</v>
      </c>
    </row>
    <row r="25" spans="2:5" x14ac:dyDescent="0.25">
      <c r="B25" s="21" t="s">
        <v>4</v>
      </c>
      <c r="C25" s="22">
        <v>33551</v>
      </c>
      <c r="D25" s="22">
        <v>18604.080000000002</v>
      </c>
      <c r="E25" s="27">
        <v>14946.919999999998</v>
      </c>
    </row>
    <row r="26" spans="2:5" x14ac:dyDescent="0.25">
      <c r="B26" s="21" t="s">
        <v>67</v>
      </c>
      <c r="C26" s="22">
        <v>1240869</v>
      </c>
      <c r="D26" s="22">
        <v>439703.7300000001</v>
      </c>
      <c r="E26" s="27">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44EAE-938C-405E-BF7E-010349D1AB11}">
  <dimension ref="B3:R18"/>
  <sheetViews>
    <sheetView showGridLines="0" workbookViewId="0">
      <selection activeCell="E17" sqref="E17"/>
    </sheetView>
  </sheetViews>
  <sheetFormatPr defaultRowHeight="15" x14ac:dyDescent="0.25"/>
  <cols>
    <col min="4" max="4" width="14.7109375" customWidth="1"/>
    <col min="5" max="5" width="12.85546875" customWidth="1"/>
    <col min="7" max="7" width="19.5703125" customWidth="1"/>
    <col min="8" max="8" width="17.5703125" customWidth="1"/>
    <col min="9" max="9" width="11.42578125" customWidth="1"/>
    <col min="10" max="10" width="11.140625" customWidth="1"/>
    <col min="18" max="18" width="10.5703125" bestFit="1" customWidth="1"/>
  </cols>
  <sheetData>
    <row r="3" spans="2:18" x14ac:dyDescent="0.25">
      <c r="B3" s="52" t="s">
        <v>65</v>
      </c>
      <c r="C3" s="37"/>
      <c r="D3" s="32" t="s">
        <v>37</v>
      </c>
    </row>
    <row r="4" spans="2:18" x14ac:dyDescent="0.25">
      <c r="D4" s="31"/>
    </row>
    <row r="5" spans="2:18" x14ac:dyDescent="0.25">
      <c r="B5" s="34" t="s">
        <v>77</v>
      </c>
      <c r="C5" s="33"/>
      <c r="D5" s="33"/>
      <c r="E5" s="33"/>
      <c r="G5" s="34" t="s">
        <v>83</v>
      </c>
      <c r="H5" s="34"/>
      <c r="I5" s="34"/>
      <c r="J5" s="34"/>
      <c r="N5" t="s">
        <v>76</v>
      </c>
      <c r="R5" t="s">
        <v>85</v>
      </c>
    </row>
    <row r="6" spans="2:18" x14ac:dyDescent="0.25">
      <c r="B6" s="35"/>
      <c r="C6" s="36"/>
      <c r="D6" s="36"/>
      <c r="E6" s="36"/>
      <c r="G6" s="35"/>
      <c r="H6" s="35"/>
      <c r="I6" s="35"/>
      <c r="J6" s="35"/>
    </row>
    <row r="7" spans="2:18" x14ac:dyDescent="0.25">
      <c r="B7" s="39" t="s">
        <v>78</v>
      </c>
      <c r="C7" s="39"/>
      <c r="D7" s="39"/>
      <c r="E7" s="39">
        <f>COUNTIFS(Chocs[Geography],D3)</f>
        <v>53</v>
      </c>
      <c r="G7" s="37"/>
      <c r="H7" s="52" t="s">
        <v>1</v>
      </c>
      <c r="I7" s="52" t="s">
        <v>50</v>
      </c>
      <c r="J7" s="52" t="s">
        <v>84</v>
      </c>
      <c r="N7" t="s">
        <v>34</v>
      </c>
      <c r="P7" s="30" t="s">
        <v>2</v>
      </c>
      <c r="R7" s="29">
        <v>12000</v>
      </c>
    </row>
    <row r="8" spans="2:18" x14ac:dyDescent="0.25">
      <c r="N8" t="s">
        <v>36</v>
      </c>
      <c r="P8" s="30" t="s">
        <v>8</v>
      </c>
    </row>
    <row r="9" spans="2:18" x14ac:dyDescent="0.25">
      <c r="B9" s="38"/>
      <c r="C9" s="38"/>
      <c r="D9" s="53" t="s">
        <v>79</v>
      </c>
      <c r="E9" s="53" t="s">
        <v>56</v>
      </c>
      <c r="G9" s="45" t="s">
        <v>2</v>
      </c>
      <c r="H9" s="41">
        <f>SUMIFS(Chocs[Amount],Chocs[Sales Person],'Dynamic Sales Report'!G9,Chocs[Geography],'Dynamic Sales Report'!D3)</f>
        <v>25655</v>
      </c>
      <c r="I9" s="40">
        <f>SUMIFS(Chocs[Units],Chocs[Sales Person],'Dynamic Sales Report'!G9,Chocs[Geography],'Dynamic Sales Report'!D3)</f>
        <v>453</v>
      </c>
      <c r="J9" s="46">
        <f>IF(H9&gt;12000,1,-1)</f>
        <v>1</v>
      </c>
      <c r="N9" t="s">
        <v>35</v>
      </c>
      <c r="P9" s="30" t="s">
        <v>41</v>
      </c>
    </row>
    <row r="10" spans="2:18" x14ac:dyDescent="0.25">
      <c r="B10" s="40" t="s">
        <v>80</v>
      </c>
      <c r="C10" s="40"/>
      <c r="D10" s="41">
        <f>SUMIFS(Chocs[Amount],Chocs[Geography],D3)</f>
        <v>218813</v>
      </c>
      <c r="E10" s="41">
        <f>AVERAGEIFS(Chocs[Amount],Chocs[Geography],'Dynamic Sales Report'!D3)</f>
        <v>4128.5471698113206</v>
      </c>
      <c r="G10" s="45" t="s">
        <v>8</v>
      </c>
      <c r="H10" s="41">
        <f>SUMIFS(Chocs[Amount],Chocs[Sales Person],'Dynamic Sales Report'!G10,Chocs[Geography],'Dynamic Sales Report'!D3)</f>
        <v>20125</v>
      </c>
      <c r="I10" s="40">
        <f>SUMIFS(Chocs[Units],Chocs[Sales Person],'Dynamic Sales Report'!G10,Chocs[Geography],'Dynamic Sales Report'!D3)</f>
        <v>711</v>
      </c>
      <c r="J10" s="46">
        <f t="shared" ref="J10:J18" si="0">IF(H10&gt;12000,1,-1)</f>
        <v>1</v>
      </c>
      <c r="N10" t="s">
        <v>38</v>
      </c>
      <c r="P10" s="30" t="s">
        <v>7</v>
      </c>
    </row>
    <row r="11" spans="2:18" x14ac:dyDescent="0.25">
      <c r="B11" s="40" t="s">
        <v>73</v>
      </c>
      <c r="C11" s="40"/>
      <c r="D11" s="41">
        <f>SUMIFS(Chocs[Cost],Chocs[Geography],'Dynamic Sales Report'!D3)</f>
        <v>68922.960000000006</v>
      </c>
      <c r="E11" s="41">
        <f>AVERAGEIFS(Chocs[Cost],Chocs[Geography],'Dynamic Sales Report'!D3)</f>
        <v>1300.43320754717</v>
      </c>
      <c r="G11" s="45" t="s">
        <v>41</v>
      </c>
      <c r="H11" s="41">
        <f>SUMIFS(Chocs[Amount],Chocs[Sales Person],'Dynamic Sales Report'!G11,Chocs[Geography],'Dynamic Sales Report'!D3)</f>
        <v>17283</v>
      </c>
      <c r="I11" s="40">
        <f>SUMIFS(Chocs[Units],Chocs[Sales Person],'Dynamic Sales Report'!G11,Chocs[Geography],'Dynamic Sales Report'!D3)</f>
        <v>882</v>
      </c>
      <c r="J11" s="46">
        <f t="shared" si="0"/>
        <v>1</v>
      </c>
      <c r="N11" t="s">
        <v>39</v>
      </c>
      <c r="P11" s="30" t="s">
        <v>6</v>
      </c>
    </row>
    <row r="12" spans="2:18" x14ac:dyDescent="0.25">
      <c r="B12" s="39" t="s">
        <v>81</v>
      </c>
      <c r="C12" s="39"/>
      <c r="D12" s="44">
        <f>D10-D11</f>
        <v>149890.03999999998</v>
      </c>
      <c r="E12" s="44">
        <f>E10-E11</f>
        <v>2828.1139622641504</v>
      </c>
      <c r="G12" s="45" t="s">
        <v>7</v>
      </c>
      <c r="H12" s="41">
        <f>SUMIFS(Chocs[Amount],Chocs[Sales Person],'Dynamic Sales Report'!G12,Chocs[Geography],'Dynamic Sales Report'!D3)</f>
        <v>43568</v>
      </c>
      <c r="I12" s="40">
        <f>SUMIFS(Chocs[Units],Chocs[Sales Person],'Dynamic Sales Report'!G12,Chocs[Geography],'Dynamic Sales Report'!D3)</f>
        <v>978</v>
      </c>
      <c r="J12" s="46">
        <f t="shared" si="0"/>
        <v>1</v>
      </c>
      <c r="N12" t="s">
        <v>37</v>
      </c>
      <c r="P12" s="30" t="s">
        <v>5</v>
      </c>
    </row>
    <row r="13" spans="2:18" x14ac:dyDescent="0.25">
      <c r="B13" s="42" t="s">
        <v>82</v>
      </c>
      <c r="C13" s="42"/>
      <c r="D13" s="43">
        <f>SUMIFS(Chocs[Units],Chocs[Geography],'Dynamic Sales Report'!D3)</f>
        <v>7431</v>
      </c>
      <c r="E13" s="43">
        <f>AVERAGEIFS(Chocs[Units],Chocs[Geography],'Dynamic Sales Report'!D3)</f>
        <v>140.20754716981133</v>
      </c>
      <c r="G13" s="45" t="s">
        <v>6</v>
      </c>
      <c r="H13" s="41">
        <f>SUMIFS(Chocs[Amount],Chocs[Sales Person],'Dynamic Sales Report'!G13,Chocs[Geography],'Dynamic Sales Report'!D3)</f>
        <v>26985</v>
      </c>
      <c r="I13" s="40">
        <f>SUMIFS(Chocs[Units],Chocs[Sales Person],'Dynamic Sales Report'!G13,Chocs[Geography],'Dynamic Sales Report'!D3)</f>
        <v>1329</v>
      </c>
      <c r="J13" s="46">
        <f t="shared" si="0"/>
        <v>1</v>
      </c>
      <c r="P13" s="30" t="s">
        <v>3</v>
      </c>
    </row>
    <row r="14" spans="2:18" x14ac:dyDescent="0.25">
      <c r="G14" s="50" t="s">
        <v>5</v>
      </c>
      <c r="H14" s="44">
        <f>SUMIFS(Chocs[Amount],Chocs[Sales Person],'Dynamic Sales Report'!G14,Chocs[Geography],'Dynamic Sales Report'!D3)</f>
        <v>14504</v>
      </c>
      <c r="I14" s="39">
        <f>SUMIFS(Chocs[Units],Chocs[Sales Person],'Dynamic Sales Report'!G14,Chocs[Geography],'Dynamic Sales Report'!D3)</f>
        <v>156</v>
      </c>
      <c r="J14" s="51">
        <f t="shared" si="0"/>
        <v>1</v>
      </c>
      <c r="P14" s="30" t="s">
        <v>9</v>
      </c>
    </row>
    <row r="15" spans="2:18" x14ac:dyDescent="0.25">
      <c r="G15" s="47" t="s">
        <v>3</v>
      </c>
      <c r="H15" s="48">
        <f>SUMIFS(Chocs[Amount],Chocs[Sales Person],'Dynamic Sales Report'!G15,Chocs[Geography],'Dynamic Sales Report'!D3)</f>
        <v>16821</v>
      </c>
      <c r="I15" s="42">
        <f>SUMIFS(Chocs[Units],Chocs[Sales Person],'Dynamic Sales Report'!G15,Chocs[Geography],'Dynamic Sales Report'!D3)</f>
        <v>1161</v>
      </c>
      <c r="J15" s="49">
        <f t="shared" si="0"/>
        <v>1</v>
      </c>
      <c r="P15" s="30" t="s">
        <v>10</v>
      </c>
    </row>
    <row r="16" spans="2:18" x14ac:dyDescent="0.25">
      <c r="G16" s="47" t="s">
        <v>9</v>
      </c>
      <c r="H16" s="48">
        <f>SUMIFS(Chocs[Amount],Chocs[Sales Person],'Dynamic Sales Report'!G16,Chocs[Geography],'Dynamic Sales Report'!D3)</f>
        <v>21434</v>
      </c>
      <c r="I16" s="42">
        <f>SUMIFS(Chocs[Units],Chocs[Sales Person],'Dynamic Sales Report'!G16,Chocs[Geography],'Dynamic Sales Report'!D3)</f>
        <v>1116</v>
      </c>
      <c r="J16" s="49">
        <f t="shared" si="0"/>
        <v>1</v>
      </c>
      <c r="P16" s="30" t="s">
        <v>40</v>
      </c>
    </row>
    <row r="17" spans="7:10" x14ac:dyDescent="0.25">
      <c r="G17" s="47" t="s">
        <v>10</v>
      </c>
      <c r="H17" s="48">
        <f>SUMIFS(Chocs[Amount],Chocs[Sales Person],'Dynamic Sales Report'!G17,Chocs[Geography],'Dynamic Sales Report'!D3)</f>
        <v>7987</v>
      </c>
      <c r="I17" s="42">
        <f>SUMIFS(Chocs[Units],Chocs[Sales Person],'Dynamic Sales Report'!G17,Chocs[Geography],'Dynamic Sales Report'!D3)</f>
        <v>345</v>
      </c>
      <c r="J17" s="49">
        <f t="shared" si="0"/>
        <v>-1</v>
      </c>
    </row>
    <row r="18" spans="7:10" x14ac:dyDescent="0.25">
      <c r="G18" s="47" t="s">
        <v>40</v>
      </c>
      <c r="H18" s="48">
        <f>SUMIFS(Chocs[Amount],Chocs[Sales Person],'Dynamic Sales Report'!G18,Chocs[Geography],'Dynamic Sales Report'!D3)</f>
        <v>24451</v>
      </c>
      <c r="I18" s="42">
        <f>SUMIFS(Chocs[Units],Chocs[Sales Person],'Dynamic Sales Report'!G18,Chocs[Geography],'Dynamic Sales Report'!D3)</f>
        <v>300</v>
      </c>
      <c r="J18" s="49">
        <f t="shared" si="0"/>
        <v>1</v>
      </c>
    </row>
  </sheetData>
  <sortState xmlns:xlrd2="http://schemas.microsoft.com/office/spreadsheetml/2017/richdata2" ref="P7:P16">
    <sortCondition ref="P7:P16"/>
  </sortState>
  <conditionalFormatting sqref="P7:P16">
    <cfRule type="duplicateValues" dxfId="1" priority="6"/>
  </conditionalFormatting>
  <conditionalFormatting sqref="G9:G18">
    <cfRule type="duplicateValues" dxfId="0" priority="5"/>
  </conditionalFormatting>
  <conditionalFormatting sqref="H9:H18">
    <cfRule type="dataBar" priority="2">
      <dataBar>
        <cfvo type="min"/>
        <cfvo type="max"/>
        <color rgb="FFFFB628"/>
      </dataBar>
      <extLst>
        <ext xmlns:x14="http://schemas.microsoft.com/office/spreadsheetml/2009/9/main" uri="{B025F937-C7B1-47D3-B67F-A62EFF666E3E}">
          <x14:id>{08CD1099-A8CE-4821-88C6-F7BB1F701C97}</x14:id>
        </ext>
      </extLst>
    </cfRule>
    <cfRule type="dataBar" priority="1">
      <dataBar>
        <cfvo type="min"/>
        <cfvo type="max"/>
        <color theme="7" tint="0.59999389629810485"/>
      </dataBar>
      <extLst>
        <ext xmlns:x14="http://schemas.microsoft.com/office/spreadsheetml/2009/9/main" uri="{B025F937-C7B1-47D3-B67F-A62EFF666E3E}">
          <x14:id>{25831F7D-B340-44A3-B4A1-EE1BAD64C374}</x14:id>
        </ext>
      </extLst>
    </cfRule>
  </conditionalFormatting>
  <dataValidations count="1">
    <dataValidation type="list" allowBlank="1" showInputMessage="1" showErrorMessage="1" sqref="D3:D4" xr:uid="{BB74CEB5-76D7-44A8-A5FF-26385EA948F0}">
      <formula1>$N$7:$N$12</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8CD1099-A8CE-4821-88C6-F7BB1F701C97}">
            <x14:dataBar minLength="0" maxLength="100" gradient="0">
              <x14:cfvo type="autoMin"/>
              <x14:cfvo type="autoMax"/>
              <x14:negativeFillColor rgb="FFFF0000"/>
              <x14:axisColor rgb="FF000000"/>
            </x14:dataBar>
          </x14:cfRule>
          <x14:cfRule type="dataBar" id="{25831F7D-B340-44A3-B4A1-EE1BAD64C374}">
            <x14:dataBar minLength="0" maxLength="100" gradient="0">
              <x14:cfvo type="autoMin"/>
              <x14:cfvo type="autoMax"/>
              <x14:negativeFillColor rgb="FFFF0000"/>
              <x14:axisColor rgb="FF000000"/>
            </x14:dataBar>
          </x14:cfRule>
          <xm:sqref>H9:H18</xm:sqref>
        </x14:conditionalFormatting>
        <x14:conditionalFormatting xmlns:xm="http://schemas.microsoft.com/office/excel/2006/main">
          <x14:cfRule type="iconSet" priority="3" id="{C077B8BF-4033-485F-9DB2-6609815109B5}">
            <x14:iconSet iconSet="3Symbols2" showValue="0" custom="1">
              <x14:cfvo type="percent">
                <xm:f>0</xm:f>
              </x14:cfvo>
              <x14:cfvo type="num">
                <xm:f>0</xm:f>
              </x14:cfvo>
              <x14:cfvo type="num">
                <xm:f>1</xm:f>
              </x14:cfvo>
              <x14:cfIcon iconSet="3Symbols2" iconId="0"/>
              <x14:cfIcon iconSet="NoIcons" iconId="0"/>
              <x14:cfIcon iconSet="3Symbols2" iconId="2"/>
            </x14:iconSet>
          </x14:cfRule>
          <xm:sqref>J9:J18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784D7-B41F-46BF-BD38-0E1182571129}">
  <dimension ref="B2:F25"/>
  <sheetViews>
    <sheetView tabSelected="1" workbookViewId="0">
      <selection activeCell="K11" sqref="K11"/>
    </sheetView>
  </sheetViews>
  <sheetFormatPr defaultRowHeight="15" x14ac:dyDescent="0.25"/>
  <cols>
    <col min="2" max="2" width="21.85546875" bestFit="1" customWidth="1"/>
    <col min="3" max="3" width="14.85546875" bestFit="1" customWidth="1"/>
    <col min="4" max="4" width="12.28515625" bestFit="1" customWidth="1"/>
    <col min="5" max="5" width="11.140625" bestFit="1" customWidth="1"/>
    <col min="6" max="6" width="8" bestFit="1" customWidth="1"/>
  </cols>
  <sheetData>
    <row r="2" spans="2:6" x14ac:dyDescent="0.25">
      <c r="B2" s="20" t="s">
        <v>66</v>
      </c>
      <c r="C2" t="s">
        <v>68</v>
      </c>
      <c r="D2" t="s">
        <v>69</v>
      </c>
      <c r="E2" t="s">
        <v>75</v>
      </c>
      <c r="F2" t="s">
        <v>86</v>
      </c>
    </row>
    <row r="3" spans="2:6" x14ac:dyDescent="0.25">
      <c r="B3" s="21" t="s">
        <v>4</v>
      </c>
      <c r="C3" s="22">
        <v>33551</v>
      </c>
      <c r="D3" s="22">
        <v>1566</v>
      </c>
      <c r="E3" s="27">
        <v>14946.919999999998</v>
      </c>
      <c r="F3" s="55">
        <v>0.44549849482876808</v>
      </c>
    </row>
    <row r="4" spans="2:6" x14ac:dyDescent="0.25">
      <c r="B4" s="21" t="s">
        <v>24</v>
      </c>
      <c r="C4" s="22">
        <v>35378</v>
      </c>
      <c r="D4" s="22">
        <v>1044</v>
      </c>
      <c r="E4" s="27">
        <v>30189.32</v>
      </c>
      <c r="F4" s="55">
        <v>0.85333597150771667</v>
      </c>
    </row>
    <row r="5" spans="2:6" x14ac:dyDescent="0.25">
      <c r="B5" s="21" t="s">
        <v>21</v>
      </c>
      <c r="C5" s="22">
        <v>37772</v>
      </c>
      <c r="D5" s="22">
        <v>1308</v>
      </c>
      <c r="E5" s="27">
        <v>26000</v>
      </c>
      <c r="F5" s="55">
        <v>0.68834056973419466</v>
      </c>
    </row>
    <row r="6" spans="2:6" x14ac:dyDescent="0.25">
      <c r="B6" s="21" t="s">
        <v>31</v>
      </c>
      <c r="C6" s="22">
        <v>39263</v>
      </c>
      <c r="D6" s="22">
        <v>1683</v>
      </c>
      <c r="E6" s="27">
        <v>29518.43</v>
      </c>
      <c r="F6" s="55">
        <v>0.75181290273285284</v>
      </c>
    </row>
    <row r="7" spans="2:6" x14ac:dyDescent="0.25">
      <c r="B7" s="21" t="s">
        <v>14</v>
      </c>
      <c r="C7" s="22">
        <v>43183</v>
      </c>
      <c r="D7" s="22">
        <v>2022</v>
      </c>
      <c r="E7" s="27">
        <v>19525.600000000002</v>
      </c>
      <c r="F7" s="55">
        <v>0.45215941458444298</v>
      </c>
    </row>
    <row r="8" spans="2:6" x14ac:dyDescent="0.25">
      <c r="B8" s="21" t="s">
        <v>19</v>
      </c>
      <c r="C8" s="22">
        <v>44744</v>
      </c>
      <c r="D8" s="22">
        <v>1956</v>
      </c>
      <c r="E8" s="27">
        <v>29800.160000000003</v>
      </c>
      <c r="F8" s="55">
        <v>0.66601466118362251</v>
      </c>
    </row>
    <row r="9" spans="2:6" x14ac:dyDescent="0.25">
      <c r="B9" s="21" t="s">
        <v>13</v>
      </c>
      <c r="C9" s="22">
        <v>47271</v>
      </c>
      <c r="D9" s="22">
        <v>1881</v>
      </c>
      <c r="E9" s="27">
        <v>29721.27</v>
      </c>
      <c r="F9" s="55">
        <v>0.62874214634765502</v>
      </c>
    </row>
    <row r="10" spans="2:6" x14ac:dyDescent="0.25">
      <c r="B10" s="21" t="s">
        <v>18</v>
      </c>
      <c r="C10" s="22">
        <v>52150</v>
      </c>
      <c r="D10" s="22">
        <v>1752</v>
      </c>
      <c r="E10" s="27">
        <v>40814.559999999998</v>
      </c>
      <c r="F10" s="55">
        <v>0.78263777564717163</v>
      </c>
    </row>
    <row r="11" spans="2:6" x14ac:dyDescent="0.25">
      <c r="B11" s="21" t="s">
        <v>20</v>
      </c>
      <c r="C11" s="22">
        <v>54712</v>
      </c>
      <c r="D11" s="22">
        <v>2196</v>
      </c>
      <c r="E11" s="27">
        <v>31390.480000000003</v>
      </c>
      <c r="F11" s="55">
        <v>0.57374031291124439</v>
      </c>
    </row>
    <row r="12" spans="2:6" x14ac:dyDescent="0.25">
      <c r="B12" s="21" t="s">
        <v>23</v>
      </c>
      <c r="C12" s="22">
        <v>56644</v>
      </c>
      <c r="D12" s="22">
        <v>1812</v>
      </c>
      <c r="E12" s="27">
        <v>44884.12</v>
      </c>
      <c r="F12" s="55">
        <v>0.79238966174705183</v>
      </c>
    </row>
    <row r="13" spans="2:6" x14ac:dyDescent="0.25">
      <c r="B13" s="21" t="s">
        <v>25</v>
      </c>
      <c r="C13" s="22">
        <v>57372</v>
      </c>
      <c r="D13" s="22">
        <v>2106</v>
      </c>
      <c r="E13" s="27">
        <v>29678.099999999995</v>
      </c>
      <c r="F13" s="55">
        <v>0.51729240744614091</v>
      </c>
    </row>
    <row r="14" spans="2:6" x14ac:dyDescent="0.25">
      <c r="B14" s="21" t="s">
        <v>29</v>
      </c>
      <c r="C14" s="22">
        <v>58009</v>
      </c>
      <c r="D14" s="22">
        <v>2976</v>
      </c>
      <c r="E14" s="27">
        <v>36700.840000000004</v>
      </c>
      <c r="F14" s="55">
        <v>0.6326749297522799</v>
      </c>
    </row>
    <row r="15" spans="2:6" x14ac:dyDescent="0.25">
      <c r="B15" s="21" t="s">
        <v>16</v>
      </c>
      <c r="C15" s="22">
        <v>62111</v>
      </c>
      <c r="D15" s="22">
        <v>2154</v>
      </c>
      <c r="E15" s="27">
        <v>43177.340000000004</v>
      </c>
      <c r="F15" s="55">
        <v>0.6951641416174269</v>
      </c>
    </row>
    <row r="16" spans="2:6" x14ac:dyDescent="0.25">
      <c r="B16" s="21" t="s">
        <v>17</v>
      </c>
      <c r="C16" s="22">
        <v>63721</v>
      </c>
      <c r="D16" s="22">
        <v>2331</v>
      </c>
      <c r="E16" s="27">
        <v>56471.590000000004</v>
      </c>
      <c r="F16" s="55">
        <v>0.88623201142480512</v>
      </c>
    </row>
    <row r="17" spans="2:6" x14ac:dyDescent="0.25">
      <c r="B17" s="21" t="s">
        <v>22</v>
      </c>
      <c r="C17" s="22">
        <v>66283</v>
      </c>
      <c r="D17" s="22">
        <v>2052</v>
      </c>
      <c r="E17" s="27">
        <v>46234.960000000006</v>
      </c>
      <c r="F17" s="55">
        <v>0.69753873542235578</v>
      </c>
    </row>
    <row r="18" spans="2:6" x14ac:dyDescent="0.25">
      <c r="B18" s="21" t="s">
        <v>30</v>
      </c>
      <c r="C18" s="22">
        <v>66500</v>
      </c>
      <c r="D18" s="22">
        <v>2802</v>
      </c>
      <c r="E18" s="27">
        <v>25899.020000000011</v>
      </c>
      <c r="F18" s="55">
        <v>0.38945894736842124</v>
      </c>
    </row>
    <row r="19" spans="2:6" x14ac:dyDescent="0.25">
      <c r="B19" s="21" t="s">
        <v>15</v>
      </c>
      <c r="C19" s="22">
        <v>68971</v>
      </c>
      <c r="D19" s="22">
        <v>1533</v>
      </c>
      <c r="E19" s="27">
        <v>50988.91</v>
      </c>
      <c r="F19" s="55">
        <v>0.73928042220643464</v>
      </c>
    </row>
    <row r="20" spans="2:6" x14ac:dyDescent="0.25">
      <c r="B20" s="21" t="s">
        <v>33</v>
      </c>
      <c r="C20" s="22">
        <v>69160</v>
      </c>
      <c r="D20" s="22">
        <v>1854</v>
      </c>
      <c r="E20" s="27">
        <v>46226.020000000004</v>
      </c>
      <c r="F20" s="55">
        <v>0.6683924233661076</v>
      </c>
    </row>
    <row r="21" spans="2:6" x14ac:dyDescent="0.25">
      <c r="B21" s="21" t="s">
        <v>27</v>
      </c>
      <c r="C21" s="22">
        <v>69461</v>
      </c>
      <c r="D21" s="22">
        <v>2982</v>
      </c>
      <c r="E21" s="27">
        <v>19572.14</v>
      </c>
      <c r="F21" s="55">
        <v>0.28177164164063284</v>
      </c>
    </row>
    <row r="22" spans="2:6" x14ac:dyDescent="0.25">
      <c r="B22" s="21" t="s">
        <v>26</v>
      </c>
      <c r="C22" s="22">
        <v>70273</v>
      </c>
      <c r="D22" s="22">
        <v>2142</v>
      </c>
      <c r="E22" s="27">
        <v>58277.8</v>
      </c>
      <c r="F22" s="55">
        <v>0.82930570773981471</v>
      </c>
    </row>
    <row r="23" spans="2:6" x14ac:dyDescent="0.25">
      <c r="B23" s="21" t="s">
        <v>32</v>
      </c>
      <c r="C23" s="22">
        <v>71967</v>
      </c>
      <c r="D23" s="22">
        <v>2301</v>
      </c>
      <c r="E23" s="27">
        <v>52063.35</v>
      </c>
      <c r="F23" s="55">
        <v>0.72343365709283425</v>
      </c>
    </row>
    <row r="24" spans="2:6" x14ac:dyDescent="0.25">
      <c r="B24" s="21" t="s">
        <v>28</v>
      </c>
      <c r="C24" s="22">
        <v>72373</v>
      </c>
      <c r="D24" s="22">
        <v>3207</v>
      </c>
      <c r="E24" s="27">
        <v>39084.340000000004</v>
      </c>
      <c r="F24" s="55">
        <v>0.54004034653807365</v>
      </c>
    </row>
    <row r="25" spans="2:6" x14ac:dyDescent="0.25">
      <c r="B25" s="21" t="s">
        <v>67</v>
      </c>
      <c r="C25" s="22">
        <v>1240869</v>
      </c>
      <c r="D25" s="22">
        <v>45660</v>
      </c>
      <c r="E25" s="27">
        <v>801165.2699999999</v>
      </c>
      <c r="F25" s="55">
        <v>0.64564854952456696</v>
      </c>
    </row>
  </sheetData>
  <conditionalFormatting pivot="1" sqref="F3:F25">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Statistics</vt:lpstr>
      <vt:lpstr>EDA with CF</vt:lpstr>
      <vt:lpstr>Sales Analysis</vt:lpstr>
      <vt:lpstr>Top 5 Products</vt:lpstr>
      <vt:lpstr>Anomaly Detection</vt:lpstr>
      <vt:lpstr>Best in Category</vt:lpstr>
      <vt:lpstr>Profit Analysis</vt:lpstr>
      <vt:lpstr>Dynamic Sales Report</vt:lpstr>
      <vt:lpstr>Discontinue 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Filzahusna Muhammad</cp:lastModifiedBy>
  <dcterms:created xsi:type="dcterms:W3CDTF">2021-03-14T20:21:32Z</dcterms:created>
  <dcterms:modified xsi:type="dcterms:W3CDTF">2024-09-02T22:36:13Z</dcterms:modified>
</cp:coreProperties>
</file>