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ublic Folder\FIM Partners Investor Relations\3. AUM &amp; Performance\2. Returns\"/>
    </mc:Choice>
  </mc:AlternateContent>
  <xr:revisionPtr revIDLastSave="0" documentId="13_ncr:1_{26DCB1D4-154A-4802-9E30-AD9ED2C0887D}" xr6:coauthVersionLast="45" xr6:coauthVersionMax="45" xr10:uidLastSave="{00000000-0000-0000-0000-000000000000}"/>
  <bookViews>
    <workbookView xWindow="2100" yWindow="-120" windowWidth="36420" windowHeight="21840" tabRatio="747" xr2:uid="{95139E23-9E85-4427-AC8C-1B41C9A4FEC3}"/>
  </bookViews>
  <sheets>
    <sheet name="UCITS - Gross" sheetId="15" r:id="rId1"/>
    <sheet name="GEM - Gross" sheetId="5" r:id="rId2"/>
    <sheet name="Cover" sheetId="1" r:id="rId3"/>
    <sheet name="GEM Debt NAVS" sheetId="14" r:id="rId4"/>
    <sheet name="GEM - Net" sheetId="6" r:id="rId5"/>
    <sheet name="Frontier - Gross" sheetId="3" r:id="rId6"/>
    <sheet name="Frontier - Net" sheetId="4" r:id="rId7"/>
    <sheet name="SLT II" sheetId="13" r:id="rId8"/>
    <sheet name="Horizon - Gross" sheetId="11" r:id="rId9"/>
    <sheet name="Horizon - Net" sheetId="2" r:id="rId10"/>
    <sheet name="Credit - Gross" sheetId="7" r:id="rId11"/>
    <sheet name="Credit - Net" sheetId="8" r:id="rId12"/>
    <sheet name="Sukuk - Gross" sheetId="9" r:id="rId13"/>
    <sheet name="Sukuk - Net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5" l="1"/>
  <c r="E69" i="15"/>
  <c r="E70" i="15"/>
  <c r="E67" i="15"/>
  <c r="E66" i="15"/>
  <c r="E65" i="15"/>
  <c r="E64" i="15"/>
  <c r="E63" i="15"/>
  <c r="E62" i="15"/>
  <c r="E61" i="15"/>
  <c r="E60" i="15"/>
  <c r="E59" i="15"/>
  <c r="E68" i="15"/>
  <c r="D68" i="15"/>
  <c r="D67" i="15"/>
  <c r="D66" i="15"/>
  <c r="D65" i="15"/>
  <c r="D64" i="15"/>
  <c r="D63" i="15"/>
  <c r="D62" i="15"/>
  <c r="D61" i="15"/>
  <c r="D60" i="15"/>
  <c r="D59" i="15"/>
  <c r="AE70" i="15" l="1"/>
  <c r="S70" i="15"/>
  <c r="R70" i="15"/>
  <c r="Q70" i="15"/>
  <c r="L70" i="15"/>
  <c r="M70" i="15"/>
  <c r="AE69" i="15"/>
  <c r="L69" i="15"/>
  <c r="I69" i="15"/>
  <c r="AE68" i="15"/>
  <c r="W18" i="15"/>
  <c r="I68" i="15"/>
  <c r="M67" i="15"/>
  <c r="L67" i="15"/>
  <c r="I67" i="15"/>
  <c r="L66" i="15"/>
  <c r="L65" i="15"/>
  <c r="M65" i="15"/>
  <c r="L64" i="15"/>
  <c r="I64" i="15"/>
  <c r="M64" i="15"/>
  <c r="L63" i="15"/>
  <c r="M63" i="15"/>
  <c r="L62" i="15"/>
  <c r="I62" i="15"/>
  <c r="M61" i="15"/>
  <c r="L61" i="15"/>
  <c r="I61" i="15"/>
  <c r="L60" i="15"/>
  <c r="M60" i="15"/>
  <c r="L59" i="15"/>
  <c r="M59" i="15"/>
  <c r="M58" i="15"/>
  <c r="L58" i="15"/>
  <c r="I58" i="15"/>
  <c r="M57" i="15"/>
  <c r="L57" i="15"/>
  <c r="I57" i="15"/>
  <c r="AB56" i="15"/>
  <c r="AA56" i="15"/>
  <c r="M56" i="15"/>
  <c r="L56" i="15"/>
  <c r="I56" i="15"/>
  <c r="AB55" i="15"/>
  <c r="AA55" i="15"/>
  <c r="M55" i="15"/>
  <c r="L55" i="15"/>
  <c r="I55" i="15"/>
  <c r="AB54" i="15"/>
  <c r="AA54" i="15"/>
  <c r="M54" i="15"/>
  <c r="L54" i="15"/>
  <c r="I54" i="15"/>
  <c r="M53" i="15"/>
  <c r="L53" i="15"/>
  <c r="I53" i="15"/>
  <c r="M52" i="15"/>
  <c r="L52" i="15"/>
  <c r="I52" i="15"/>
  <c r="M51" i="15"/>
  <c r="L51" i="15"/>
  <c r="I51" i="15"/>
  <c r="M50" i="15"/>
  <c r="L50" i="15"/>
  <c r="I50" i="15"/>
  <c r="M49" i="15"/>
  <c r="L49" i="15"/>
  <c r="I49" i="15"/>
  <c r="M48" i="15"/>
  <c r="L48" i="15"/>
  <c r="I48" i="15"/>
  <c r="M47" i="15"/>
  <c r="L47" i="15"/>
  <c r="I47" i="15"/>
  <c r="M46" i="15"/>
  <c r="L46" i="15"/>
  <c r="I46" i="15"/>
  <c r="M45" i="15"/>
  <c r="L45" i="15"/>
  <c r="I45" i="15"/>
  <c r="M44" i="15"/>
  <c r="L44" i="15"/>
  <c r="I44" i="15"/>
  <c r="M43" i="15"/>
  <c r="L43" i="15"/>
  <c r="I43" i="15"/>
  <c r="M42" i="15"/>
  <c r="L42" i="15"/>
  <c r="I42" i="15"/>
  <c r="M41" i="15"/>
  <c r="L41" i="15"/>
  <c r="I41" i="15"/>
  <c r="M40" i="15"/>
  <c r="L40" i="15"/>
  <c r="I40" i="15"/>
  <c r="M39" i="15"/>
  <c r="L39" i="15"/>
  <c r="I39" i="15"/>
  <c r="M38" i="15"/>
  <c r="L38" i="15"/>
  <c r="I38" i="15"/>
  <c r="M37" i="15"/>
  <c r="L37" i="15"/>
  <c r="I37" i="15"/>
  <c r="M36" i="15"/>
  <c r="L36" i="15"/>
  <c r="I36" i="15"/>
  <c r="M35" i="15"/>
  <c r="L35" i="15"/>
  <c r="I35" i="15"/>
  <c r="M34" i="15"/>
  <c r="L34" i="15"/>
  <c r="I34" i="15"/>
  <c r="M33" i="15"/>
  <c r="L33" i="15"/>
  <c r="I33" i="15"/>
  <c r="M32" i="15"/>
  <c r="L32" i="15"/>
  <c r="I32" i="15"/>
  <c r="M31" i="15"/>
  <c r="L31" i="15"/>
  <c r="I31" i="15"/>
  <c r="M30" i="15"/>
  <c r="L30" i="15"/>
  <c r="I30" i="15"/>
  <c r="M29" i="15"/>
  <c r="L29" i="15"/>
  <c r="I29" i="15"/>
  <c r="M28" i="15"/>
  <c r="L28" i="15"/>
  <c r="I28" i="15"/>
  <c r="M27" i="15"/>
  <c r="L27" i="15"/>
  <c r="I27" i="15"/>
  <c r="M26" i="15"/>
  <c r="L26" i="15"/>
  <c r="I26" i="15"/>
  <c r="M25" i="15"/>
  <c r="L25" i="15"/>
  <c r="I25" i="15"/>
  <c r="M24" i="15"/>
  <c r="L24" i="15"/>
  <c r="I24" i="15"/>
  <c r="M23" i="15"/>
  <c r="L23" i="15"/>
  <c r="I23" i="15"/>
  <c r="M22" i="15"/>
  <c r="L22" i="15"/>
  <c r="I22" i="15"/>
  <c r="M21" i="15"/>
  <c r="L21" i="15"/>
  <c r="I21" i="15"/>
  <c r="M20" i="15"/>
  <c r="L20" i="15"/>
  <c r="I20" i="15"/>
  <c r="M19" i="15"/>
  <c r="L19" i="15"/>
  <c r="I19" i="15"/>
  <c r="M18" i="15"/>
  <c r="L18" i="15"/>
  <c r="I18" i="15"/>
  <c r="W17" i="15"/>
  <c r="M17" i="15"/>
  <c r="L17" i="15"/>
  <c r="I17" i="15"/>
  <c r="M16" i="15"/>
  <c r="L16" i="15"/>
  <c r="I16" i="15"/>
  <c r="M15" i="15"/>
  <c r="L15" i="15"/>
  <c r="I15" i="15"/>
  <c r="M14" i="15"/>
  <c r="L14" i="15"/>
  <c r="I14" i="15"/>
  <c r="M13" i="15"/>
  <c r="L13" i="15"/>
  <c r="I13" i="15"/>
  <c r="M12" i="15"/>
  <c r="L12" i="15"/>
  <c r="I12" i="15"/>
  <c r="M11" i="15"/>
  <c r="L11" i="15"/>
  <c r="I11" i="15"/>
  <c r="M10" i="15"/>
  <c r="L10" i="15"/>
  <c r="I10" i="15"/>
  <c r="S9" i="15"/>
  <c r="R9" i="15"/>
  <c r="Q9" i="15"/>
  <c r="M9" i="15"/>
  <c r="L9" i="15"/>
  <c r="I9" i="15"/>
  <c r="M8" i="15"/>
  <c r="L8" i="15"/>
  <c r="I8" i="15"/>
  <c r="M7" i="15"/>
  <c r="L7" i="15"/>
  <c r="I7" i="15"/>
  <c r="M6" i="15"/>
  <c r="L6" i="15"/>
  <c r="I6" i="15"/>
  <c r="M5" i="15"/>
  <c r="L5" i="15"/>
  <c r="I5" i="15"/>
  <c r="A5" i="15"/>
  <c r="S4" i="15"/>
  <c r="R4" i="15"/>
  <c r="Q4" i="15"/>
  <c r="M4" i="15"/>
  <c r="L4" i="15"/>
  <c r="I4" i="15"/>
  <c r="C4" i="15"/>
  <c r="AH4" i="15" s="1"/>
  <c r="A4" i="15"/>
  <c r="M3" i="15"/>
  <c r="L3" i="15"/>
  <c r="I3" i="15"/>
  <c r="C3" i="15"/>
  <c r="B3" i="15"/>
  <c r="A3" i="15"/>
  <c r="AH2" i="15"/>
  <c r="AF2" i="15"/>
  <c r="AE2" i="15"/>
  <c r="AC54" i="15" l="1"/>
  <c r="AC55" i="15"/>
  <c r="AC56" i="15"/>
  <c r="V19" i="15"/>
  <c r="L68" i="15"/>
  <c r="I63" i="15"/>
  <c r="I70" i="15"/>
  <c r="I59" i="15"/>
  <c r="W19" i="15"/>
  <c r="V18" i="15"/>
  <c r="X18" i="15" s="1"/>
  <c r="A6" i="15"/>
  <c r="AE5" i="15"/>
  <c r="J3" i="15"/>
  <c r="AE3" i="15"/>
  <c r="C5" i="15"/>
  <c r="K3" i="15"/>
  <c r="AF3" i="15"/>
  <c r="J4" i="15"/>
  <c r="S71" i="15"/>
  <c r="AH3" i="15"/>
  <c r="K4" i="15"/>
  <c r="AE4" i="15"/>
  <c r="B4" i="15"/>
  <c r="G3" i="15"/>
  <c r="H3" i="15" s="1"/>
  <c r="M66" i="15"/>
  <c r="I66" i="15"/>
  <c r="V17" i="15"/>
  <c r="X17" i="15" s="1"/>
  <c r="M68" i="15"/>
  <c r="I60" i="15"/>
  <c r="M62" i="15"/>
  <c r="I65" i="15"/>
  <c r="M69" i="15"/>
  <c r="M128" i="10"/>
  <c r="L128" i="10"/>
  <c r="J128" i="10"/>
  <c r="K128" i="10" s="1"/>
  <c r="I128" i="10"/>
  <c r="G128" i="10"/>
  <c r="H128" i="10" s="1"/>
  <c r="C128" i="10"/>
  <c r="B128" i="10"/>
  <c r="P93" i="10"/>
  <c r="A128" i="10"/>
  <c r="P93" i="8"/>
  <c r="M128" i="8"/>
  <c r="L128" i="8"/>
  <c r="J128" i="8"/>
  <c r="K128" i="8" s="1"/>
  <c r="I128" i="8"/>
  <c r="G128" i="8"/>
  <c r="H128" i="8" s="1"/>
  <c r="P97" i="9"/>
  <c r="J128" i="9"/>
  <c r="E128" i="9"/>
  <c r="C128" i="9" s="1"/>
  <c r="K128" i="9" s="1"/>
  <c r="D128" i="9"/>
  <c r="A128" i="9"/>
  <c r="D128" i="7"/>
  <c r="B128" i="7" s="1"/>
  <c r="C128" i="8"/>
  <c r="B128" i="8"/>
  <c r="A128" i="8"/>
  <c r="P99" i="7"/>
  <c r="M128" i="7"/>
  <c r="E128" i="7"/>
  <c r="C128" i="7" s="1"/>
  <c r="J128" i="7" s="1"/>
  <c r="K128" i="7" s="1"/>
  <c r="A128" i="7"/>
  <c r="K97" i="3"/>
  <c r="M97" i="3"/>
  <c r="L97" i="3"/>
  <c r="J97" i="3"/>
  <c r="I97" i="3"/>
  <c r="G97" i="3"/>
  <c r="H97" i="3" s="1"/>
  <c r="E97" i="3"/>
  <c r="P93" i="3"/>
  <c r="Q93" i="3" s="1"/>
  <c r="S93" i="3"/>
  <c r="B97" i="3"/>
  <c r="A97" i="3"/>
  <c r="X19" i="15" l="1"/>
  <c r="AH5" i="15"/>
  <c r="C6" i="15"/>
  <c r="R71" i="15"/>
  <c r="AB30" i="15" s="1"/>
  <c r="V43" i="15"/>
  <c r="U63" i="15"/>
  <c r="J5" i="15"/>
  <c r="K5" i="15" s="1"/>
  <c r="AF4" i="15"/>
  <c r="B5" i="15"/>
  <c r="G4" i="15"/>
  <c r="H4" i="15" s="1"/>
  <c r="AE6" i="15"/>
  <c r="A7" i="15"/>
  <c r="M128" i="9"/>
  <c r="L128" i="9"/>
  <c r="I128" i="9"/>
  <c r="B128" i="9"/>
  <c r="I128" i="7"/>
  <c r="L128" i="7"/>
  <c r="G128" i="7"/>
  <c r="H128" i="7" s="1"/>
  <c r="C97" i="3"/>
  <c r="R93" i="3" s="1"/>
  <c r="C7" i="15" l="1"/>
  <c r="AH6" i="15"/>
  <c r="G5" i="15"/>
  <c r="H5" i="15" s="1"/>
  <c r="J6" i="15"/>
  <c r="K6" i="15" s="1"/>
  <c r="AF5" i="15"/>
  <c r="B6" i="15"/>
  <c r="Q71" i="15"/>
  <c r="AA30" i="15" s="1"/>
  <c r="AC30" i="15" s="1"/>
  <c r="A8" i="15"/>
  <c r="AE7" i="15"/>
  <c r="J7" i="15"/>
  <c r="G128" i="9"/>
  <c r="H128" i="9" s="1"/>
  <c r="S72" i="15" l="1"/>
  <c r="B7" i="15"/>
  <c r="AF6" i="15"/>
  <c r="G7" i="15"/>
  <c r="C8" i="15"/>
  <c r="AH7" i="15"/>
  <c r="K7" i="15"/>
  <c r="G6" i="15"/>
  <c r="H6" i="15" s="1"/>
  <c r="A9" i="15"/>
  <c r="AE8" i="15"/>
  <c r="P93" i="4"/>
  <c r="S93" i="4" s="1"/>
  <c r="R93" i="4"/>
  <c r="Q93" i="4"/>
  <c r="M97" i="4"/>
  <c r="L97" i="4"/>
  <c r="J97" i="4"/>
  <c r="K97" i="4" s="1"/>
  <c r="I97" i="4"/>
  <c r="G97" i="4"/>
  <c r="C97" i="4"/>
  <c r="B97" i="4"/>
  <c r="A97" i="4"/>
  <c r="M19" i="13"/>
  <c r="L19" i="13"/>
  <c r="J19" i="13"/>
  <c r="I19" i="13"/>
  <c r="C19" i="13"/>
  <c r="K19" i="13" s="1"/>
  <c r="A19" i="13"/>
  <c r="E128" i="11"/>
  <c r="M128" i="11" s="1"/>
  <c r="L128" i="11"/>
  <c r="J128" i="11"/>
  <c r="I128" i="11"/>
  <c r="G128" i="11"/>
  <c r="C128" i="11"/>
  <c r="K128" i="11" s="1"/>
  <c r="B128" i="11"/>
  <c r="H128" i="11" s="1"/>
  <c r="A128" i="11"/>
  <c r="M128" i="2"/>
  <c r="L128" i="2"/>
  <c r="J128" i="2"/>
  <c r="K128" i="2" s="1"/>
  <c r="I128" i="2"/>
  <c r="G128" i="2"/>
  <c r="H128" i="2" s="1"/>
  <c r="C128" i="2"/>
  <c r="B128" i="2"/>
  <c r="A128" i="2"/>
  <c r="R72" i="15" l="1"/>
  <c r="AB31" i="15" s="1"/>
  <c r="B8" i="15"/>
  <c r="H7" i="15"/>
  <c r="AF7" i="15"/>
  <c r="AE9" i="15"/>
  <c r="A10" i="15"/>
  <c r="C9" i="15"/>
  <c r="AH8" i="15"/>
  <c r="K8" i="15"/>
  <c r="J8" i="15"/>
  <c r="G8" i="15"/>
  <c r="H97" i="4"/>
  <c r="A70" i="6"/>
  <c r="A11" i="15" l="1"/>
  <c r="AE10" i="15"/>
  <c r="AH9" i="15"/>
  <c r="C10" i="15"/>
  <c r="J9" i="15"/>
  <c r="K9" i="15" s="1"/>
  <c r="B9" i="15"/>
  <c r="AF8" i="15"/>
  <c r="H8" i="15"/>
  <c r="Q72" i="15"/>
  <c r="AA31" i="15" s="1"/>
  <c r="AC31" i="15" s="1"/>
  <c r="S5" i="15"/>
  <c r="E70" i="5"/>
  <c r="C70" i="5" s="1"/>
  <c r="D70" i="5"/>
  <c r="B70" i="5" s="1"/>
  <c r="A70" i="5"/>
  <c r="K10" i="15" l="1"/>
  <c r="AH10" i="15"/>
  <c r="C11" i="15"/>
  <c r="J10" i="15"/>
  <c r="AF9" i="15"/>
  <c r="H9" i="15"/>
  <c r="B10" i="15"/>
  <c r="G9" i="15"/>
  <c r="A12" i="15"/>
  <c r="AE11" i="15"/>
  <c r="S10" i="15"/>
  <c r="R73" i="15"/>
  <c r="AB32" i="15" s="1"/>
  <c r="C14" i="14"/>
  <c r="Q26" i="15" l="1"/>
  <c r="Q40" i="15"/>
  <c r="P26" i="15"/>
  <c r="P40" i="15"/>
  <c r="AE12" i="15"/>
  <c r="A13" i="15"/>
  <c r="C12" i="15"/>
  <c r="K11" i="15"/>
  <c r="AH11" i="15"/>
  <c r="J11" i="15"/>
  <c r="B11" i="15"/>
  <c r="AF10" i="15"/>
  <c r="G10" i="15"/>
  <c r="H10" i="15" s="1"/>
  <c r="P3" i="11"/>
  <c r="P2" i="11"/>
  <c r="W28" i="15"/>
  <c r="V28" i="15"/>
  <c r="X28" i="15" l="1"/>
  <c r="B12" i="15"/>
  <c r="AF11" i="15"/>
  <c r="G11" i="15"/>
  <c r="H11" i="15" s="1"/>
  <c r="C13" i="15"/>
  <c r="K12" i="15"/>
  <c r="AH12" i="15"/>
  <c r="J12" i="15"/>
  <c r="AE13" i="15"/>
  <c r="A14" i="15"/>
  <c r="M127" i="10"/>
  <c r="L127" i="10"/>
  <c r="I127" i="10"/>
  <c r="G127" i="10"/>
  <c r="C127" i="10"/>
  <c r="B127" i="10"/>
  <c r="H127" i="10" s="1"/>
  <c r="A127" i="10"/>
  <c r="L127" i="9"/>
  <c r="J127" i="9"/>
  <c r="I127" i="9"/>
  <c r="G127" i="9"/>
  <c r="H127" i="9" s="1"/>
  <c r="E127" i="9"/>
  <c r="C127" i="9" s="1"/>
  <c r="K127" i="9" s="1"/>
  <c r="D127" i="9"/>
  <c r="B127" i="9" s="1"/>
  <c r="A127" i="9"/>
  <c r="A15" i="15" l="1"/>
  <c r="AE14" i="15"/>
  <c r="AH13" i="15"/>
  <c r="K13" i="15"/>
  <c r="C14" i="15"/>
  <c r="J13" i="15"/>
  <c r="B13" i="15"/>
  <c r="H12" i="15"/>
  <c r="AF12" i="15"/>
  <c r="G12" i="15"/>
  <c r="J127" i="10"/>
  <c r="K127" i="10" s="1"/>
  <c r="M127" i="9"/>
  <c r="AF13" i="15" l="1"/>
  <c r="H13" i="15"/>
  <c r="B14" i="15"/>
  <c r="G13" i="15"/>
  <c r="A16" i="15"/>
  <c r="AE15" i="15"/>
  <c r="AH14" i="15"/>
  <c r="C15" i="15"/>
  <c r="J14" i="15"/>
  <c r="K14" i="15" s="1"/>
  <c r="M96" i="3"/>
  <c r="L96" i="3"/>
  <c r="K96" i="3"/>
  <c r="J96" i="3"/>
  <c r="I96" i="3"/>
  <c r="G96" i="3"/>
  <c r="E96" i="3"/>
  <c r="C96" i="3"/>
  <c r="A96" i="3"/>
  <c r="A95" i="3"/>
  <c r="B96" i="3"/>
  <c r="B15" i="15" l="1"/>
  <c r="AF14" i="15"/>
  <c r="G14" i="15"/>
  <c r="H14" i="15" s="1"/>
  <c r="C16" i="15"/>
  <c r="K15" i="15"/>
  <c r="AH15" i="15"/>
  <c r="J15" i="15"/>
  <c r="A17" i="15"/>
  <c r="AE16" i="15"/>
  <c r="H96" i="3"/>
  <c r="E68" i="5"/>
  <c r="B16" i="15" l="1"/>
  <c r="AF15" i="15"/>
  <c r="H15" i="15"/>
  <c r="G15" i="15"/>
  <c r="C17" i="15"/>
  <c r="AH16" i="15"/>
  <c r="K16" i="15"/>
  <c r="J16" i="15"/>
  <c r="A18" i="15"/>
  <c r="AE17" i="15"/>
  <c r="AG70" i="5"/>
  <c r="AE70" i="5"/>
  <c r="AF16" i="15" l="1"/>
  <c r="B17" i="15"/>
  <c r="G16" i="15"/>
  <c r="H16" i="15" s="1"/>
  <c r="AE18" i="15"/>
  <c r="A19" i="15"/>
  <c r="AH17" i="15"/>
  <c r="C18" i="15"/>
  <c r="J17" i="15"/>
  <c r="K17" i="15" s="1"/>
  <c r="M70" i="5"/>
  <c r="I70" i="5"/>
  <c r="M70" i="6"/>
  <c r="L70" i="6"/>
  <c r="I70" i="6"/>
  <c r="B18" i="15" l="1"/>
  <c r="AF17" i="15"/>
  <c r="G17" i="15"/>
  <c r="H17" i="15" s="1"/>
  <c r="K18" i="15"/>
  <c r="AH18" i="15"/>
  <c r="C19" i="15"/>
  <c r="J18" i="15"/>
  <c r="A20" i="15"/>
  <c r="AE19" i="15"/>
  <c r="L70" i="5"/>
  <c r="C5" i="14"/>
  <c r="C6" i="14"/>
  <c r="C7" i="14"/>
  <c r="C8" i="14"/>
  <c r="C9" i="14"/>
  <c r="C10" i="14"/>
  <c r="C11" i="14"/>
  <c r="C12" i="14"/>
  <c r="C13" i="14"/>
  <c r="C4" i="14"/>
  <c r="A21" i="15" l="1"/>
  <c r="AE20" i="15"/>
  <c r="C20" i="15"/>
  <c r="AH19" i="15"/>
  <c r="J19" i="15"/>
  <c r="K19" i="15" s="1"/>
  <c r="B19" i="15"/>
  <c r="AF18" i="15"/>
  <c r="G18" i="15"/>
  <c r="H18" i="15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B20" i="15" l="1"/>
  <c r="H19" i="15"/>
  <c r="AF19" i="15"/>
  <c r="G19" i="15"/>
  <c r="AH20" i="15"/>
  <c r="C21" i="15"/>
  <c r="J20" i="15"/>
  <c r="K20" i="15" s="1"/>
  <c r="AE21" i="15"/>
  <c r="A22" i="15"/>
  <c r="AB56" i="10"/>
  <c r="AA56" i="10"/>
  <c r="AC56" i="10" s="1"/>
  <c r="AB55" i="10"/>
  <c r="AA55" i="10"/>
  <c r="AB54" i="10"/>
  <c r="AA54" i="10"/>
  <c r="AB56" i="9"/>
  <c r="AA56" i="9"/>
  <c r="AB55" i="9"/>
  <c r="AA55" i="9"/>
  <c r="AB54" i="9"/>
  <c r="AA54" i="9"/>
  <c r="AB53" i="9"/>
  <c r="AA53" i="9"/>
  <c r="AB56" i="8"/>
  <c r="AA56" i="8"/>
  <c r="AB55" i="8"/>
  <c r="AA55" i="8"/>
  <c r="AB54" i="8"/>
  <c r="AA54" i="8"/>
  <c r="AB56" i="7"/>
  <c r="AA56" i="7"/>
  <c r="AB55" i="7"/>
  <c r="AA55" i="7"/>
  <c r="AB54" i="7"/>
  <c r="AA54" i="7"/>
  <c r="AB53" i="7"/>
  <c r="AA53" i="7"/>
  <c r="AB56" i="4"/>
  <c r="AA56" i="4"/>
  <c r="AB55" i="4"/>
  <c r="AA55" i="4"/>
  <c r="AB54" i="4"/>
  <c r="AA54" i="4"/>
  <c r="AB53" i="4"/>
  <c r="AA53" i="4"/>
  <c r="AB56" i="3"/>
  <c r="AA56" i="3"/>
  <c r="AB55" i="3"/>
  <c r="AA55" i="3"/>
  <c r="AB54" i="3"/>
  <c r="AA54" i="3"/>
  <c r="AB53" i="3"/>
  <c r="AA53" i="3"/>
  <c r="AB56" i="2"/>
  <c r="AA56" i="2"/>
  <c r="AB55" i="2"/>
  <c r="AA55" i="2"/>
  <c r="AB54" i="2"/>
  <c r="AA54" i="2"/>
  <c r="AB56" i="11"/>
  <c r="AA56" i="11"/>
  <c r="AB55" i="11"/>
  <c r="AA55" i="11"/>
  <c r="AB54" i="11"/>
  <c r="AA54" i="11"/>
  <c r="AB56" i="13"/>
  <c r="AA56" i="13"/>
  <c r="AB55" i="13"/>
  <c r="AA55" i="13"/>
  <c r="AB54" i="13"/>
  <c r="AA54" i="13"/>
  <c r="S97" i="10"/>
  <c r="R97" i="10"/>
  <c r="Q97" i="10"/>
  <c r="S96" i="10"/>
  <c r="R96" i="10"/>
  <c r="Q96" i="10"/>
  <c r="S95" i="10"/>
  <c r="R95" i="10"/>
  <c r="Q95" i="10"/>
  <c r="S94" i="10"/>
  <c r="R94" i="10"/>
  <c r="Q94" i="10"/>
  <c r="S101" i="9"/>
  <c r="R101" i="9"/>
  <c r="Q101" i="9"/>
  <c r="S100" i="9"/>
  <c r="R100" i="9"/>
  <c r="Q100" i="9"/>
  <c r="S99" i="9"/>
  <c r="R99" i="9"/>
  <c r="Q99" i="9"/>
  <c r="S98" i="9"/>
  <c r="R98" i="9"/>
  <c r="Q98" i="9"/>
  <c r="S97" i="8"/>
  <c r="R97" i="8"/>
  <c r="Q97" i="8"/>
  <c r="S96" i="8"/>
  <c r="R96" i="8"/>
  <c r="Q96" i="8"/>
  <c r="S95" i="8"/>
  <c r="R95" i="8"/>
  <c r="Q95" i="8"/>
  <c r="S94" i="8"/>
  <c r="R94" i="8"/>
  <c r="Q94" i="8"/>
  <c r="S103" i="7"/>
  <c r="R103" i="7"/>
  <c r="Q103" i="7"/>
  <c r="S102" i="7"/>
  <c r="R102" i="7"/>
  <c r="Q102" i="7"/>
  <c r="S101" i="7"/>
  <c r="R101" i="7"/>
  <c r="Q101" i="7"/>
  <c r="S100" i="7"/>
  <c r="R100" i="7"/>
  <c r="Q100" i="7"/>
  <c r="S97" i="4"/>
  <c r="R97" i="4"/>
  <c r="Q97" i="4"/>
  <c r="S96" i="4"/>
  <c r="R96" i="4"/>
  <c r="Q96" i="4"/>
  <c r="S95" i="4"/>
  <c r="R95" i="4"/>
  <c r="Q95" i="4"/>
  <c r="S94" i="4"/>
  <c r="R94" i="4"/>
  <c r="Q94" i="4"/>
  <c r="S97" i="3"/>
  <c r="R97" i="3"/>
  <c r="Q97" i="3"/>
  <c r="S96" i="3"/>
  <c r="R96" i="3"/>
  <c r="Q96" i="3"/>
  <c r="S95" i="3"/>
  <c r="R95" i="3"/>
  <c r="Q95" i="3"/>
  <c r="S94" i="3"/>
  <c r="R94" i="3"/>
  <c r="Q94" i="3"/>
  <c r="S97" i="2"/>
  <c r="R97" i="2"/>
  <c r="Q97" i="2"/>
  <c r="S96" i="2"/>
  <c r="R96" i="2"/>
  <c r="Q96" i="2"/>
  <c r="S95" i="2"/>
  <c r="R95" i="2"/>
  <c r="Q95" i="2"/>
  <c r="S94" i="2"/>
  <c r="R94" i="2"/>
  <c r="Q94" i="2"/>
  <c r="S97" i="11"/>
  <c r="R97" i="11"/>
  <c r="Q97" i="11"/>
  <c r="S96" i="11"/>
  <c r="R96" i="11"/>
  <c r="Q96" i="11"/>
  <c r="S95" i="11"/>
  <c r="R95" i="11"/>
  <c r="Q95" i="11"/>
  <c r="S94" i="11"/>
  <c r="R94" i="11"/>
  <c r="Q94" i="11"/>
  <c r="S97" i="13"/>
  <c r="R97" i="13"/>
  <c r="Q97" i="13"/>
  <c r="S96" i="13"/>
  <c r="R96" i="13"/>
  <c r="Q96" i="13"/>
  <c r="S95" i="13"/>
  <c r="R95" i="13"/>
  <c r="Q95" i="13"/>
  <c r="S94" i="13"/>
  <c r="R94" i="13"/>
  <c r="Q94" i="13"/>
  <c r="M18" i="13"/>
  <c r="L18" i="13"/>
  <c r="J18" i="13"/>
  <c r="I18" i="13"/>
  <c r="C18" i="13"/>
  <c r="B18" i="13"/>
  <c r="A18" i="13"/>
  <c r="AE69" i="5"/>
  <c r="AB56" i="5"/>
  <c r="AA56" i="5"/>
  <c r="AB55" i="5"/>
  <c r="AA55" i="5"/>
  <c r="AB54" i="5"/>
  <c r="AA54" i="5"/>
  <c r="S97" i="5"/>
  <c r="R97" i="5"/>
  <c r="Q97" i="5"/>
  <c r="S96" i="5"/>
  <c r="R96" i="5"/>
  <c r="Q96" i="5"/>
  <c r="S95" i="5"/>
  <c r="R95" i="5"/>
  <c r="Q95" i="5"/>
  <c r="S94" i="5"/>
  <c r="R94" i="5"/>
  <c r="Q94" i="5"/>
  <c r="A69" i="6"/>
  <c r="A69" i="5"/>
  <c r="AB56" i="6"/>
  <c r="AA56" i="6"/>
  <c r="AB55" i="6"/>
  <c r="AA55" i="6"/>
  <c r="AB54" i="6"/>
  <c r="AA54" i="6"/>
  <c r="Q97" i="6"/>
  <c r="R97" i="6"/>
  <c r="S97" i="6"/>
  <c r="S96" i="6"/>
  <c r="R96" i="6"/>
  <c r="Q96" i="6"/>
  <c r="Q95" i="6"/>
  <c r="R95" i="6"/>
  <c r="S95" i="6"/>
  <c r="S94" i="6"/>
  <c r="R94" i="6"/>
  <c r="Q94" i="6"/>
  <c r="AC56" i="9" l="1"/>
  <c r="AC54" i="10"/>
  <c r="AC54" i="9"/>
  <c r="AF20" i="15"/>
  <c r="B21" i="15"/>
  <c r="G20" i="15"/>
  <c r="H20" i="15" s="1"/>
  <c r="A23" i="15"/>
  <c r="AE22" i="15"/>
  <c r="K21" i="15"/>
  <c r="C22" i="15"/>
  <c r="AH21" i="15"/>
  <c r="J21" i="15"/>
  <c r="AC53" i="9"/>
  <c r="AC55" i="9"/>
  <c r="AC55" i="7"/>
  <c r="AC54" i="7"/>
  <c r="AC54" i="8"/>
  <c r="AC55" i="8"/>
  <c r="AC56" i="8"/>
  <c r="AC53" i="4"/>
  <c r="AC56" i="4"/>
  <c r="B19" i="13"/>
  <c r="G18" i="13"/>
  <c r="H18" i="13" s="1"/>
  <c r="AC54" i="2"/>
  <c r="AC55" i="11"/>
  <c r="AC55" i="4"/>
  <c r="AC54" i="4"/>
  <c r="AC55" i="10"/>
  <c r="AC53" i="7"/>
  <c r="AC56" i="7"/>
  <c r="AC55" i="3"/>
  <c r="AC56" i="3"/>
  <c r="AC54" i="3"/>
  <c r="AC53" i="3"/>
  <c r="AC54" i="6"/>
  <c r="AC56" i="5"/>
  <c r="AC55" i="6"/>
  <c r="AC54" i="11"/>
  <c r="AC56" i="2"/>
  <c r="AC56" i="11"/>
  <c r="AC55" i="2"/>
  <c r="K18" i="13"/>
  <c r="AC55" i="13"/>
  <c r="AC54" i="13"/>
  <c r="AC56" i="13"/>
  <c r="AC54" i="5"/>
  <c r="AC55" i="5"/>
  <c r="AC56" i="6"/>
  <c r="L127" i="7"/>
  <c r="J127" i="7"/>
  <c r="K127" i="7" s="1"/>
  <c r="E127" i="7"/>
  <c r="C127" i="7" s="1"/>
  <c r="D127" i="7"/>
  <c r="B127" i="7" s="1"/>
  <c r="A127" i="7"/>
  <c r="M127" i="8"/>
  <c r="L127" i="8"/>
  <c r="I127" i="8"/>
  <c r="A127" i="8"/>
  <c r="C23" i="15" l="1"/>
  <c r="AH22" i="15"/>
  <c r="J22" i="15"/>
  <c r="K22" i="15" s="1"/>
  <c r="A24" i="15"/>
  <c r="AE23" i="15"/>
  <c r="AF21" i="15"/>
  <c r="B22" i="15"/>
  <c r="G21" i="15"/>
  <c r="H21" i="15" s="1"/>
  <c r="G19" i="13"/>
  <c r="H19" i="13" s="1"/>
  <c r="M127" i="7"/>
  <c r="G127" i="7"/>
  <c r="H127" i="7" s="1"/>
  <c r="I127" i="7"/>
  <c r="K96" i="4"/>
  <c r="J96" i="4"/>
  <c r="G96" i="4"/>
  <c r="L96" i="4"/>
  <c r="M96" i="4"/>
  <c r="I96" i="4"/>
  <c r="C96" i="4"/>
  <c r="B96" i="4"/>
  <c r="H96" i="4" s="1"/>
  <c r="A25" i="15" l="1"/>
  <c r="AE24" i="15"/>
  <c r="B23" i="15"/>
  <c r="H22" i="15"/>
  <c r="AF22" i="15"/>
  <c r="G22" i="15"/>
  <c r="C24" i="15"/>
  <c r="AH23" i="15"/>
  <c r="J23" i="15"/>
  <c r="K23" i="15" s="1"/>
  <c r="M127" i="2"/>
  <c r="L127" i="2"/>
  <c r="J127" i="2"/>
  <c r="I127" i="2"/>
  <c r="G127" i="2"/>
  <c r="H127" i="2" s="1"/>
  <c r="C127" i="2"/>
  <c r="K127" i="2" s="1"/>
  <c r="B127" i="2"/>
  <c r="A127" i="2"/>
  <c r="P93" i="11"/>
  <c r="M127" i="11"/>
  <c r="L127" i="11"/>
  <c r="J127" i="11"/>
  <c r="K127" i="11" s="1"/>
  <c r="I127" i="11"/>
  <c r="G127" i="11"/>
  <c r="C127" i="11"/>
  <c r="B127" i="11"/>
  <c r="A127" i="11"/>
  <c r="B24" i="15" l="1"/>
  <c r="AF23" i="15"/>
  <c r="G23" i="15"/>
  <c r="H23" i="15" s="1"/>
  <c r="AH24" i="15"/>
  <c r="C25" i="15"/>
  <c r="J24" i="15"/>
  <c r="K24" i="15" s="1"/>
  <c r="AE25" i="15"/>
  <c r="A26" i="15"/>
  <c r="H127" i="11"/>
  <c r="C3" i="13"/>
  <c r="B3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M17" i="13"/>
  <c r="L17" i="13"/>
  <c r="I17" i="13"/>
  <c r="M16" i="13"/>
  <c r="L16" i="13"/>
  <c r="I16" i="13"/>
  <c r="M15" i="13"/>
  <c r="L15" i="13"/>
  <c r="I15" i="13"/>
  <c r="M14" i="13"/>
  <c r="L14" i="13"/>
  <c r="I14" i="13"/>
  <c r="M13" i="13"/>
  <c r="L13" i="13"/>
  <c r="I13" i="13"/>
  <c r="M12" i="13"/>
  <c r="L12" i="13"/>
  <c r="I12" i="13"/>
  <c r="M11" i="13"/>
  <c r="L11" i="13"/>
  <c r="I11" i="13"/>
  <c r="M10" i="13"/>
  <c r="L10" i="13"/>
  <c r="I10" i="13"/>
  <c r="M9" i="13"/>
  <c r="L9" i="13"/>
  <c r="I9" i="13"/>
  <c r="M8" i="13"/>
  <c r="L8" i="13"/>
  <c r="I8" i="13"/>
  <c r="M7" i="13"/>
  <c r="L7" i="13"/>
  <c r="I7" i="13"/>
  <c r="M6" i="13"/>
  <c r="L6" i="13"/>
  <c r="I6" i="13"/>
  <c r="M5" i="13"/>
  <c r="L5" i="13"/>
  <c r="I5" i="13"/>
  <c r="M4" i="13"/>
  <c r="L4" i="13"/>
  <c r="I4" i="13"/>
  <c r="M3" i="13"/>
  <c r="L3" i="13"/>
  <c r="I3" i="13"/>
  <c r="B25" i="15" l="1"/>
  <c r="H24" i="15"/>
  <c r="AF24" i="15"/>
  <c r="G24" i="15"/>
  <c r="A27" i="15"/>
  <c r="AE26" i="15"/>
  <c r="C26" i="15"/>
  <c r="AH25" i="15"/>
  <c r="J25" i="15"/>
  <c r="K25" i="15" s="1"/>
  <c r="G3" i="13"/>
  <c r="H3" i="13" s="1"/>
  <c r="B4" i="13"/>
  <c r="J3" i="13"/>
  <c r="K3" i="13" s="1"/>
  <c r="C4" i="13"/>
  <c r="W19" i="13"/>
  <c r="V19" i="13"/>
  <c r="W18" i="13"/>
  <c r="V18" i="13"/>
  <c r="W17" i="13"/>
  <c r="V17" i="13"/>
  <c r="P2" i="13"/>
  <c r="Q2" i="13" s="1"/>
  <c r="C27" i="15" l="1"/>
  <c r="AH26" i="15"/>
  <c r="J26" i="15"/>
  <c r="K26" i="15" s="1"/>
  <c r="A28" i="15"/>
  <c r="AE27" i="15"/>
  <c r="AF25" i="15"/>
  <c r="H25" i="15"/>
  <c r="B26" i="15"/>
  <c r="G25" i="15"/>
  <c r="B5" i="13"/>
  <c r="B6" i="13" s="1"/>
  <c r="B7" i="13" s="1"/>
  <c r="B8" i="13" s="1"/>
  <c r="B9" i="13" s="1"/>
  <c r="B10" i="13" s="1"/>
  <c r="G4" i="13"/>
  <c r="H4" i="13" s="1"/>
  <c r="G10" i="13"/>
  <c r="C5" i="13"/>
  <c r="J5" i="13" s="1"/>
  <c r="K5" i="13" s="1"/>
  <c r="J4" i="13"/>
  <c r="K4" i="13" s="1"/>
  <c r="G5" i="13"/>
  <c r="H5" i="13" s="1"/>
  <c r="G8" i="13"/>
  <c r="H8" i="13" s="1"/>
  <c r="X19" i="13"/>
  <c r="X17" i="13"/>
  <c r="X18" i="13"/>
  <c r="R2" i="13"/>
  <c r="S2" i="13"/>
  <c r="V43" i="13"/>
  <c r="AE28" i="15" l="1"/>
  <c r="A29" i="15"/>
  <c r="B27" i="15"/>
  <c r="AF26" i="15"/>
  <c r="G26" i="15"/>
  <c r="H26" i="15" s="1"/>
  <c r="C28" i="15"/>
  <c r="AH27" i="15"/>
  <c r="J27" i="15"/>
  <c r="K27" i="15" s="1"/>
  <c r="C6" i="13"/>
  <c r="G9" i="13"/>
  <c r="H9" i="13" s="1"/>
  <c r="H10" i="13"/>
  <c r="B11" i="13"/>
  <c r="G6" i="13"/>
  <c r="H6" i="13" s="1"/>
  <c r="G7" i="13"/>
  <c r="H7" i="13" s="1"/>
  <c r="A30" i="15" l="1"/>
  <c r="AE29" i="15"/>
  <c r="C29" i="15"/>
  <c r="AH28" i="15"/>
  <c r="J28" i="15"/>
  <c r="K28" i="15" s="1"/>
  <c r="B28" i="15"/>
  <c r="AF27" i="15"/>
  <c r="G27" i="15"/>
  <c r="H27" i="15" s="1"/>
  <c r="B12" i="13"/>
  <c r="G12" i="13"/>
  <c r="H12" i="13" s="1"/>
  <c r="G11" i="13"/>
  <c r="H11" i="13" s="1"/>
  <c r="C7" i="13"/>
  <c r="J6" i="13"/>
  <c r="K6" i="13" s="1"/>
  <c r="S68" i="13"/>
  <c r="S64" i="13"/>
  <c r="S63" i="13"/>
  <c r="S66" i="13"/>
  <c r="S80" i="13"/>
  <c r="S13" i="13"/>
  <c r="S86" i="13"/>
  <c r="S90" i="13"/>
  <c r="S52" i="13"/>
  <c r="S51" i="13"/>
  <c r="S4" i="13"/>
  <c r="Q4" i="13"/>
  <c r="S87" i="13"/>
  <c r="S10" i="13"/>
  <c r="S56" i="13"/>
  <c r="Q49" i="13"/>
  <c r="S54" i="13"/>
  <c r="S74" i="13"/>
  <c r="S11" i="13"/>
  <c r="P41" i="13" s="1"/>
  <c r="Q51" i="13"/>
  <c r="R49" i="13"/>
  <c r="P3" i="13"/>
  <c r="P93" i="13" s="1"/>
  <c r="Q93" i="13" s="1"/>
  <c r="AA53" i="13" s="1"/>
  <c r="Q50" i="13"/>
  <c r="S55" i="13"/>
  <c r="S67" i="13"/>
  <c r="S62" i="13"/>
  <c r="S65" i="13"/>
  <c r="S53" i="13"/>
  <c r="R51" i="13"/>
  <c r="S75" i="13"/>
  <c r="S59" i="13"/>
  <c r="S81" i="13"/>
  <c r="S73" i="13"/>
  <c r="S76" i="13"/>
  <c r="S84" i="13"/>
  <c r="S85" i="13"/>
  <c r="S71" i="13"/>
  <c r="S89" i="13"/>
  <c r="R50" i="13"/>
  <c r="R4" i="13"/>
  <c r="S60" i="13"/>
  <c r="S12" i="13"/>
  <c r="P43" i="13" s="1"/>
  <c r="S9" i="13"/>
  <c r="P40" i="13" s="1"/>
  <c r="S83" i="13"/>
  <c r="S61" i="13"/>
  <c r="S58" i="13"/>
  <c r="S69" i="13"/>
  <c r="S88" i="13"/>
  <c r="S91" i="13"/>
  <c r="S7" i="13"/>
  <c r="S70" i="13"/>
  <c r="S49" i="13"/>
  <c r="S14" i="13"/>
  <c r="P44" i="13" s="1"/>
  <c r="S78" i="13"/>
  <c r="S72" i="13"/>
  <c r="S57" i="13"/>
  <c r="S93" i="13"/>
  <c r="S5" i="13"/>
  <c r="S77" i="13"/>
  <c r="S82" i="13"/>
  <c r="S79" i="13"/>
  <c r="S50" i="13"/>
  <c r="S8" i="13"/>
  <c r="S6" i="13"/>
  <c r="S92" i="13"/>
  <c r="Z5" i="13"/>
  <c r="S3" i="13"/>
  <c r="P15" i="13"/>
  <c r="S15" i="13" s="1"/>
  <c r="P21" i="13"/>
  <c r="V23" i="13"/>
  <c r="B29" i="15" l="1"/>
  <c r="H28" i="15"/>
  <c r="AF28" i="15"/>
  <c r="G28" i="15"/>
  <c r="AH29" i="15"/>
  <c r="C30" i="15"/>
  <c r="J29" i="15"/>
  <c r="K29" i="15" s="1"/>
  <c r="A31" i="15"/>
  <c r="AE30" i="15"/>
  <c r="Q35" i="13"/>
  <c r="Q29" i="13"/>
  <c r="P35" i="13"/>
  <c r="R93" i="13"/>
  <c r="AB53" i="13" s="1"/>
  <c r="AC53" i="13" s="1"/>
  <c r="Q21" i="13"/>
  <c r="P27" i="13"/>
  <c r="P22" i="13"/>
  <c r="Q28" i="13"/>
  <c r="P28" i="13"/>
  <c r="P42" i="13"/>
  <c r="Q27" i="13"/>
  <c r="AB10" i="13"/>
  <c r="C8" i="13"/>
  <c r="C9" i="13" s="1"/>
  <c r="C10" i="13" s="1"/>
  <c r="C11" i="13" s="1"/>
  <c r="J7" i="13"/>
  <c r="K7" i="13" s="1"/>
  <c r="B13" i="13"/>
  <c r="AB9" i="13"/>
  <c r="Q43" i="13"/>
  <c r="P29" i="13"/>
  <c r="Q42" i="13"/>
  <c r="P37" i="13"/>
  <c r="P38" i="13"/>
  <c r="Q24" i="13"/>
  <c r="AA9" i="13"/>
  <c r="P30" i="13"/>
  <c r="Q38" i="13"/>
  <c r="Q44" i="13"/>
  <c r="P24" i="13"/>
  <c r="P26" i="13"/>
  <c r="P39" i="13"/>
  <c r="Q40" i="13"/>
  <c r="AA10" i="13"/>
  <c r="Q41" i="13"/>
  <c r="Q36" i="13"/>
  <c r="Q22" i="13"/>
  <c r="P36" i="13"/>
  <c r="Q26" i="13"/>
  <c r="P31" i="13"/>
  <c r="Q39" i="13"/>
  <c r="P23" i="13"/>
  <c r="P25" i="13"/>
  <c r="Q23" i="13"/>
  <c r="Q37" i="13"/>
  <c r="Q30" i="13"/>
  <c r="Q25" i="13"/>
  <c r="Q45" i="13"/>
  <c r="P45" i="13"/>
  <c r="Q31" i="13"/>
  <c r="AB5" i="13"/>
  <c r="AA5" i="13"/>
  <c r="P20" i="13"/>
  <c r="Q34" i="13"/>
  <c r="Q20" i="13"/>
  <c r="P34" i="13"/>
  <c r="R52" i="13"/>
  <c r="AB11" i="13" s="1"/>
  <c r="Q52" i="13"/>
  <c r="AA11" i="13" s="1"/>
  <c r="W24" i="13"/>
  <c r="W26" i="13"/>
  <c r="V30" i="13"/>
  <c r="V42" i="13"/>
  <c r="W31" i="13"/>
  <c r="V29" i="13"/>
  <c r="V22" i="13"/>
  <c r="W25" i="13"/>
  <c r="V27" i="13"/>
  <c r="W37" i="13"/>
  <c r="V31" i="13"/>
  <c r="W30" i="13"/>
  <c r="V28" i="13"/>
  <c r="V32" i="13"/>
  <c r="W29" i="13"/>
  <c r="W28" i="13"/>
  <c r="W22" i="13"/>
  <c r="V41" i="13"/>
  <c r="V25" i="13"/>
  <c r="W33" i="13"/>
  <c r="V26" i="13"/>
  <c r="V24" i="13"/>
  <c r="W27" i="13"/>
  <c r="W32" i="13"/>
  <c r="V33" i="13"/>
  <c r="W23" i="13"/>
  <c r="V37" i="13"/>
  <c r="AE31" i="15" l="1"/>
  <c r="A32" i="15"/>
  <c r="AF29" i="15"/>
  <c r="B30" i="15"/>
  <c r="G29" i="15"/>
  <c r="H29" i="15" s="1"/>
  <c r="C31" i="15"/>
  <c r="AH30" i="15"/>
  <c r="J30" i="15"/>
  <c r="K30" i="15" s="1"/>
  <c r="X23" i="13"/>
  <c r="AC10" i="13"/>
  <c r="X29" i="13"/>
  <c r="X30" i="13"/>
  <c r="AC9" i="13"/>
  <c r="J8" i="13"/>
  <c r="K8" i="13" s="1"/>
  <c r="J9" i="13"/>
  <c r="K9" i="13" s="1"/>
  <c r="B14" i="13"/>
  <c r="B15" i="13" s="1"/>
  <c r="B16" i="13" s="1"/>
  <c r="G15" i="13"/>
  <c r="H15" i="13" s="1"/>
  <c r="G13" i="13"/>
  <c r="H13" i="13" s="1"/>
  <c r="J10" i="13"/>
  <c r="K10" i="13" s="1"/>
  <c r="J13" i="13"/>
  <c r="K13" i="13" s="1"/>
  <c r="J15" i="13"/>
  <c r="J14" i="13"/>
  <c r="K14" i="13" s="1"/>
  <c r="J11" i="13"/>
  <c r="J12" i="13"/>
  <c r="K12" i="13" s="1"/>
  <c r="K11" i="13"/>
  <c r="C12" i="13"/>
  <c r="C13" i="13" s="1"/>
  <c r="C14" i="13" s="1"/>
  <c r="C15" i="13" s="1"/>
  <c r="X31" i="13"/>
  <c r="X26" i="13"/>
  <c r="X24" i="13"/>
  <c r="X27" i="13"/>
  <c r="X25" i="13"/>
  <c r="X28" i="13"/>
  <c r="X32" i="13"/>
  <c r="G34" i="1"/>
  <c r="F34" i="1"/>
  <c r="F33" i="1"/>
  <c r="F32" i="1"/>
  <c r="X33" i="13"/>
  <c r="X37" i="13"/>
  <c r="X22" i="13"/>
  <c r="AC5" i="13"/>
  <c r="AC11" i="13"/>
  <c r="AH31" i="15" l="1"/>
  <c r="C32" i="15"/>
  <c r="J31" i="15"/>
  <c r="K31" i="15" s="1"/>
  <c r="B31" i="15"/>
  <c r="AF30" i="15"/>
  <c r="G30" i="15"/>
  <c r="H30" i="15" s="1"/>
  <c r="A33" i="15"/>
  <c r="AE32" i="15"/>
  <c r="B17" i="13"/>
  <c r="G17" i="13" s="1"/>
  <c r="H17" i="13" s="1"/>
  <c r="G16" i="13"/>
  <c r="H16" i="13" s="1"/>
  <c r="C16" i="13"/>
  <c r="K15" i="13"/>
  <c r="G14" i="13"/>
  <c r="H14" i="13" s="1"/>
  <c r="Q53" i="13"/>
  <c r="AA12" i="13" s="1"/>
  <c r="Q5" i="13"/>
  <c r="V5" i="13" s="1"/>
  <c r="R53" i="13"/>
  <c r="AB12" i="13" s="1"/>
  <c r="R5" i="13"/>
  <c r="W5" i="13" s="1"/>
  <c r="A34" i="15" l="1"/>
  <c r="AE33" i="15"/>
  <c r="AF31" i="15"/>
  <c r="B32" i="15"/>
  <c r="H31" i="15"/>
  <c r="G31" i="15"/>
  <c r="C33" i="15"/>
  <c r="AH32" i="15"/>
  <c r="J32" i="15"/>
  <c r="K32" i="15" s="1"/>
  <c r="C17" i="13"/>
  <c r="J17" i="13" s="1"/>
  <c r="K17" i="13" s="1"/>
  <c r="J16" i="13"/>
  <c r="K16" i="13" s="1"/>
  <c r="X5" i="13"/>
  <c r="AC12" i="13"/>
  <c r="B33" i="15" l="1"/>
  <c r="AF32" i="15"/>
  <c r="G32" i="15"/>
  <c r="H32" i="15" s="1"/>
  <c r="AH33" i="15"/>
  <c r="C34" i="15"/>
  <c r="J33" i="15"/>
  <c r="K33" i="15" s="1"/>
  <c r="AE34" i="15"/>
  <c r="A35" i="15"/>
  <c r="R54" i="13"/>
  <c r="AB13" i="13" s="1"/>
  <c r="Q54" i="13"/>
  <c r="AA13" i="13" s="1"/>
  <c r="AE35" i="15" l="1"/>
  <c r="A36" i="15"/>
  <c r="AH34" i="15"/>
  <c r="C35" i="15"/>
  <c r="J34" i="15"/>
  <c r="K34" i="15" s="1"/>
  <c r="B34" i="15"/>
  <c r="AF33" i="15"/>
  <c r="G33" i="15"/>
  <c r="H33" i="15" s="1"/>
  <c r="AC13" i="13"/>
  <c r="AF34" i="15" l="1"/>
  <c r="B35" i="15"/>
  <c r="G34" i="15"/>
  <c r="H34" i="15" s="1"/>
  <c r="C36" i="15"/>
  <c r="AH35" i="15"/>
  <c r="J35" i="15"/>
  <c r="K35" i="15" s="1"/>
  <c r="A37" i="15"/>
  <c r="AE36" i="15"/>
  <c r="Q55" i="13"/>
  <c r="AA14" i="13" s="1"/>
  <c r="R55" i="13"/>
  <c r="AB14" i="13" s="1"/>
  <c r="AH36" i="15" l="1"/>
  <c r="C37" i="15"/>
  <c r="J36" i="15"/>
  <c r="K36" i="15" s="1"/>
  <c r="A38" i="15"/>
  <c r="AE37" i="15"/>
  <c r="B36" i="15"/>
  <c r="AF35" i="15"/>
  <c r="G35" i="15"/>
  <c r="H35" i="15" s="1"/>
  <c r="AC14" i="13"/>
  <c r="C38" i="15" l="1"/>
  <c r="K37" i="15"/>
  <c r="AH37" i="15"/>
  <c r="J37" i="15"/>
  <c r="A39" i="15"/>
  <c r="AE38" i="15"/>
  <c r="AF36" i="15"/>
  <c r="B37" i="15"/>
  <c r="G36" i="15"/>
  <c r="H36" i="15" s="1"/>
  <c r="R56" i="13"/>
  <c r="AB15" i="13" s="1"/>
  <c r="Q56" i="13"/>
  <c r="AA15" i="13" s="1"/>
  <c r="AH38" i="15" l="1"/>
  <c r="C39" i="15"/>
  <c r="J38" i="15"/>
  <c r="K38" i="15" s="1"/>
  <c r="B38" i="15"/>
  <c r="H37" i="15"/>
  <c r="AF37" i="15"/>
  <c r="G37" i="15"/>
  <c r="AE39" i="15"/>
  <c r="A40" i="15"/>
  <c r="AC15" i="13"/>
  <c r="C40" i="15" l="1"/>
  <c r="AH39" i="15"/>
  <c r="J39" i="15"/>
  <c r="K39" i="15" s="1"/>
  <c r="A41" i="15"/>
  <c r="AE40" i="15"/>
  <c r="AF38" i="15"/>
  <c r="B39" i="15"/>
  <c r="G38" i="15"/>
  <c r="H38" i="15" s="1"/>
  <c r="Q57" i="13"/>
  <c r="AA16" i="13" s="1"/>
  <c r="Q6" i="13"/>
  <c r="V6" i="13" s="1"/>
  <c r="R57" i="13"/>
  <c r="AB16" i="13" s="1"/>
  <c r="R6" i="13"/>
  <c r="W6" i="13" s="1"/>
  <c r="A42" i="15" l="1"/>
  <c r="AE41" i="15"/>
  <c r="C41" i="15"/>
  <c r="AH40" i="15"/>
  <c r="K40" i="15"/>
  <c r="J40" i="15"/>
  <c r="B40" i="15"/>
  <c r="AF39" i="15"/>
  <c r="G39" i="15"/>
  <c r="H39" i="15" s="1"/>
  <c r="X6" i="13"/>
  <c r="AC16" i="13"/>
  <c r="B41" i="15" l="1"/>
  <c r="AF40" i="15"/>
  <c r="G40" i="15"/>
  <c r="H40" i="15" s="1"/>
  <c r="AH41" i="15"/>
  <c r="C42" i="15"/>
  <c r="J41" i="15"/>
  <c r="K41" i="15" s="1"/>
  <c r="AE42" i="15"/>
  <c r="A43" i="15"/>
  <c r="R58" i="13"/>
  <c r="AB17" i="13" s="1"/>
  <c r="Q58" i="13"/>
  <c r="AA17" i="13" s="1"/>
  <c r="A44" i="15" l="1"/>
  <c r="AE43" i="15"/>
  <c r="C43" i="15"/>
  <c r="AH42" i="15"/>
  <c r="J42" i="15"/>
  <c r="K42" i="15" s="1"/>
  <c r="AF41" i="15"/>
  <c r="B42" i="15"/>
  <c r="G41" i="15"/>
  <c r="H41" i="15" s="1"/>
  <c r="AC17" i="13"/>
  <c r="B43" i="15" l="1"/>
  <c r="AF42" i="15"/>
  <c r="G42" i="15"/>
  <c r="H42" i="15" s="1"/>
  <c r="C44" i="15"/>
  <c r="AH43" i="15"/>
  <c r="J43" i="15"/>
  <c r="K43" i="15" s="1"/>
  <c r="A45" i="15"/>
  <c r="AE44" i="15"/>
  <c r="Q59" i="13"/>
  <c r="AA18" i="13" s="1"/>
  <c r="R59" i="13"/>
  <c r="AB18" i="13" s="1"/>
  <c r="AE45" i="15" l="1"/>
  <c r="A46" i="15"/>
  <c r="B44" i="15"/>
  <c r="AF43" i="15"/>
  <c r="G43" i="15"/>
  <c r="H43" i="15" s="1"/>
  <c r="AH44" i="15"/>
  <c r="C45" i="15"/>
  <c r="J44" i="15"/>
  <c r="K44" i="15" s="1"/>
  <c r="AC18" i="13"/>
  <c r="AF44" i="15" l="1"/>
  <c r="B45" i="15"/>
  <c r="G44" i="15"/>
  <c r="H44" i="15" s="1"/>
  <c r="AH45" i="15"/>
  <c r="C46" i="15"/>
  <c r="J45" i="15"/>
  <c r="K45" i="15" s="1"/>
  <c r="AE46" i="15"/>
  <c r="A47" i="15"/>
  <c r="R60" i="13"/>
  <c r="AB19" i="13" s="1"/>
  <c r="Q60" i="13"/>
  <c r="AA19" i="13" s="1"/>
  <c r="AE47" i="15" l="1"/>
  <c r="A48" i="15"/>
  <c r="B46" i="15"/>
  <c r="AF45" i="15"/>
  <c r="G45" i="15"/>
  <c r="H45" i="15" s="1"/>
  <c r="C47" i="15"/>
  <c r="K46" i="15"/>
  <c r="AH46" i="15"/>
  <c r="J46" i="15"/>
  <c r="AC19" i="13"/>
  <c r="B47" i="15" l="1"/>
  <c r="AF46" i="15"/>
  <c r="G46" i="15"/>
  <c r="H46" i="15" s="1"/>
  <c r="AE48" i="15"/>
  <c r="A49" i="15"/>
  <c r="C48" i="15"/>
  <c r="AH47" i="15"/>
  <c r="J47" i="15"/>
  <c r="K47" i="15" s="1"/>
  <c r="Q61" i="13"/>
  <c r="AA20" i="13" s="1"/>
  <c r="Q7" i="13"/>
  <c r="V7" i="13" s="1"/>
  <c r="R61" i="13"/>
  <c r="AB20" i="13" s="1"/>
  <c r="R7" i="13"/>
  <c r="W7" i="13" s="1"/>
  <c r="C49" i="15" l="1"/>
  <c r="AH48" i="15"/>
  <c r="J48" i="15"/>
  <c r="K48" i="15" s="1"/>
  <c r="A50" i="15"/>
  <c r="AE49" i="15"/>
  <c r="B48" i="15"/>
  <c r="AF47" i="15"/>
  <c r="G47" i="15"/>
  <c r="H47" i="15" s="1"/>
  <c r="X7" i="13"/>
  <c r="AC20" i="13"/>
  <c r="AE50" i="15" l="1"/>
  <c r="A51" i="15"/>
  <c r="B49" i="15"/>
  <c r="AF48" i="15"/>
  <c r="G48" i="15"/>
  <c r="H48" i="15" s="1"/>
  <c r="C50" i="15"/>
  <c r="AH49" i="15"/>
  <c r="J49" i="15"/>
  <c r="K49" i="15" s="1"/>
  <c r="R62" i="13"/>
  <c r="AB21" i="13" s="1"/>
  <c r="Q62" i="13"/>
  <c r="AA21" i="13" s="1"/>
  <c r="C51" i="15" l="1"/>
  <c r="AH50" i="15"/>
  <c r="J50" i="15"/>
  <c r="K50" i="15" s="1"/>
  <c r="A52" i="15"/>
  <c r="AE51" i="15"/>
  <c r="AF49" i="15"/>
  <c r="B50" i="15"/>
  <c r="G49" i="15"/>
  <c r="H49" i="15" s="1"/>
  <c r="AC21" i="13"/>
  <c r="AE52" i="15" l="1"/>
  <c r="A53" i="15"/>
  <c r="B51" i="15"/>
  <c r="AF50" i="15"/>
  <c r="G50" i="15"/>
  <c r="H50" i="15" s="1"/>
  <c r="C52" i="15"/>
  <c r="AH51" i="15"/>
  <c r="K51" i="15"/>
  <c r="J51" i="15"/>
  <c r="Q63" i="13"/>
  <c r="AA22" i="13" s="1"/>
  <c r="R63" i="13"/>
  <c r="AB22" i="13" s="1"/>
  <c r="H51" i="15" l="1"/>
  <c r="B52" i="15"/>
  <c r="AF51" i="15"/>
  <c r="G51" i="15"/>
  <c r="A54" i="15"/>
  <c r="AE53" i="15"/>
  <c r="AH52" i="15"/>
  <c r="C53" i="15"/>
  <c r="J52" i="15"/>
  <c r="K52" i="15" s="1"/>
  <c r="AC22" i="13"/>
  <c r="AF52" i="15" l="1"/>
  <c r="B53" i="15"/>
  <c r="G52" i="15"/>
  <c r="H52" i="15" s="1"/>
  <c r="AE54" i="15"/>
  <c r="A55" i="15"/>
  <c r="C54" i="15"/>
  <c r="K53" i="15"/>
  <c r="AH53" i="15"/>
  <c r="J53" i="15"/>
  <c r="R64" i="13"/>
  <c r="AB23" i="13" s="1"/>
  <c r="Q64" i="13"/>
  <c r="AA23" i="13" s="1"/>
  <c r="C55" i="15" l="1"/>
  <c r="AH54" i="15"/>
  <c r="J54" i="15"/>
  <c r="K54" i="15" s="1"/>
  <c r="B54" i="15"/>
  <c r="AF53" i="15"/>
  <c r="G53" i="15"/>
  <c r="H53" i="15" s="1"/>
  <c r="A56" i="15"/>
  <c r="AE55" i="15"/>
  <c r="AC23" i="13"/>
  <c r="AE56" i="15" l="1"/>
  <c r="A57" i="15"/>
  <c r="B55" i="15"/>
  <c r="AG54" i="15"/>
  <c r="H54" i="15"/>
  <c r="G54" i="15"/>
  <c r="C56" i="15"/>
  <c r="AH55" i="15"/>
  <c r="J55" i="15"/>
  <c r="K55" i="15" s="1"/>
  <c r="Q65" i="13"/>
  <c r="AA24" i="13" s="1"/>
  <c r="Q8" i="13"/>
  <c r="V8" i="13" s="1"/>
  <c r="R65" i="13"/>
  <c r="AB24" i="13" s="1"/>
  <c r="R8" i="13"/>
  <c r="W8" i="13" s="1"/>
  <c r="AH56" i="15" l="1"/>
  <c r="C57" i="15"/>
  <c r="J56" i="15"/>
  <c r="K56" i="15" s="1"/>
  <c r="AE57" i="15"/>
  <c r="A58" i="15"/>
  <c r="B56" i="15"/>
  <c r="AG55" i="15"/>
  <c r="G55" i="15"/>
  <c r="H55" i="15" s="1"/>
  <c r="X8" i="13"/>
  <c r="AC24" i="13"/>
  <c r="AG56" i="15" l="1"/>
  <c r="B57" i="15"/>
  <c r="G56" i="15"/>
  <c r="H56" i="15" s="1"/>
  <c r="C58" i="15"/>
  <c r="AH57" i="15"/>
  <c r="J57" i="15"/>
  <c r="K57" i="15" s="1"/>
  <c r="A59" i="15"/>
  <c r="AE58" i="15"/>
  <c r="R66" i="13"/>
  <c r="AB25" i="13" s="1"/>
  <c r="Q66" i="13"/>
  <c r="AA25" i="13" s="1"/>
  <c r="A60" i="15" l="1"/>
  <c r="AE59" i="15"/>
  <c r="C59" i="15"/>
  <c r="AH58" i="15"/>
  <c r="J58" i="15"/>
  <c r="K58" i="15" s="1"/>
  <c r="B58" i="15"/>
  <c r="AG57" i="15"/>
  <c r="G57" i="15"/>
  <c r="H57" i="15" s="1"/>
  <c r="AC25" i="13"/>
  <c r="B59" i="15" l="1"/>
  <c r="AG58" i="15"/>
  <c r="G58" i="15"/>
  <c r="H58" i="15" s="1"/>
  <c r="C60" i="15"/>
  <c r="AH59" i="15"/>
  <c r="J59" i="15"/>
  <c r="K59" i="15" s="1"/>
  <c r="A61" i="15"/>
  <c r="AE60" i="15"/>
  <c r="Q67" i="13"/>
  <c r="AA26" i="13" s="1"/>
  <c r="R67" i="13"/>
  <c r="AB26" i="13" s="1"/>
  <c r="AH60" i="15" l="1"/>
  <c r="C61" i="15"/>
  <c r="J60" i="15"/>
  <c r="K60" i="15" s="1"/>
  <c r="B60" i="15"/>
  <c r="AG59" i="15"/>
  <c r="G59" i="15"/>
  <c r="H59" i="15" s="1"/>
  <c r="AE61" i="15"/>
  <c r="A62" i="15"/>
  <c r="AC26" i="13"/>
  <c r="AG60" i="15" l="1"/>
  <c r="B61" i="15"/>
  <c r="G60" i="15"/>
  <c r="H60" i="15" s="1"/>
  <c r="AE62" i="15"/>
  <c r="A63" i="15"/>
  <c r="AH61" i="15"/>
  <c r="C62" i="15"/>
  <c r="J61" i="15"/>
  <c r="K61" i="15" s="1"/>
  <c r="R68" i="13"/>
  <c r="AB27" i="13" s="1"/>
  <c r="Q68" i="13"/>
  <c r="AA27" i="13" s="1"/>
  <c r="AG61" i="15" l="1"/>
  <c r="B62" i="15"/>
  <c r="G61" i="15"/>
  <c r="H61" i="15" s="1"/>
  <c r="A64" i="15"/>
  <c r="AE63" i="15"/>
  <c r="C63" i="15"/>
  <c r="AH62" i="15"/>
  <c r="J62" i="15"/>
  <c r="K62" i="15" s="1"/>
  <c r="AC27" i="13"/>
  <c r="A65" i="15" l="1"/>
  <c r="AE64" i="15"/>
  <c r="AG62" i="15"/>
  <c r="B63" i="15"/>
  <c r="G62" i="15"/>
  <c r="H62" i="15" s="1"/>
  <c r="C64" i="15"/>
  <c r="AH63" i="15"/>
  <c r="J63" i="15"/>
  <c r="K63" i="15" s="1"/>
  <c r="Q69" i="13"/>
  <c r="AA28" i="13" s="1"/>
  <c r="Q9" i="13"/>
  <c r="V9" i="13" s="1"/>
  <c r="R69" i="13"/>
  <c r="AB28" i="13" s="1"/>
  <c r="R9" i="13"/>
  <c r="W9" i="13" s="1"/>
  <c r="B64" i="15" l="1"/>
  <c r="AG63" i="15"/>
  <c r="G63" i="15"/>
  <c r="H63" i="15" s="1"/>
  <c r="C65" i="15"/>
  <c r="AH64" i="15"/>
  <c r="J64" i="15"/>
  <c r="K64" i="15" s="1"/>
  <c r="A66" i="15"/>
  <c r="AE65" i="15"/>
  <c r="X9" i="13"/>
  <c r="AC28" i="13"/>
  <c r="C66" i="15" l="1"/>
  <c r="AH65" i="15"/>
  <c r="J65" i="15"/>
  <c r="K65" i="15" s="1"/>
  <c r="A67" i="15"/>
  <c r="A68" i="15" s="1"/>
  <c r="A69" i="15" s="1"/>
  <c r="A70" i="15" s="1"/>
  <c r="AE66" i="15"/>
  <c r="B65" i="15"/>
  <c r="AG64" i="15"/>
  <c r="G64" i="15"/>
  <c r="H64" i="15" s="1"/>
  <c r="R70" i="13"/>
  <c r="AB29" i="13" s="1"/>
  <c r="Q70" i="13"/>
  <c r="AA29" i="13" s="1"/>
  <c r="B66" i="15" l="1"/>
  <c r="AG65" i="15"/>
  <c r="G65" i="15"/>
  <c r="H65" i="15" s="1"/>
  <c r="AH66" i="15"/>
  <c r="C67" i="15"/>
  <c r="J66" i="15"/>
  <c r="K66" i="15" s="1"/>
  <c r="S92" i="15"/>
  <c r="S79" i="15"/>
  <c r="S81" i="15"/>
  <c r="S73" i="15"/>
  <c r="S55" i="15"/>
  <c r="S50" i="15"/>
  <c r="S74" i="15"/>
  <c r="S76" i="15"/>
  <c r="S77" i="15"/>
  <c r="S56" i="15"/>
  <c r="S11" i="15"/>
  <c r="S2" i="15"/>
  <c r="S78" i="15"/>
  <c r="S96" i="15"/>
  <c r="S82" i="15"/>
  <c r="S61" i="15"/>
  <c r="S57" i="15"/>
  <c r="S97" i="15"/>
  <c r="S83" i="15"/>
  <c r="S6" i="15"/>
  <c r="S86" i="15"/>
  <c r="S58" i="15"/>
  <c r="S7" i="15"/>
  <c r="S68" i="15"/>
  <c r="P3" i="15"/>
  <c r="S87" i="15"/>
  <c r="S94" i="15"/>
  <c r="S51" i="15"/>
  <c r="S59" i="15"/>
  <c r="S54" i="15"/>
  <c r="S14" i="15"/>
  <c r="S53" i="15"/>
  <c r="S60" i="15"/>
  <c r="S90" i="15"/>
  <c r="S13" i="15"/>
  <c r="S66" i="15"/>
  <c r="S65" i="15"/>
  <c r="S64" i="15"/>
  <c r="S84" i="15"/>
  <c r="S75" i="15"/>
  <c r="S52" i="15"/>
  <c r="S80" i="15"/>
  <c r="S12" i="15"/>
  <c r="S69" i="15"/>
  <c r="S88" i="15"/>
  <c r="S49" i="15"/>
  <c r="S67" i="15"/>
  <c r="S89" i="15"/>
  <c r="S63" i="15"/>
  <c r="S85" i="15"/>
  <c r="S95" i="15"/>
  <c r="S62" i="15"/>
  <c r="S91" i="15"/>
  <c r="AC29" i="13"/>
  <c r="AH67" i="15" l="1"/>
  <c r="C68" i="15"/>
  <c r="J67" i="15"/>
  <c r="K67" i="15" s="1"/>
  <c r="Q43" i="15"/>
  <c r="P43" i="15"/>
  <c r="Q29" i="15"/>
  <c r="P29" i="15"/>
  <c r="P44" i="15"/>
  <c r="Q30" i="15"/>
  <c r="P30" i="15"/>
  <c r="Q44" i="15"/>
  <c r="P28" i="15"/>
  <c r="Q42" i="15"/>
  <c r="P42" i="15"/>
  <c r="Q28" i="15"/>
  <c r="Q41" i="15"/>
  <c r="P41" i="15"/>
  <c r="Q27" i="15"/>
  <c r="P27" i="15"/>
  <c r="P93" i="15"/>
  <c r="S3" i="15"/>
  <c r="P37" i="15" s="1"/>
  <c r="Z5" i="15"/>
  <c r="P15" i="15"/>
  <c r="B67" i="15"/>
  <c r="AG66" i="15"/>
  <c r="G66" i="15"/>
  <c r="H66" i="15" s="1"/>
  <c r="Q71" i="13"/>
  <c r="AA30" i="13" s="1"/>
  <c r="R71" i="13"/>
  <c r="AB30" i="13" s="1"/>
  <c r="V30" i="15"/>
  <c r="V32" i="15"/>
  <c r="V29" i="15"/>
  <c r="W30" i="15"/>
  <c r="W31" i="15"/>
  <c r="W32" i="15"/>
  <c r="V31" i="15"/>
  <c r="W29" i="15"/>
  <c r="V60" i="15"/>
  <c r="X29" i="15" l="1"/>
  <c r="X32" i="15"/>
  <c r="X31" i="15"/>
  <c r="X30" i="15"/>
  <c r="AH68" i="15"/>
  <c r="C69" i="15"/>
  <c r="J68" i="15"/>
  <c r="K68" i="15" s="1"/>
  <c r="S15" i="15"/>
  <c r="AB5" i="15"/>
  <c r="AA5" i="15"/>
  <c r="P20" i="15"/>
  <c r="Q20" i="15"/>
  <c r="Q34" i="15"/>
  <c r="P34" i="15"/>
  <c r="P35" i="15"/>
  <c r="Q21" i="15"/>
  <c r="P21" i="15"/>
  <c r="Q35" i="15"/>
  <c r="Q36" i="15"/>
  <c r="P36" i="15"/>
  <c r="P22" i="15"/>
  <c r="Q22" i="15"/>
  <c r="P23" i="15"/>
  <c r="Q23" i="15"/>
  <c r="B68" i="15"/>
  <c r="AG67" i="15"/>
  <c r="G67" i="15"/>
  <c r="H67" i="15" s="1"/>
  <c r="S93" i="15"/>
  <c r="Q37" i="15"/>
  <c r="AC30" i="13"/>
  <c r="W60" i="15"/>
  <c r="W37" i="15"/>
  <c r="W24" i="15"/>
  <c r="W25" i="15"/>
  <c r="V37" i="15"/>
  <c r="V24" i="15"/>
  <c r="V23" i="15"/>
  <c r="W22" i="15"/>
  <c r="W23" i="15"/>
  <c r="AC5" i="15" l="1"/>
  <c r="X23" i="15"/>
  <c r="W57" i="15"/>
  <c r="X37" i="15"/>
  <c r="X24" i="15"/>
  <c r="C70" i="15"/>
  <c r="AH69" i="15"/>
  <c r="J69" i="15"/>
  <c r="K69" i="15" s="1"/>
  <c r="AG68" i="15"/>
  <c r="B69" i="15"/>
  <c r="G68" i="15"/>
  <c r="H68" i="15" s="1"/>
  <c r="P45" i="15"/>
  <c r="Q45" i="15"/>
  <c r="Q31" i="15"/>
  <c r="P31" i="15"/>
  <c r="R72" i="13"/>
  <c r="AB31" i="13" s="1"/>
  <c r="Q72" i="13"/>
  <c r="AA31" i="13" s="1"/>
  <c r="V33" i="15"/>
  <c r="V55" i="15"/>
  <c r="V42" i="15"/>
  <c r="V56" i="15"/>
  <c r="V41" i="15"/>
  <c r="V22" i="15"/>
  <c r="W33" i="15"/>
  <c r="V25" i="15"/>
  <c r="V57" i="15" l="1"/>
  <c r="X25" i="15"/>
  <c r="X33" i="15"/>
  <c r="X22" i="15"/>
  <c r="B70" i="15"/>
  <c r="AG69" i="15"/>
  <c r="G69" i="15"/>
  <c r="H69" i="15" s="1"/>
  <c r="AH70" i="15"/>
  <c r="R59" i="15"/>
  <c r="R97" i="15"/>
  <c r="R90" i="15"/>
  <c r="R66" i="15"/>
  <c r="R79" i="15"/>
  <c r="R95" i="15"/>
  <c r="R62" i="15"/>
  <c r="R52" i="15"/>
  <c r="R10" i="15"/>
  <c r="W10" i="15" s="1"/>
  <c r="R84" i="15"/>
  <c r="R5" i="15"/>
  <c r="R76" i="15"/>
  <c r="R51" i="15"/>
  <c r="R96" i="15"/>
  <c r="R68" i="15"/>
  <c r="R55" i="15"/>
  <c r="R82" i="15"/>
  <c r="R2" i="15"/>
  <c r="R58" i="15"/>
  <c r="R13" i="15"/>
  <c r="R7" i="15"/>
  <c r="R67" i="15"/>
  <c r="R11" i="15"/>
  <c r="R54" i="15"/>
  <c r="R85" i="15"/>
  <c r="R6" i="15"/>
  <c r="R12" i="15"/>
  <c r="R60" i="15"/>
  <c r="R80" i="15"/>
  <c r="R89" i="15"/>
  <c r="R92" i="15"/>
  <c r="R86" i="15"/>
  <c r="R65" i="15"/>
  <c r="R87" i="15"/>
  <c r="R53" i="15"/>
  <c r="R91" i="15"/>
  <c r="AB50" i="15" s="1"/>
  <c r="R57" i="15"/>
  <c r="R56" i="15"/>
  <c r="R88" i="15"/>
  <c r="R64" i="15"/>
  <c r="R50" i="15"/>
  <c r="R77" i="15"/>
  <c r="R14" i="15"/>
  <c r="R61" i="15"/>
  <c r="AB20" i="15" s="1"/>
  <c r="R81" i="15"/>
  <c r="AB40" i="15" s="1"/>
  <c r="R49" i="15"/>
  <c r="R74" i="15"/>
  <c r="AB33" i="15" s="1"/>
  <c r="R78" i="15"/>
  <c r="R94" i="15"/>
  <c r="R69" i="15"/>
  <c r="R83" i="15"/>
  <c r="R63" i="15"/>
  <c r="R75" i="15"/>
  <c r="J70" i="15"/>
  <c r="K70" i="15" s="1"/>
  <c r="R3" i="15"/>
  <c r="R15" i="15"/>
  <c r="R93" i="15"/>
  <c r="AC31" i="13"/>
  <c r="AB44" i="15" l="1"/>
  <c r="AB39" i="15"/>
  <c r="AB26" i="15"/>
  <c r="AB36" i="15"/>
  <c r="AB51" i="15"/>
  <c r="W11" i="15"/>
  <c r="AB42" i="15"/>
  <c r="W14" i="15"/>
  <c r="AB12" i="15"/>
  <c r="AB46" i="15"/>
  <c r="AB24" i="15"/>
  <c r="AB16" i="15"/>
  <c r="AB22" i="15"/>
  <c r="AB17" i="15"/>
  <c r="AB34" i="15"/>
  <c r="AB9" i="15"/>
  <c r="AB41" i="15"/>
  <c r="AB23" i="15"/>
  <c r="AB11" i="15"/>
  <c r="AB27" i="15"/>
  <c r="AB21" i="15"/>
  <c r="AG70" i="15"/>
  <c r="Q92" i="15"/>
  <c r="Q90" i="15"/>
  <c r="Q11" i="15"/>
  <c r="Q54" i="15"/>
  <c r="Q66" i="15"/>
  <c r="Q51" i="15"/>
  <c r="Q87" i="15"/>
  <c r="Q79" i="15"/>
  <c r="Q57" i="15"/>
  <c r="Q55" i="15"/>
  <c r="Q52" i="15"/>
  <c r="Q65" i="15"/>
  <c r="Q94" i="15"/>
  <c r="Q6" i="15"/>
  <c r="Q61" i="15"/>
  <c r="Q89" i="15"/>
  <c r="Q7" i="15"/>
  <c r="Q2" i="15"/>
  <c r="Q82" i="15"/>
  <c r="Q96" i="15"/>
  <c r="Q58" i="15"/>
  <c r="Q95" i="15"/>
  <c r="Q77" i="15"/>
  <c r="Q83" i="15"/>
  <c r="Q67" i="15"/>
  <c r="Q78" i="15"/>
  <c r="Q74" i="15"/>
  <c r="Q85" i="15"/>
  <c r="Q5" i="15"/>
  <c r="Q49" i="15"/>
  <c r="Q59" i="15"/>
  <c r="Q76" i="15"/>
  <c r="Q56" i="15"/>
  <c r="Q88" i="15"/>
  <c r="Q12" i="15"/>
  <c r="Q63" i="15"/>
  <c r="Q97" i="15"/>
  <c r="Q14" i="15"/>
  <c r="Q64" i="15"/>
  <c r="Q13" i="15"/>
  <c r="Q81" i="15"/>
  <c r="Q86" i="15"/>
  <c r="Q80" i="15"/>
  <c r="AA39" i="15" s="1"/>
  <c r="AC39" i="15" s="1"/>
  <c r="Q53" i="15"/>
  <c r="Q10" i="15"/>
  <c r="V10" i="15" s="1"/>
  <c r="X10" i="15" s="1"/>
  <c r="Q62" i="15"/>
  <c r="Q75" i="15"/>
  <c r="Q50" i="15"/>
  <c r="Q60" i="15"/>
  <c r="Q73" i="15"/>
  <c r="AA32" i="15" s="1"/>
  <c r="AC32" i="15" s="1"/>
  <c r="G70" i="15"/>
  <c r="H70" i="15" s="1"/>
  <c r="Q91" i="15"/>
  <c r="Q68" i="15"/>
  <c r="Q69" i="15"/>
  <c r="Q84" i="15"/>
  <c r="Q3" i="15"/>
  <c r="Q15" i="15"/>
  <c r="Q93" i="15"/>
  <c r="W12" i="15"/>
  <c r="AB52" i="15"/>
  <c r="AB53" i="15"/>
  <c r="AB15" i="15"/>
  <c r="AB48" i="15"/>
  <c r="W8" i="15"/>
  <c r="AB10" i="15"/>
  <c r="AB38" i="15"/>
  <c r="AB28" i="15"/>
  <c r="AB29" i="15"/>
  <c r="AB18" i="15"/>
  <c r="W15" i="15"/>
  <c r="AB37" i="15"/>
  <c r="AB45" i="15"/>
  <c r="AB13" i="15"/>
  <c r="AB14" i="15"/>
  <c r="W54" i="15"/>
  <c r="W39" i="15"/>
  <c r="W5" i="15"/>
  <c r="W6" i="15"/>
  <c r="W4" i="15"/>
  <c r="W16" i="15" s="1"/>
  <c r="W7" i="15"/>
  <c r="W50" i="15" s="1"/>
  <c r="W51" i="15" s="1"/>
  <c r="AB47" i="15"/>
  <c r="AB19" i="15"/>
  <c r="W13" i="15"/>
  <c r="AB35" i="15"/>
  <c r="AB25" i="15"/>
  <c r="AB49" i="15"/>
  <c r="AB43" i="15"/>
  <c r="Q73" i="13"/>
  <c r="AA32" i="13" s="1"/>
  <c r="Q10" i="13"/>
  <c r="V10" i="13" s="1"/>
  <c r="R73" i="13"/>
  <c r="AB32" i="13" s="1"/>
  <c r="R10" i="13"/>
  <c r="W10" i="13" s="1"/>
  <c r="AA12" i="15" l="1"/>
  <c r="AC12" i="15" s="1"/>
  <c r="V12" i="15"/>
  <c r="X12" i="15" s="1"/>
  <c r="AA43" i="15"/>
  <c r="V8" i="15"/>
  <c r="AA34" i="15"/>
  <c r="AC34" i="15" s="1"/>
  <c r="AA23" i="15"/>
  <c r="AC23" i="15" s="1"/>
  <c r="V15" i="15"/>
  <c r="X15" i="15" s="1"/>
  <c r="AA19" i="15"/>
  <c r="AC19" i="15" s="1"/>
  <c r="AA15" i="15"/>
  <c r="AC15" i="15" s="1"/>
  <c r="AA9" i="15"/>
  <c r="AC9" i="15" s="1"/>
  <c r="AA21" i="15"/>
  <c r="AC21" i="15" s="1"/>
  <c r="AA50" i="15"/>
  <c r="AC50" i="15" s="1"/>
  <c r="AA33" i="15"/>
  <c r="AC33" i="15" s="1"/>
  <c r="AA11" i="15"/>
  <c r="AC11" i="15" s="1"/>
  <c r="AA41" i="15"/>
  <c r="AC41" i="15" s="1"/>
  <c r="V11" i="15"/>
  <c r="X11" i="15" s="1"/>
  <c r="AA45" i="15"/>
  <c r="AC45" i="15" s="1"/>
  <c r="AA14" i="15"/>
  <c r="AC14" i="15" s="1"/>
  <c r="AA26" i="15"/>
  <c r="AC26" i="15" s="1"/>
  <c r="AA18" i="15"/>
  <c r="AC18" i="15" s="1"/>
  <c r="AA36" i="15"/>
  <c r="AC36" i="15" s="1"/>
  <c r="AA46" i="15"/>
  <c r="AC46" i="15" s="1"/>
  <c r="AC43" i="15"/>
  <c r="V14" i="15"/>
  <c r="X14" i="15" s="1"/>
  <c r="V39" i="15"/>
  <c r="X39" i="15" s="1"/>
  <c r="V54" i="15"/>
  <c r="W53" i="15"/>
  <c r="W52" i="15"/>
  <c r="AA22" i="15"/>
  <c r="AC22" i="15" s="1"/>
  <c r="AA44" i="15"/>
  <c r="AC44" i="15" s="1"/>
  <c r="AA24" i="15"/>
  <c r="AC24" i="15" s="1"/>
  <c r="AA13" i="15"/>
  <c r="AC13" i="15" s="1"/>
  <c r="AA53" i="15"/>
  <c r="AC53" i="15" s="1"/>
  <c r="AA52" i="15"/>
  <c r="AC52" i="15" s="1"/>
  <c r="AA47" i="15"/>
  <c r="AC47" i="15" s="1"/>
  <c r="AA37" i="15"/>
  <c r="AC37" i="15" s="1"/>
  <c r="AA49" i="15"/>
  <c r="AC49" i="15" s="1"/>
  <c r="AA40" i="15"/>
  <c r="AC40" i="15" s="1"/>
  <c r="X8" i="15"/>
  <c r="AA16" i="15"/>
  <c r="AC16" i="15" s="1"/>
  <c r="AA51" i="15"/>
  <c r="AC51" i="15" s="1"/>
  <c r="V7" i="15"/>
  <c r="V5" i="15"/>
  <c r="X5" i="15" s="1"/>
  <c r="V6" i="15"/>
  <c r="X6" i="15" s="1"/>
  <c r="V4" i="15"/>
  <c r="V13" i="15"/>
  <c r="X13" i="15" s="1"/>
  <c r="AA35" i="15"/>
  <c r="AC35" i="15" s="1"/>
  <c r="AA42" i="15"/>
  <c r="AC42" i="15" s="1"/>
  <c r="AA48" i="15"/>
  <c r="AC48" i="15" s="1"/>
  <c r="AA38" i="15"/>
  <c r="AC38" i="15" s="1"/>
  <c r="AA20" i="15"/>
  <c r="AC20" i="15" s="1"/>
  <c r="W38" i="15"/>
  <c r="W36" i="15"/>
  <c r="AA28" i="15"/>
  <c r="AC28" i="15" s="1"/>
  <c r="AA29" i="15"/>
  <c r="AC29" i="15" s="1"/>
  <c r="AA10" i="15"/>
  <c r="AC10" i="15" s="1"/>
  <c r="AA27" i="15"/>
  <c r="AC27" i="15" s="1"/>
  <c r="AA17" i="15"/>
  <c r="AC17" i="15" s="1"/>
  <c r="AA25" i="15"/>
  <c r="AC25" i="15" s="1"/>
  <c r="X10" i="13"/>
  <c r="AC32" i="13"/>
  <c r="V16" i="15" l="1"/>
  <c r="X4" i="15"/>
  <c r="V50" i="15"/>
  <c r="V51" i="15" s="1"/>
  <c r="X7" i="15"/>
  <c r="R74" i="13"/>
  <c r="AB33" i="13" s="1"/>
  <c r="Q74" i="13"/>
  <c r="AA33" i="13" s="1"/>
  <c r="V52" i="15" l="1"/>
  <c r="V53" i="15"/>
  <c r="V38" i="15"/>
  <c r="X38" i="15" s="1"/>
  <c r="V36" i="15"/>
  <c r="X36" i="15" s="1"/>
  <c r="X16" i="15"/>
  <c r="AC33" i="13"/>
  <c r="V45" i="15" l="1"/>
  <c r="V44" i="15"/>
  <c r="Q75" i="13"/>
  <c r="R75" i="13"/>
  <c r="AB34" i="13" l="1"/>
  <c r="AA34" i="13"/>
  <c r="AC34" i="13" l="1"/>
  <c r="Q76" i="13" l="1"/>
  <c r="AA35" i="13" s="1"/>
  <c r="R76" i="13"/>
  <c r="AB35" i="13" s="1"/>
  <c r="AC35" i="13" l="1"/>
  <c r="R77" i="13" l="1"/>
  <c r="R11" i="13"/>
  <c r="W11" i="13" s="1"/>
  <c r="Q77" i="13"/>
  <c r="Q11" i="13"/>
  <c r="V11" i="13" s="1"/>
  <c r="AB36" i="13" l="1"/>
  <c r="AA36" i="13"/>
  <c r="X11" i="13"/>
  <c r="AC36" i="13" l="1"/>
  <c r="Q78" i="13" l="1"/>
  <c r="AA37" i="13" s="1"/>
  <c r="R78" i="13"/>
  <c r="AB37" i="13" s="1"/>
  <c r="AC37" i="13" l="1"/>
  <c r="R79" i="13" l="1"/>
  <c r="Q79" i="13"/>
  <c r="AA38" i="13" l="1"/>
  <c r="AB38" i="13"/>
  <c r="AC38" i="13" l="1"/>
  <c r="R80" i="13" l="1"/>
  <c r="AB39" i="13" s="1"/>
  <c r="Q80" i="13"/>
  <c r="AA39" i="13" s="1"/>
  <c r="AC39" i="13" l="1"/>
  <c r="Q81" i="13" l="1"/>
  <c r="Q12" i="13"/>
  <c r="V12" i="13" s="1"/>
  <c r="R81" i="13"/>
  <c r="R12" i="13"/>
  <c r="W12" i="13" s="1"/>
  <c r="X12" i="13" l="1"/>
  <c r="AB40" i="13"/>
  <c r="AA40" i="13"/>
  <c r="AC40" i="13" l="1"/>
  <c r="Q82" i="13" l="1"/>
  <c r="AA41" i="13" s="1"/>
  <c r="R82" i="13"/>
  <c r="AB41" i="13" s="1"/>
  <c r="AC41" i="13" l="1"/>
  <c r="R83" i="13" l="1"/>
  <c r="Q83" i="13"/>
  <c r="AA42" i="13" l="1"/>
  <c r="AB42" i="13"/>
  <c r="AC42" i="13" l="1"/>
  <c r="R84" i="13" l="1"/>
  <c r="AB43" i="13" s="1"/>
  <c r="Q84" i="13"/>
  <c r="AA43" i="13" s="1"/>
  <c r="AC43" i="13" l="1"/>
  <c r="Q85" i="13" l="1"/>
  <c r="Q13" i="13"/>
  <c r="V13" i="13" s="1"/>
  <c r="R85" i="13"/>
  <c r="R13" i="13"/>
  <c r="W13" i="13" s="1"/>
  <c r="X13" i="13" l="1"/>
  <c r="AB44" i="13"/>
  <c r="AA44" i="13"/>
  <c r="AC44" i="13" l="1"/>
  <c r="Q86" i="13" l="1"/>
  <c r="AA45" i="13" s="1"/>
  <c r="R86" i="13"/>
  <c r="AB45" i="13" s="1"/>
  <c r="AC45" i="13" l="1"/>
  <c r="R87" i="13" l="1"/>
  <c r="Q87" i="13"/>
  <c r="AA46" i="13" l="1"/>
  <c r="AB46" i="13"/>
  <c r="AC46" i="13" l="1"/>
  <c r="Q88" i="13" l="1"/>
  <c r="AA47" i="13" s="1"/>
  <c r="R88" i="13"/>
  <c r="AB47" i="13" s="1"/>
  <c r="AC47" i="13" l="1"/>
  <c r="Q89" i="13" l="1"/>
  <c r="Q14" i="13"/>
  <c r="V14" i="13" s="1"/>
  <c r="R89" i="13"/>
  <c r="R14" i="13"/>
  <c r="W14" i="13" s="1"/>
  <c r="X14" i="13" l="1"/>
  <c r="AB48" i="13"/>
  <c r="AA48" i="13"/>
  <c r="AC48" i="13" l="1"/>
  <c r="Q90" i="13"/>
  <c r="AA49" i="13" s="1"/>
  <c r="R90" i="13"/>
  <c r="AB49" i="13" s="1"/>
  <c r="AC49" i="13" l="1"/>
  <c r="D69" i="5"/>
  <c r="E69" i="5"/>
  <c r="R91" i="13" l="1"/>
  <c r="Q91" i="13"/>
  <c r="AA50" i="13" l="1"/>
  <c r="AB50" i="13"/>
  <c r="AC50" i="13" l="1"/>
  <c r="Q3" i="13" l="1"/>
  <c r="V4" i="13" s="1"/>
  <c r="F26" i="1" s="1"/>
  <c r="Q92" i="13"/>
  <c r="Q15" i="13"/>
  <c r="V15" i="13" s="1"/>
  <c r="F27" i="1" s="1"/>
  <c r="V39" i="13"/>
  <c r="F31" i="1" s="1"/>
  <c r="R3" i="13"/>
  <c r="W4" i="13" s="1"/>
  <c r="R92" i="13"/>
  <c r="R15" i="13"/>
  <c r="W15" i="13" s="1"/>
  <c r="G27" i="1" s="1"/>
  <c r="W39" i="13"/>
  <c r="G31" i="1" s="1"/>
  <c r="W16" i="13" l="1"/>
  <c r="G28" i="1" s="1"/>
  <c r="G26" i="1"/>
  <c r="X15" i="13"/>
  <c r="X39" i="13"/>
  <c r="AB51" i="13"/>
  <c r="AB52" i="13"/>
  <c r="AA51" i="13"/>
  <c r="AA52" i="13"/>
  <c r="V16" i="13"/>
  <c r="F28" i="1" s="1"/>
  <c r="X4" i="13"/>
  <c r="W38" i="13" l="1"/>
  <c r="G30" i="1" s="1"/>
  <c r="W36" i="13"/>
  <c r="G29" i="1" s="1"/>
  <c r="AC51" i="13"/>
  <c r="AC52" i="13"/>
  <c r="V38" i="13"/>
  <c r="V36" i="13"/>
  <c r="X16" i="13"/>
  <c r="X38" i="13" l="1"/>
  <c r="F30" i="1"/>
  <c r="X36" i="13"/>
  <c r="F29" i="1"/>
  <c r="V45" i="13"/>
  <c r="V44" i="13"/>
  <c r="L69" i="5" l="1"/>
  <c r="M69" i="6"/>
  <c r="L69" i="6"/>
  <c r="I69" i="6"/>
  <c r="I69" i="5" l="1"/>
  <c r="M69" i="5"/>
  <c r="AE68" i="5"/>
  <c r="E95" i="3" l="1"/>
  <c r="E126" i="7" l="1"/>
  <c r="C126" i="7" s="1"/>
  <c r="J126" i="7" s="1"/>
  <c r="E126" i="9"/>
  <c r="L126" i="9" s="1"/>
  <c r="D126" i="9"/>
  <c r="D126" i="7"/>
  <c r="M126" i="10"/>
  <c r="L126" i="10"/>
  <c r="J126" i="10"/>
  <c r="I126" i="10"/>
  <c r="G126" i="10"/>
  <c r="H126" i="10" s="1"/>
  <c r="C126" i="10"/>
  <c r="B126" i="10"/>
  <c r="A126" i="10"/>
  <c r="J126" i="9"/>
  <c r="C126" i="9"/>
  <c r="A126" i="9"/>
  <c r="M126" i="8"/>
  <c r="L126" i="8"/>
  <c r="J126" i="8"/>
  <c r="I126" i="8"/>
  <c r="G126" i="8"/>
  <c r="H126" i="8" s="1"/>
  <c r="C126" i="8"/>
  <c r="B126" i="8"/>
  <c r="A126" i="8"/>
  <c r="A126" i="7"/>
  <c r="L68" i="5"/>
  <c r="A68" i="6"/>
  <c r="M68" i="6"/>
  <c r="L68" i="6"/>
  <c r="I68" i="6"/>
  <c r="D68" i="5"/>
  <c r="A68" i="5"/>
  <c r="G127" i="8" l="1"/>
  <c r="H127" i="8" s="1"/>
  <c r="B127" i="8"/>
  <c r="J127" i="8"/>
  <c r="C127" i="8"/>
  <c r="M126" i="7"/>
  <c r="L126" i="7"/>
  <c r="M126" i="9"/>
  <c r="K126" i="10"/>
  <c r="K126" i="9"/>
  <c r="I126" i="9"/>
  <c r="B126" i="9"/>
  <c r="K126" i="8"/>
  <c r="K126" i="7"/>
  <c r="I126" i="7"/>
  <c r="B126" i="7"/>
  <c r="C68" i="5"/>
  <c r="M68" i="5"/>
  <c r="I68" i="5"/>
  <c r="K127" i="8" l="1"/>
  <c r="J68" i="5"/>
  <c r="K68" i="5" s="1"/>
  <c r="C69" i="5"/>
  <c r="J69" i="5"/>
  <c r="K69" i="5" s="1"/>
  <c r="AH68" i="5"/>
  <c r="G126" i="9"/>
  <c r="H126" i="9" s="1"/>
  <c r="G126" i="7"/>
  <c r="H126" i="7" s="1"/>
  <c r="M126" i="2"/>
  <c r="L126" i="2"/>
  <c r="J126" i="2"/>
  <c r="I126" i="2"/>
  <c r="G126" i="2"/>
  <c r="C126" i="2"/>
  <c r="B126" i="2"/>
  <c r="A126" i="2"/>
  <c r="M126" i="11"/>
  <c r="L126" i="11"/>
  <c r="J126" i="11"/>
  <c r="I126" i="11"/>
  <c r="G126" i="11"/>
  <c r="H126" i="11" s="1"/>
  <c r="C126" i="11"/>
  <c r="B126" i="11"/>
  <c r="A126" i="11"/>
  <c r="AH69" i="5" l="1"/>
  <c r="J70" i="5"/>
  <c r="H126" i="2"/>
  <c r="K126" i="2"/>
  <c r="K126" i="11"/>
  <c r="C95" i="3"/>
  <c r="B95" i="3"/>
  <c r="M95" i="3"/>
  <c r="L95" i="3"/>
  <c r="J95" i="3"/>
  <c r="I95" i="3"/>
  <c r="G95" i="3"/>
  <c r="M95" i="4"/>
  <c r="L95" i="4"/>
  <c r="J95" i="4"/>
  <c r="I95" i="4"/>
  <c r="G95" i="4"/>
  <c r="C95" i="4"/>
  <c r="K95" i="4" s="1"/>
  <c r="B95" i="4"/>
  <c r="AH70" i="5" l="1"/>
  <c r="K70" i="5"/>
  <c r="H95" i="4"/>
  <c r="K95" i="3"/>
  <c r="H95" i="3"/>
  <c r="D125" i="9" l="1"/>
  <c r="D125" i="7" l="1"/>
  <c r="D59" i="5" l="1"/>
  <c r="D60" i="5"/>
  <c r="D61" i="5"/>
  <c r="D62" i="5"/>
  <c r="D63" i="5"/>
  <c r="D64" i="5"/>
  <c r="D67" i="5"/>
  <c r="D66" i="5" l="1"/>
  <c r="D65" i="5"/>
  <c r="P3" i="4" l="1"/>
  <c r="P3" i="2" l="1"/>
  <c r="P93" i="2" s="1"/>
  <c r="M125" i="8" l="1"/>
  <c r="L125" i="8"/>
  <c r="J125" i="8"/>
  <c r="I125" i="8"/>
  <c r="G125" i="8"/>
  <c r="C125" i="8"/>
  <c r="K125" i="8" s="1"/>
  <c r="B125" i="8"/>
  <c r="A125" i="8"/>
  <c r="A125" i="7"/>
  <c r="M125" i="7"/>
  <c r="L125" i="7"/>
  <c r="J125" i="7"/>
  <c r="I125" i="7"/>
  <c r="G125" i="7"/>
  <c r="H125" i="7" s="1"/>
  <c r="C125" i="7"/>
  <c r="K125" i="7" s="1"/>
  <c r="B125" i="7"/>
  <c r="A125" i="10"/>
  <c r="A125" i="9"/>
  <c r="A67" i="5"/>
  <c r="H125" i="8" l="1"/>
  <c r="C125" i="11"/>
  <c r="A125" i="2"/>
  <c r="C125" i="2"/>
  <c r="M125" i="2"/>
  <c r="L125" i="2"/>
  <c r="J125" i="2"/>
  <c r="K125" i="2" s="1"/>
  <c r="I125" i="2"/>
  <c r="B125" i="11"/>
  <c r="A125" i="11"/>
  <c r="M125" i="11"/>
  <c r="L125" i="11"/>
  <c r="J125" i="11"/>
  <c r="K125" i="11" s="1"/>
  <c r="I125" i="11"/>
  <c r="G125" i="11"/>
  <c r="H125" i="11" s="1"/>
  <c r="A94" i="3" l="1"/>
  <c r="M94" i="3"/>
  <c r="L94" i="3"/>
  <c r="J94" i="3"/>
  <c r="K94" i="3" s="1"/>
  <c r="I94" i="3"/>
  <c r="G94" i="3"/>
  <c r="H94" i="3" s="1"/>
  <c r="C94" i="3"/>
  <c r="B94" i="3"/>
  <c r="A94" i="4"/>
  <c r="M94" i="4"/>
  <c r="L94" i="4"/>
  <c r="J94" i="4"/>
  <c r="K94" i="4" s="1"/>
  <c r="I94" i="4"/>
  <c r="G94" i="4"/>
  <c r="H94" i="4" s="1"/>
  <c r="C94" i="4"/>
  <c r="B94" i="4"/>
  <c r="M125" i="9" l="1"/>
  <c r="L125" i="9"/>
  <c r="J125" i="9"/>
  <c r="I125" i="9"/>
  <c r="G125" i="9"/>
  <c r="C125" i="9"/>
  <c r="B125" i="9"/>
  <c r="M125" i="10"/>
  <c r="L125" i="10"/>
  <c r="J125" i="10"/>
  <c r="I125" i="10"/>
  <c r="G125" i="10"/>
  <c r="C125" i="10"/>
  <c r="B125" i="10"/>
  <c r="H125" i="9" l="1"/>
  <c r="K125" i="9"/>
  <c r="H125" i="10"/>
  <c r="K125" i="10"/>
  <c r="U64" i="8"/>
  <c r="U50" i="4"/>
  <c r="M67" i="5" l="1"/>
  <c r="L67" i="5"/>
  <c r="I67" i="5"/>
  <c r="M67" i="6"/>
  <c r="L67" i="6"/>
  <c r="I67" i="6"/>
  <c r="C124" i="11" l="1"/>
  <c r="B124" i="11"/>
  <c r="A124" i="11"/>
  <c r="M124" i="11"/>
  <c r="L124" i="11"/>
  <c r="J124" i="11"/>
  <c r="K124" i="11" s="1"/>
  <c r="I124" i="11"/>
  <c r="G124" i="11"/>
  <c r="H124" i="11" s="1"/>
  <c r="M124" i="2"/>
  <c r="L124" i="2"/>
  <c r="J124" i="2"/>
  <c r="I124" i="2"/>
  <c r="C124" i="2"/>
  <c r="K124" i="2" l="1"/>
  <c r="B93" i="3"/>
  <c r="G93" i="3" s="1"/>
  <c r="H93" i="3" s="1"/>
  <c r="C93" i="3"/>
  <c r="I93" i="3"/>
  <c r="J93" i="3"/>
  <c r="K93" i="3" s="1"/>
  <c r="L93" i="3"/>
  <c r="M93" i="3"/>
  <c r="M93" i="4"/>
  <c r="L93" i="4"/>
  <c r="J93" i="4"/>
  <c r="I93" i="4"/>
  <c r="G93" i="4"/>
  <c r="H93" i="4" s="1"/>
  <c r="C93" i="4"/>
  <c r="K93" i="4" s="1"/>
  <c r="B93" i="4"/>
  <c r="A93" i="4"/>
  <c r="S9" i="7" l="1"/>
  <c r="R9" i="7"/>
  <c r="Q9" i="7"/>
  <c r="M124" i="8"/>
  <c r="L124" i="8"/>
  <c r="I124" i="8"/>
  <c r="M123" i="8"/>
  <c r="L123" i="8"/>
  <c r="I123" i="8"/>
  <c r="M124" i="7"/>
  <c r="L124" i="7"/>
  <c r="I124" i="7"/>
  <c r="M123" i="7"/>
  <c r="L123" i="7"/>
  <c r="I123" i="7"/>
  <c r="Q8" i="9" l="1"/>
  <c r="R8" i="9"/>
  <c r="S8" i="9"/>
  <c r="S9" i="9"/>
  <c r="R9" i="9"/>
  <c r="Q9" i="9"/>
  <c r="S10" i="9"/>
  <c r="R10" i="9"/>
  <c r="Q10" i="9"/>
  <c r="S11" i="9"/>
  <c r="R11" i="9"/>
  <c r="Q11" i="9"/>
  <c r="S12" i="9"/>
  <c r="R12" i="9"/>
  <c r="Q12" i="9"/>
  <c r="V13" i="9" l="1"/>
  <c r="W12" i="9"/>
  <c r="V11" i="9"/>
  <c r="V10" i="9"/>
  <c r="V12" i="9"/>
  <c r="W13" i="9"/>
  <c r="X13" i="9" s="1"/>
  <c r="W10" i="9"/>
  <c r="W11" i="9"/>
  <c r="X11" i="9" s="1"/>
  <c r="X12" i="9" l="1"/>
  <c r="X10" i="9"/>
  <c r="M124" i="10"/>
  <c r="L124" i="10"/>
  <c r="I124" i="10"/>
  <c r="M123" i="10"/>
  <c r="L123" i="10"/>
  <c r="I123" i="10"/>
  <c r="A124" i="10"/>
  <c r="A123" i="10"/>
  <c r="M124" i="9"/>
  <c r="L124" i="9"/>
  <c r="I124" i="9"/>
  <c r="M123" i="9"/>
  <c r="L123" i="9"/>
  <c r="I123" i="9"/>
  <c r="AE3" i="5"/>
  <c r="AF3" i="5"/>
  <c r="AH3" i="5"/>
  <c r="AE4" i="5"/>
  <c r="AF4" i="5"/>
  <c r="AH4" i="5"/>
  <c r="AE5" i="5"/>
  <c r="AF5" i="5"/>
  <c r="AH5" i="5"/>
  <c r="AE6" i="5"/>
  <c r="AF6" i="5"/>
  <c r="AH6" i="5"/>
  <c r="AE7" i="5"/>
  <c r="AF7" i="5"/>
  <c r="AH7" i="5"/>
  <c r="AE8" i="5"/>
  <c r="AF8" i="5"/>
  <c r="AH8" i="5"/>
  <c r="AE9" i="5"/>
  <c r="AF9" i="5"/>
  <c r="AH9" i="5"/>
  <c r="AE10" i="5"/>
  <c r="AF10" i="5"/>
  <c r="AH10" i="5"/>
  <c r="AE11" i="5"/>
  <c r="AF11" i="5"/>
  <c r="AH11" i="5"/>
  <c r="AE12" i="5"/>
  <c r="AF12" i="5"/>
  <c r="AH12" i="5"/>
  <c r="AE13" i="5"/>
  <c r="AF13" i="5"/>
  <c r="AH13" i="5"/>
  <c r="AE14" i="5"/>
  <c r="AF14" i="5"/>
  <c r="AH14" i="5"/>
  <c r="AE15" i="5"/>
  <c r="AF15" i="5"/>
  <c r="AH15" i="5"/>
  <c r="AE16" i="5"/>
  <c r="AF16" i="5"/>
  <c r="AH16" i="5"/>
  <c r="AE17" i="5"/>
  <c r="AF17" i="5"/>
  <c r="AH17" i="5"/>
  <c r="AE18" i="5"/>
  <c r="AF18" i="5"/>
  <c r="AH18" i="5"/>
  <c r="AE19" i="5"/>
  <c r="AF19" i="5"/>
  <c r="AH19" i="5"/>
  <c r="AE20" i="5"/>
  <c r="AF20" i="5"/>
  <c r="AH20" i="5"/>
  <c r="AE21" i="5"/>
  <c r="AF21" i="5"/>
  <c r="AH21" i="5"/>
  <c r="AE22" i="5"/>
  <c r="AF22" i="5"/>
  <c r="AH22" i="5"/>
  <c r="AE23" i="5"/>
  <c r="AF23" i="5"/>
  <c r="AH23" i="5"/>
  <c r="AE24" i="5"/>
  <c r="AF24" i="5"/>
  <c r="AH24" i="5"/>
  <c r="AE25" i="5"/>
  <c r="AF25" i="5"/>
  <c r="AH25" i="5"/>
  <c r="AE26" i="5"/>
  <c r="AF26" i="5"/>
  <c r="AH26" i="5"/>
  <c r="AE27" i="5"/>
  <c r="AF27" i="5"/>
  <c r="AH27" i="5"/>
  <c r="AE28" i="5"/>
  <c r="AF28" i="5"/>
  <c r="AH28" i="5"/>
  <c r="AE29" i="5"/>
  <c r="AF29" i="5"/>
  <c r="AH29" i="5"/>
  <c r="AE30" i="5"/>
  <c r="AF30" i="5"/>
  <c r="AH30" i="5"/>
  <c r="AE31" i="5"/>
  <c r="AF31" i="5"/>
  <c r="AH31" i="5"/>
  <c r="AE32" i="5"/>
  <c r="AF32" i="5"/>
  <c r="AH32" i="5"/>
  <c r="AE33" i="5"/>
  <c r="AF33" i="5"/>
  <c r="AH33" i="5"/>
  <c r="AE34" i="5"/>
  <c r="AF34" i="5"/>
  <c r="AH34" i="5"/>
  <c r="AE35" i="5"/>
  <c r="AF35" i="5"/>
  <c r="AH35" i="5"/>
  <c r="AE36" i="5"/>
  <c r="AF36" i="5"/>
  <c r="AH36" i="5"/>
  <c r="AE37" i="5"/>
  <c r="AF37" i="5"/>
  <c r="AH37" i="5"/>
  <c r="AE38" i="5"/>
  <c r="AF38" i="5"/>
  <c r="AH38" i="5"/>
  <c r="AE39" i="5"/>
  <c r="AF39" i="5"/>
  <c r="AH39" i="5"/>
  <c r="AE40" i="5"/>
  <c r="AF40" i="5"/>
  <c r="AH40" i="5"/>
  <c r="AE41" i="5"/>
  <c r="AF41" i="5"/>
  <c r="AH41" i="5"/>
  <c r="AE42" i="5"/>
  <c r="AF42" i="5"/>
  <c r="AH42" i="5"/>
  <c r="AE43" i="5"/>
  <c r="AF43" i="5"/>
  <c r="AH43" i="5"/>
  <c r="AE44" i="5"/>
  <c r="AF44" i="5"/>
  <c r="AH44" i="5"/>
  <c r="AE45" i="5"/>
  <c r="AF45" i="5"/>
  <c r="AH45" i="5"/>
  <c r="AE46" i="5"/>
  <c r="AF46" i="5"/>
  <c r="AH46" i="5"/>
  <c r="AE47" i="5"/>
  <c r="AF47" i="5"/>
  <c r="AH47" i="5"/>
  <c r="AE48" i="5"/>
  <c r="AF48" i="5"/>
  <c r="AH48" i="5"/>
  <c r="AE49" i="5"/>
  <c r="AF49" i="5"/>
  <c r="AH49" i="5"/>
  <c r="AE50" i="5"/>
  <c r="AF50" i="5"/>
  <c r="AH50" i="5"/>
  <c r="AE51" i="5"/>
  <c r="AF51" i="5"/>
  <c r="AH51" i="5"/>
  <c r="AE52" i="5"/>
  <c r="AF52" i="5"/>
  <c r="AH52" i="5"/>
  <c r="AE53" i="5"/>
  <c r="AF53" i="5"/>
  <c r="AH53" i="5"/>
  <c r="AE54" i="5"/>
  <c r="AG54" i="5"/>
  <c r="AH54" i="5"/>
  <c r="AE55" i="5"/>
  <c r="AG55" i="5"/>
  <c r="AH55" i="5"/>
  <c r="AE56" i="5"/>
  <c r="AG56" i="5"/>
  <c r="AH56" i="5"/>
  <c r="AE57" i="5"/>
  <c r="AG57" i="5"/>
  <c r="AH57" i="5"/>
  <c r="AE58" i="5"/>
  <c r="AG58" i="5"/>
  <c r="AH58" i="5"/>
  <c r="AE59" i="5"/>
  <c r="AE60" i="5"/>
  <c r="AE61" i="5"/>
  <c r="AE62" i="5"/>
  <c r="AE63" i="5"/>
  <c r="AE64" i="5"/>
  <c r="AE65" i="5"/>
  <c r="AE66" i="5"/>
  <c r="AF2" i="5"/>
  <c r="AH2" i="5"/>
  <c r="AE2" i="5"/>
  <c r="P3" i="5"/>
  <c r="P93" i="5" s="1"/>
  <c r="M66" i="5"/>
  <c r="L66" i="5"/>
  <c r="I66" i="5"/>
  <c r="A66" i="5"/>
  <c r="M66" i="6"/>
  <c r="L66" i="6"/>
  <c r="I66" i="6"/>
  <c r="M122" i="8" l="1"/>
  <c r="L122" i="8"/>
  <c r="I122" i="8"/>
  <c r="M121" i="8"/>
  <c r="L121" i="8"/>
  <c r="I121" i="8"/>
  <c r="M120" i="8"/>
  <c r="L120" i="8"/>
  <c r="I120" i="8"/>
  <c r="M119" i="8"/>
  <c r="L119" i="8"/>
  <c r="I119" i="8"/>
  <c r="M118" i="8"/>
  <c r="L118" i="8"/>
  <c r="I118" i="8"/>
  <c r="M117" i="8"/>
  <c r="L117" i="8"/>
  <c r="I117" i="8"/>
  <c r="M116" i="8"/>
  <c r="L116" i="8"/>
  <c r="I116" i="8"/>
  <c r="M115" i="8"/>
  <c r="L115" i="8"/>
  <c r="I115" i="8"/>
  <c r="M114" i="8"/>
  <c r="L114" i="8"/>
  <c r="I114" i="8"/>
  <c r="M113" i="8"/>
  <c r="L113" i="8"/>
  <c r="I113" i="8"/>
  <c r="M112" i="8"/>
  <c r="L112" i="8"/>
  <c r="I112" i="8"/>
  <c r="M111" i="8"/>
  <c r="L111" i="8"/>
  <c r="I111" i="8"/>
  <c r="M110" i="8"/>
  <c r="L110" i="8"/>
  <c r="I110" i="8"/>
  <c r="M109" i="8"/>
  <c r="L109" i="8"/>
  <c r="I109" i="8"/>
  <c r="M108" i="8"/>
  <c r="L108" i="8"/>
  <c r="I108" i="8"/>
  <c r="M107" i="8"/>
  <c r="L107" i="8"/>
  <c r="I107" i="8"/>
  <c r="M106" i="8"/>
  <c r="L106" i="8"/>
  <c r="I106" i="8"/>
  <c r="M105" i="8"/>
  <c r="L105" i="8"/>
  <c r="I105" i="8"/>
  <c r="M104" i="8"/>
  <c r="L104" i="8"/>
  <c r="I104" i="8"/>
  <c r="M103" i="8"/>
  <c r="L103" i="8"/>
  <c r="I103" i="8"/>
  <c r="M102" i="8"/>
  <c r="L102" i="8"/>
  <c r="I102" i="8"/>
  <c r="M101" i="8"/>
  <c r="L101" i="8"/>
  <c r="I101" i="8"/>
  <c r="M100" i="8"/>
  <c r="L100" i="8"/>
  <c r="I100" i="8"/>
  <c r="M99" i="8"/>
  <c r="L99" i="8"/>
  <c r="I99" i="8"/>
  <c r="M98" i="8"/>
  <c r="L98" i="8"/>
  <c r="I98" i="8"/>
  <c r="M97" i="8"/>
  <c r="L97" i="8"/>
  <c r="I97" i="8"/>
  <c r="M96" i="8"/>
  <c r="L96" i="8"/>
  <c r="I96" i="8"/>
  <c r="M95" i="8"/>
  <c r="L95" i="8"/>
  <c r="I95" i="8"/>
  <c r="M94" i="8"/>
  <c r="L94" i="8"/>
  <c r="I94" i="8"/>
  <c r="M93" i="8"/>
  <c r="L93" i="8"/>
  <c r="I93" i="8"/>
  <c r="M92" i="8"/>
  <c r="L92" i="8"/>
  <c r="I92" i="8"/>
  <c r="M91" i="8"/>
  <c r="L91" i="8"/>
  <c r="I91" i="8"/>
  <c r="M90" i="8"/>
  <c r="L90" i="8"/>
  <c r="I90" i="8"/>
  <c r="M89" i="8"/>
  <c r="L89" i="8"/>
  <c r="I89" i="8"/>
  <c r="M88" i="8"/>
  <c r="L88" i="8"/>
  <c r="I88" i="8"/>
  <c r="M87" i="8"/>
  <c r="L87" i="8"/>
  <c r="I87" i="8"/>
  <c r="M86" i="8"/>
  <c r="L86" i="8"/>
  <c r="I86" i="8"/>
  <c r="M85" i="8"/>
  <c r="L85" i="8"/>
  <c r="I85" i="8"/>
  <c r="M84" i="8"/>
  <c r="L84" i="8"/>
  <c r="I84" i="8"/>
  <c r="M83" i="8"/>
  <c r="L83" i="8"/>
  <c r="I83" i="8"/>
  <c r="M82" i="8"/>
  <c r="L82" i="8"/>
  <c r="I82" i="8"/>
  <c r="M81" i="8"/>
  <c r="L81" i="8"/>
  <c r="I81" i="8"/>
  <c r="M80" i="8"/>
  <c r="L80" i="8"/>
  <c r="I80" i="8"/>
  <c r="M79" i="8"/>
  <c r="L79" i="8"/>
  <c r="I79" i="8"/>
  <c r="M78" i="8"/>
  <c r="L78" i="8"/>
  <c r="I78" i="8"/>
  <c r="M77" i="8"/>
  <c r="L77" i="8"/>
  <c r="I77" i="8"/>
  <c r="M76" i="8"/>
  <c r="L76" i="8"/>
  <c r="I76" i="8"/>
  <c r="M75" i="8"/>
  <c r="L75" i="8"/>
  <c r="I75" i="8"/>
  <c r="M74" i="8"/>
  <c r="L74" i="8"/>
  <c r="I74" i="8"/>
  <c r="M73" i="8"/>
  <c r="L73" i="8"/>
  <c r="I73" i="8"/>
  <c r="M72" i="8"/>
  <c r="L72" i="8"/>
  <c r="I72" i="8"/>
  <c r="M71" i="8"/>
  <c r="L71" i="8"/>
  <c r="I71" i="8"/>
  <c r="M70" i="8"/>
  <c r="L70" i="8"/>
  <c r="I70" i="8"/>
  <c r="M69" i="8"/>
  <c r="L69" i="8"/>
  <c r="I69" i="8"/>
  <c r="M68" i="8"/>
  <c r="L68" i="8"/>
  <c r="I68" i="8"/>
  <c r="M67" i="8"/>
  <c r="L67" i="8"/>
  <c r="I67" i="8"/>
  <c r="M66" i="8"/>
  <c r="L66" i="8"/>
  <c r="I66" i="8"/>
  <c r="M65" i="8"/>
  <c r="L65" i="8"/>
  <c r="I65" i="8"/>
  <c r="M64" i="8"/>
  <c r="L64" i="8"/>
  <c r="I64" i="8"/>
  <c r="M63" i="8"/>
  <c r="L63" i="8"/>
  <c r="I63" i="8"/>
  <c r="M62" i="8"/>
  <c r="L62" i="8"/>
  <c r="I62" i="8"/>
  <c r="M61" i="8"/>
  <c r="L61" i="8"/>
  <c r="I61" i="8"/>
  <c r="M60" i="8"/>
  <c r="L60" i="8"/>
  <c r="I60" i="8"/>
  <c r="M59" i="8"/>
  <c r="L59" i="8"/>
  <c r="I59" i="8"/>
  <c r="M58" i="8"/>
  <c r="L58" i="8"/>
  <c r="I58" i="8"/>
  <c r="M57" i="8"/>
  <c r="L57" i="8"/>
  <c r="I57" i="8"/>
  <c r="M56" i="8"/>
  <c r="L56" i="8"/>
  <c r="I56" i="8"/>
  <c r="M55" i="8"/>
  <c r="L55" i="8"/>
  <c r="I55" i="8"/>
  <c r="M54" i="8"/>
  <c r="L54" i="8"/>
  <c r="I54" i="8"/>
  <c r="M53" i="8"/>
  <c r="L53" i="8"/>
  <c r="I53" i="8"/>
  <c r="M52" i="8"/>
  <c r="L52" i="8"/>
  <c r="I52" i="8"/>
  <c r="M51" i="8"/>
  <c r="L51" i="8"/>
  <c r="I51" i="8"/>
  <c r="M50" i="8"/>
  <c r="L50" i="8"/>
  <c r="I50" i="8"/>
  <c r="M49" i="8"/>
  <c r="L49" i="8"/>
  <c r="I49" i="8"/>
  <c r="M48" i="8"/>
  <c r="L48" i="8"/>
  <c r="I48" i="8"/>
  <c r="M47" i="8"/>
  <c r="L47" i="8"/>
  <c r="I47" i="8"/>
  <c r="M46" i="8"/>
  <c r="L46" i="8"/>
  <c r="I46" i="8"/>
  <c r="M45" i="8"/>
  <c r="L45" i="8"/>
  <c r="I45" i="8"/>
  <c r="M44" i="8"/>
  <c r="L44" i="8"/>
  <c r="I44" i="8"/>
  <c r="M43" i="8"/>
  <c r="L43" i="8"/>
  <c r="I43" i="8"/>
  <c r="M42" i="8"/>
  <c r="L42" i="8"/>
  <c r="I42" i="8"/>
  <c r="M41" i="8"/>
  <c r="L41" i="8"/>
  <c r="I41" i="8"/>
  <c r="M40" i="8"/>
  <c r="L40" i="8"/>
  <c r="I40" i="8"/>
  <c r="M39" i="8"/>
  <c r="L39" i="8"/>
  <c r="I39" i="8"/>
  <c r="M38" i="8"/>
  <c r="L38" i="8"/>
  <c r="I38" i="8"/>
  <c r="M37" i="8"/>
  <c r="L37" i="8"/>
  <c r="I37" i="8"/>
  <c r="M36" i="8"/>
  <c r="L36" i="8"/>
  <c r="I36" i="8"/>
  <c r="M35" i="8"/>
  <c r="L35" i="8"/>
  <c r="I35" i="8"/>
  <c r="M34" i="8"/>
  <c r="L34" i="8"/>
  <c r="I34" i="8"/>
  <c r="M33" i="8"/>
  <c r="L33" i="8"/>
  <c r="I33" i="8"/>
  <c r="M32" i="8"/>
  <c r="L32" i="8"/>
  <c r="I32" i="8"/>
  <c r="M31" i="8"/>
  <c r="L31" i="8"/>
  <c r="I31" i="8"/>
  <c r="M30" i="8"/>
  <c r="L30" i="8"/>
  <c r="I30" i="8"/>
  <c r="M29" i="8"/>
  <c r="L29" i="8"/>
  <c r="I29" i="8"/>
  <c r="M28" i="8"/>
  <c r="L28" i="8"/>
  <c r="I28" i="8"/>
  <c r="M27" i="8"/>
  <c r="L27" i="8"/>
  <c r="I27" i="8"/>
  <c r="M26" i="8"/>
  <c r="L26" i="8"/>
  <c r="I26" i="8"/>
  <c r="M25" i="8"/>
  <c r="L25" i="8"/>
  <c r="I25" i="8"/>
  <c r="M24" i="8"/>
  <c r="L24" i="8"/>
  <c r="I24" i="8"/>
  <c r="M23" i="8"/>
  <c r="L23" i="8"/>
  <c r="I23" i="8"/>
  <c r="M22" i="8"/>
  <c r="L22" i="8"/>
  <c r="I22" i="8"/>
  <c r="M21" i="8"/>
  <c r="L21" i="8"/>
  <c r="I21" i="8"/>
  <c r="M20" i="8"/>
  <c r="L20" i="8"/>
  <c r="I20" i="8"/>
  <c r="W19" i="8"/>
  <c r="V19" i="8"/>
  <c r="M19" i="8"/>
  <c r="L19" i="8"/>
  <c r="I19" i="8"/>
  <c r="W18" i="8"/>
  <c r="V18" i="8"/>
  <c r="M18" i="8"/>
  <c r="L18" i="8"/>
  <c r="I18" i="8"/>
  <c r="W17" i="8"/>
  <c r="V17" i="8"/>
  <c r="M17" i="8"/>
  <c r="L17" i="8"/>
  <c r="I17" i="8"/>
  <c r="M16" i="8"/>
  <c r="L16" i="8"/>
  <c r="I16" i="8"/>
  <c r="M15" i="8"/>
  <c r="L15" i="8"/>
  <c r="I15" i="8"/>
  <c r="M14" i="8"/>
  <c r="L14" i="8"/>
  <c r="I14" i="8"/>
  <c r="M13" i="8"/>
  <c r="L13" i="8"/>
  <c r="I13" i="8"/>
  <c r="M12" i="8"/>
  <c r="L12" i="8"/>
  <c r="I12" i="8"/>
  <c r="M11" i="8"/>
  <c r="L11" i="8"/>
  <c r="I11" i="8"/>
  <c r="M10" i="8"/>
  <c r="L10" i="8"/>
  <c r="I10" i="8"/>
  <c r="M9" i="8"/>
  <c r="L9" i="8"/>
  <c r="I9" i="8"/>
  <c r="M8" i="8"/>
  <c r="L8" i="8"/>
  <c r="I8" i="8"/>
  <c r="M7" i="8"/>
  <c r="L7" i="8"/>
  <c r="I7" i="8"/>
  <c r="M6" i="8"/>
  <c r="L6" i="8"/>
  <c r="I6" i="8"/>
  <c r="M5" i="8"/>
  <c r="L5" i="8"/>
  <c r="I5" i="8"/>
  <c r="M4" i="8"/>
  <c r="L4" i="8"/>
  <c r="I4" i="8"/>
  <c r="M3" i="8"/>
  <c r="L3" i="8"/>
  <c r="J3" i="8"/>
  <c r="I3" i="8"/>
  <c r="C3" i="8"/>
  <c r="C4" i="8" s="1"/>
  <c r="C5" i="8" s="1"/>
  <c r="B3" i="8"/>
  <c r="A3" i="8"/>
  <c r="S2" i="8"/>
  <c r="R2" i="8"/>
  <c r="Q2" i="8"/>
  <c r="M122" i="7"/>
  <c r="L122" i="7"/>
  <c r="I122" i="7"/>
  <c r="M121" i="7"/>
  <c r="L121" i="7"/>
  <c r="I121" i="7"/>
  <c r="M120" i="7"/>
  <c r="L120" i="7"/>
  <c r="I120" i="7"/>
  <c r="M119" i="7"/>
  <c r="L119" i="7"/>
  <c r="I119" i="7"/>
  <c r="M118" i="7"/>
  <c r="L118" i="7"/>
  <c r="I118" i="7"/>
  <c r="M117" i="7"/>
  <c r="L117" i="7"/>
  <c r="I117" i="7"/>
  <c r="M116" i="7"/>
  <c r="L116" i="7"/>
  <c r="I116" i="7"/>
  <c r="M115" i="7"/>
  <c r="L115" i="7"/>
  <c r="I115" i="7"/>
  <c r="M114" i="7"/>
  <c r="L114" i="7"/>
  <c r="I114" i="7"/>
  <c r="M113" i="7"/>
  <c r="L113" i="7"/>
  <c r="I113" i="7"/>
  <c r="M112" i="7"/>
  <c r="L112" i="7"/>
  <c r="I112" i="7"/>
  <c r="M111" i="7"/>
  <c r="L111" i="7"/>
  <c r="I111" i="7"/>
  <c r="M110" i="7"/>
  <c r="L110" i="7"/>
  <c r="I110" i="7"/>
  <c r="M109" i="7"/>
  <c r="L109" i="7"/>
  <c r="I109" i="7"/>
  <c r="M108" i="7"/>
  <c r="L108" i="7"/>
  <c r="I108" i="7"/>
  <c r="M107" i="7"/>
  <c r="L107" i="7"/>
  <c r="I107" i="7"/>
  <c r="M106" i="7"/>
  <c r="L106" i="7"/>
  <c r="I106" i="7"/>
  <c r="M105" i="7"/>
  <c r="L105" i="7"/>
  <c r="I105" i="7"/>
  <c r="M104" i="7"/>
  <c r="L104" i="7"/>
  <c r="I104" i="7"/>
  <c r="M103" i="7"/>
  <c r="L103" i="7"/>
  <c r="I103" i="7"/>
  <c r="M102" i="7"/>
  <c r="L102" i="7"/>
  <c r="I102" i="7"/>
  <c r="M101" i="7"/>
  <c r="L101" i="7"/>
  <c r="I101" i="7"/>
  <c r="M100" i="7"/>
  <c r="L100" i="7"/>
  <c r="I100" i="7"/>
  <c r="M99" i="7"/>
  <c r="L99" i="7"/>
  <c r="I99" i="7"/>
  <c r="M98" i="7"/>
  <c r="L98" i="7"/>
  <c r="I98" i="7"/>
  <c r="M97" i="7"/>
  <c r="L97" i="7"/>
  <c r="I97" i="7"/>
  <c r="M96" i="7"/>
  <c r="L96" i="7"/>
  <c r="I96" i="7"/>
  <c r="M95" i="7"/>
  <c r="L95" i="7"/>
  <c r="I95" i="7"/>
  <c r="M94" i="7"/>
  <c r="L94" i="7"/>
  <c r="I94" i="7"/>
  <c r="M93" i="7"/>
  <c r="L93" i="7"/>
  <c r="I93" i="7"/>
  <c r="M92" i="7"/>
  <c r="L92" i="7"/>
  <c r="I92" i="7"/>
  <c r="M91" i="7"/>
  <c r="L91" i="7"/>
  <c r="I91" i="7"/>
  <c r="M90" i="7"/>
  <c r="L90" i="7"/>
  <c r="I90" i="7"/>
  <c r="M89" i="7"/>
  <c r="L89" i="7"/>
  <c r="I89" i="7"/>
  <c r="M88" i="7"/>
  <c r="L88" i="7"/>
  <c r="I88" i="7"/>
  <c r="M87" i="7"/>
  <c r="L87" i="7"/>
  <c r="I87" i="7"/>
  <c r="M86" i="7"/>
  <c r="L86" i="7"/>
  <c r="I86" i="7"/>
  <c r="M85" i="7"/>
  <c r="L85" i="7"/>
  <c r="I85" i="7"/>
  <c r="M84" i="7"/>
  <c r="L84" i="7"/>
  <c r="I84" i="7"/>
  <c r="M83" i="7"/>
  <c r="L83" i="7"/>
  <c r="I83" i="7"/>
  <c r="M82" i="7"/>
  <c r="L82" i="7"/>
  <c r="I82" i="7"/>
  <c r="M81" i="7"/>
  <c r="L81" i="7"/>
  <c r="I81" i="7"/>
  <c r="M80" i="7"/>
  <c r="L80" i="7"/>
  <c r="I80" i="7"/>
  <c r="M79" i="7"/>
  <c r="L79" i="7"/>
  <c r="I79" i="7"/>
  <c r="M78" i="7"/>
  <c r="L78" i="7"/>
  <c r="I78" i="7"/>
  <c r="M77" i="7"/>
  <c r="L77" i="7"/>
  <c r="I77" i="7"/>
  <c r="M76" i="7"/>
  <c r="L76" i="7"/>
  <c r="I76" i="7"/>
  <c r="M75" i="7"/>
  <c r="L75" i="7"/>
  <c r="I75" i="7"/>
  <c r="M74" i="7"/>
  <c r="L74" i="7"/>
  <c r="I74" i="7"/>
  <c r="M73" i="7"/>
  <c r="L73" i="7"/>
  <c r="I73" i="7"/>
  <c r="M72" i="7"/>
  <c r="L72" i="7"/>
  <c r="I72" i="7"/>
  <c r="M71" i="7"/>
  <c r="L71" i="7"/>
  <c r="I71" i="7"/>
  <c r="M70" i="7"/>
  <c r="L70" i="7"/>
  <c r="I70" i="7"/>
  <c r="M69" i="7"/>
  <c r="L69" i="7"/>
  <c r="I69" i="7"/>
  <c r="M68" i="7"/>
  <c r="L68" i="7"/>
  <c r="I68" i="7"/>
  <c r="M67" i="7"/>
  <c r="L67" i="7"/>
  <c r="I67" i="7"/>
  <c r="M66" i="7"/>
  <c r="L66" i="7"/>
  <c r="I66" i="7"/>
  <c r="M65" i="7"/>
  <c r="L65" i="7"/>
  <c r="I65" i="7"/>
  <c r="M64" i="7"/>
  <c r="L64" i="7"/>
  <c r="I64" i="7"/>
  <c r="M63" i="7"/>
  <c r="L63" i="7"/>
  <c r="I63" i="7"/>
  <c r="M62" i="7"/>
  <c r="L62" i="7"/>
  <c r="I62" i="7"/>
  <c r="M61" i="7"/>
  <c r="L61" i="7"/>
  <c r="I61" i="7"/>
  <c r="M60" i="7"/>
  <c r="L60" i="7"/>
  <c r="I60" i="7"/>
  <c r="M59" i="7"/>
  <c r="L59" i="7"/>
  <c r="I59" i="7"/>
  <c r="M58" i="7"/>
  <c r="L58" i="7"/>
  <c r="I58" i="7"/>
  <c r="M57" i="7"/>
  <c r="L57" i="7"/>
  <c r="I57" i="7"/>
  <c r="M56" i="7"/>
  <c r="L56" i="7"/>
  <c r="I56" i="7"/>
  <c r="M55" i="7"/>
  <c r="L55" i="7"/>
  <c r="I55" i="7"/>
  <c r="M54" i="7"/>
  <c r="L54" i="7"/>
  <c r="I54" i="7"/>
  <c r="M53" i="7"/>
  <c r="L53" i="7"/>
  <c r="I53" i="7"/>
  <c r="M52" i="7"/>
  <c r="L52" i="7"/>
  <c r="I52" i="7"/>
  <c r="M51" i="7"/>
  <c r="L51" i="7"/>
  <c r="I51" i="7"/>
  <c r="M50" i="7"/>
  <c r="L50" i="7"/>
  <c r="I50" i="7"/>
  <c r="M49" i="7"/>
  <c r="L49" i="7"/>
  <c r="I49" i="7"/>
  <c r="M48" i="7"/>
  <c r="L48" i="7"/>
  <c r="I48" i="7"/>
  <c r="M47" i="7"/>
  <c r="L47" i="7"/>
  <c r="I47" i="7"/>
  <c r="M46" i="7"/>
  <c r="L46" i="7"/>
  <c r="I46" i="7"/>
  <c r="M45" i="7"/>
  <c r="L45" i="7"/>
  <c r="I45" i="7"/>
  <c r="M44" i="7"/>
  <c r="L44" i="7"/>
  <c r="I44" i="7"/>
  <c r="M43" i="7"/>
  <c r="L43" i="7"/>
  <c r="I43" i="7"/>
  <c r="M42" i="7"/>
  <c r="L42" i="7"/>
  <c r="I42" i="7"/>
  <c r="M41" i="7"/>
  <c r="L41" i="7"/>
  <c r="I41" i="7"/>
  <c r="M40" i="7"/>
  <c r="L40" i="7"/>
  <c r="I40" i="7"/>
  <c r="M39" i="7"/>
  <c r="L39" i="7"/>
  <c r="I39" i="7"/>
  <c r="M38" i="7"/>
  <c r="L38" i="7"/>
  <c r="I38" i="7"/>
  <c r="M37" i="7"/>
  <c r="L37" i="7"/>
  <c r="I37" i="7"/>
  <c r="M36" i="7"/>
  <c r="L36" i="7"/>
  <c r="I36" i="7"/>
  <c r="M35" i="7"/>
  <c r="L35" i="7"/>
  <c r="I35" i="7"/>
  <c r="M34" i="7"/>
  <c r="L34" i="7"/>
  <c r="I34" i="7"/>
  <c r="M33" i="7"/>
  <c r="L33" i="7"/>
  <c r="I33" i="7"/>
  <c r="M32" i="7"/>
  <c r="L32" i="7"/>
  <c r="I32" i="7"/>
  <c r="M31" i="7"/>
  <c r="L31" i="7"/>
  <c r="I31" i="7"/>
  <c r="M30" i="7"/>
  <c r="L30" i="7"/>
  <c r="I30" i="7"/>
  <c r="M29" i="7"/>
  <c r="L29" i="7"/>
  <c r="I29" i="7"/>
  <c r="M28" i="7"/>
  <c r="L28" i="7"/>
  <c r="I28" i="7"/>
  <c r="M27" i="7"/>
  <c r="L27" i="7"/>
  <c r="I27" i="7"/>
  <c r="M26" i="7"/>
  <c r="L26" i="7"/>
  <c r="I26" i="7"/>
  <c r="M25" i="7"/>
  <c r="L25" i="7"/>
  <c r="I25" i="7"/>
  <c r="M24" i="7"/>
  <c r="L24" i="7"/>
  <c r="I24" i="7"/>
  <c r="M23" i="7"/>
  <c r="L23" i="7"/>
  <c r="I23" i="7"/>
  <c r="M22" i="7"/>
  <c r="L22" i="7"/>
  <c r="I22" i="7"/>
  <c r="M21" i="7"/>
  <c r="L21" i="7"/>
  <c r="I21" i="7"/>
  <c r="M20" i="7"/>
  <c r="L20" i="7"/>
  <c r="I20" i="7"/>
  <c r="W24" i="7"/>
  <c r="V24" i="7"/>
  <c r="M19" i="7"/>
  <c r="L19" i="7"/>
  <c r="I19" i="7"/>
  <c r="W23" i="7"/>
  <c r="C22" i="1" s="1"/>
  <c r="V23" i="7"/>
  <c r="B22" i="1" s="1"/>
  <c r="M18" i="7"/>
  <c r="L18" i="7"/>
  <c r="I18" i="7"/>
  <c r="W22" i="7"/>
  <c r="V22" i="7"/>
  <c r="M17" i="7"/>
  <c r="L17" i="7"/>
  <c r="I17" i="7"/>
  <c r="M16" i="7"/>
  <c r="L16" i="7"/>
  <c r="I16" i="7"/>
  <c r="M15" i="7"/>
  <c r="L15" i="7"/>
  <c r="I15" i="7"/>
  <c r="M14" i="7"/>
  <c r="L14" i="7"/>
  <c r="I14" i="7"/>
  <c r="M13" i="7"/>
  <c r="L13" i="7"/>
  <c r="I13" i="7"/>
  <c r="M12" i="7"/>
  <c r="L12" i="7"/>
  <c r="I12" i="7"/>
  <c r="M11" i="7"/>
  <c r="L11" i="7"/>
  <c r="I11" i="7"/>
  <c r="M10" i="7"/>
  <c r="L10" i="7"/>
  <c r="I10" i="7"/>
  <c r="M9" i="7"/>
  <c r="L9" i="7"/>
  <c r="I9" i="7"/>
  <c r="M8" i="7"/>
  <c r="L8" i="7"/>
  <c r="I8" i="7"/>
  <c r="M7" i="7"/>
  <c r="L7" i="7"/>
  <c r="I7" i="7"/>
  <c r="M6" i="7"/>
  <c r="L6" i="7"/>
  <c r="I6" i="7"/>
  <c r="M5" i="7"/>
  <c r="L5" i="7"/>
  <c r="I5" i="7"/>
  <c r="M4" i="7"/>
  <c r="L4" i="7"/>
  <c r="I4" i="7"/>
  <c r="M3" i="7"/>
  <c r="L3" i="7"/>
  <c r="I3" i="7"/>
  <c r="C3" i="7"/>
  <c r="B3" i="7"/>
  <c r="G3" i="7" s="1"/>
  <c r="A3" i="7"/>
  <c r="S2" i="7"/>
  <c r="R2" i="7"/>
  <c r="Q2" i="7"/>
  <c r="X17" i="8" l="1"/>
  <c r="V43" i="8"/>
  <c r="X19" i="8"/>
  <c r="X18" i="8"/>
  <c r="X24" i="7"/>
  <c r="X23" i="7"/>
  <c r="V48" i="7"/>
  <c r="S51" i="8"/>
  <c r="R51" i="8"/>
  <c r="Q51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C6" i="8"/>
  <c r="J6" i="8"/>
  <c r="G3" i="8"/>
  <c r="G4" i="8"/>
  <c r="H3" i="8"/>
  <c r="J4" i="8"/>
  <c r="K4" i="8" s="1"/>
  <c r="J5" i="8"/>
  <c r="K5" i="8" s="1"/>
  <c r="K3" i="8"/>
  <c r="B4" i="8"/>
  <c r="B4" i="7"/>
  <c r="H3" i="7"/>
  <c r="G4" i="7"/>
  <c r="C4" i="7"/>
  <c r="J3" i="7"/>
  <c r="K3" i="7" s="1"/>
  <c r="A4" i="7"/>
  <c r="X22" i="7"/>
  <c r="R57" i="7"/>
  <c r="S57" i="7"/>
  <c r="Q57" i="7"/>
  <c r="S14" i="8" l="1"/>
  <c r="Q50" i="8"/>
  <c r="AA10" i="8" s="1"/>
  <c r="S73" i="8"/>
  <c r="R93" i="8"/>
  <c r="AB53" i="8" s="1"/>
  <c r="S49" i="8"/>
  <c r="S60" i="8"/>
  <c r="S4" i="8"/>
  <c r="S7" i="8"/>
  <c r="S59" i="8"/>
  <c r="S65" i="8"/>
  <c r="S52" i="8"/>
  <c r="S89" i="8"/>
  <c r="S58" i="8"/>
  <c r="S57" i="8"/>
  <c r="S77" i="8"/>
  <c r="S6" i="8"/>
  <c r="S70" i="8"/>
  <c r="S82" i="8"/>
  <c r="C7" i="8"/>
  <c r="K6" i="8"/>
  <c r="S5" i="8"/>
  <c r="S12" i="8"/>
  <c r="S75" i="8"/>
  <c r="S80" i="8"/>
  <c r="S66" i="8"/>
  <c r="S63" i="8"/>
  <c r="S84" i="8"/>
  <c r="Q49" i="8"/>
  <c r="Q93" i="8"/>
  <c r="AA53" i="8" s="1"/>
  <c r="R50" i="8"/>
  <c r="S11" i="8"/>
  <c r="S13" i="8"/>
  <c r="S81" i="8"/>
  <c r="S55" i="8"/>
  <c r="S54" i="8"/>
  <c r="S78" i="8"/>
  <c r="S61" i="8"/>
  <c r="S90" i="8"/>
  <c r="S87" i="8"/>
  <c r="S79" i="8"/>
  <c r="S64" i="8"/>
  <c r="S85" i="8"/>
  <c r="S93" i="8"/>
  <c r="S68" i="8"/>
  <c r="P3" i="8"/>
  <c r="S92" i="8" s="1"/>
  <c r="S83" i="8"/>
  <c r="S56" i="8"/>
  <c r="R49" i="8"/>
  <c r="S53" i="8"/>
  <c r="S62" i="8"/>
  <c r="S88" i="8"/>
  <c r="S74" i="8"/>
  <c r="S71" i="8"/>
  <c r="S10" i="8"/>
  <c r="S72" i="8"/>
  <c r="S76" i="8"/>
  <c r="B5" i="8"/>
  <c r="H4" i="8"/>
  <c r="S9" i="8"/>
  <c r="S50" i="8"/>
  <c r="S67" i="8"/>
  <c r="S86" i="8"/>
  <c r="S69" i="8"/>
  <c r="R52" i="8"/>
  <c r="AB11" i="8" s="1"/>
  <c r="J7" i="8"/>
  <c r="C5" i="7"/>
  <c r="J5" i="7" s="1"/>
  <c r="A5" i="7"/>
  <c r="J4" i="7"/>
  <c r="K4" i="7" s="1"/>
  <c r="B5" i="7"/>
  <c r="H4" i="7"/>
  <c r="AC53" i="8" l="1"/>
  <c r="AB9" i="8"/>
  <c r="Q44" i="8"/>
  <c r="P44" i="8"/>
  <c r="Q30" i="8"/>
  <c r="P30" i="8"/>
  <c r="Q42" i="8"/>
  <c r="P42" i="8"/>
  <c r="Q28" i="8"/>
  <c r="P28" i="8"/>
  <c r="B6" i="8"/>
  <c r="G5" i="8"/>
  <c r="H5" i="8" s="1"/>
  <c r="Q41" i="8"/>
  <c r="P41" i="8"/>
  <c r="P27" i="8"/>
  <c r="Q27" i="8"/>
  <c r="C8" i="8"/>
  <c r="K7" i="8"/>
  <c r="AA9" i="8"/>
  <c r="Z5" i="8"/>
  <c r="S3" i="8"/>
  <c r="Q35" i="8" s="1"/>
  <c r="P15" i="8"/>
  <c r="Q43" i="8"/>
  <c r="P43" i="8"/>
  <c r="Q29" i="8"/>
  <c r="P29" i="8"/>
  <c r="P40" i="8"/>
  <c r="Q40" i="8"/>
  <c r="Q26" i="8"/>
  <c r="P26" i="8"/>
  <c r="AB10" i="8"/>
  <c r="AC10" i="8" s="1"/>
  <c r="B6" i="7"/>
  <c r="G6" i="7" s="1"/>
  <c r="G5" i="7"/>
  <c r="H5" i="7" s="1"/>
  <c r="A6" i="7"/>
  <c r="C6" i="7"/>
  <c r="K5" i="7"/>
  <c r="W28" i="8"/>
  <c r="W32" i="8"/>
  <c r="W31" i="8"/>
  <c r="V31" i="8"/>
  <c r="V30" i="8"/>
  <c r="V29" i="8"/>
  <c r="V32" i="8"/>
  <c r="V28" i="8"/>
  <c r="W30" i="8"/>
  <c r="W29" i="8"/>
  <c r="Q58" i="7" l="1"/>
  <c r="AA11" i="7" s="1"/>
  <c r="Q23" i="8"/>
  <c r="P37" i="8"/>
  <c r="P35" i="8"/>
  <c r="S58" i="7"/>
  <c r="Q21" i="8"/>
  <c r="AC9" i="8"/>
  <c r="X31" i="8"/>
  <c r="X32" i="8"/>
  <c r="X30" i="8"/>
  <c r="X29" i="8"/>
  <c r="X28" i="8"/>
  <c r="C9" i="8"/>
  <c r="S91" i="8"/>
  <c r="Q34" i="8"/>
  <c r="P34" i="8"/>
  <c r="P20" i="8"/>
  <c r="Q20" i="8"/>
  <c r="P36" i="8"/>
  <c r="P23" i="8"/>
  <c r="AA5" i="8"/>
  <c r="AB5" i="8"/>
  <c r="B7" i="8"/>
  <c r="G6" i="8"/>
  <c r="H6" i="8" s="1"/>
  <c r="Q52" i="8"/>
  <c r="AA11" i="8" s="1"/>
  <c r="AC11" i="8" s="1"/>
  <c r="P22" i="8"/>
  <c r="Q22" i="8"/>
  <c r="J8" i="8"/>
  <c r="K8" i="8" s="1"/>
  <c r="J9" i="8"/>
  <c r="Q36" i="8"/>
  <c r="Q37" i="8"/>
  <c r="S15" i="8"/>
  <c r="P21" i="8"/>
  <c r="J6" i="7"/>
  <c r="K6" i="7" s="1"/>
  <c r="H6" i="7"/>
  <c r="B7" i="7"/>
  <c r="C7" i="7"/>
  <c r="J7" i="7" s="1"/>
  <c r="A7" i="7"/>
  <c r="R58" i="7"/>
  <c r="AB11" i="7" s="1"/>
  <c r="V60" i="8"/>
  <c r="W22" i="8"/>
  <c r="W24" i="8"/>
  <c r="V23" i="8"/>
  <c r="V24" i="8"/>
  <c r="W25" i="8"/>
  <c r="W60" i="8"/>
  <c r="V37" i="8"/>
  <c r="W23" i="8"/>
  <c r="W37" i="8"/>
  <c r="AC11" i="7" l="1"/>
  <c r="W57" i="8"/>
  <c r="AC5" i="8"/>
  <c r="X24" i="8"/>
  <c r="X23" i="8"/>
  <c r="X37" i="8"/>
  <c r="B8" i="8"/>
  <c r="G7" i="8"/>
  <c r="H7" i="8" s="1"/>
  <c r="K9" i="8"/>
  <c r="C10" i="8"/>
  <c r="J10" i="8" s="1"/>
  <c r="R53" i="8"/>
  <c r="AB12" i="8" s="1"/>
  <c r="P31" i="8"/>
  <c r="Q45" i="8"/>
  <c r="P45" i="8"/>
  <c r="Q31" i="8"/>
  <c r="B8" i="7"/>
  <c r="G7" i="7"/>
  <c r="H7" i="7" s="1"/>
  <c r="C8" i="7"/>
  <c r="K7" i="7"/>
  <c r="A8" i="7"/>
  <c r="V22" i="8"/>
  <c r="V25" i="8"/>
  <c r="V33" i="8"/>
  <c r="V56" i="8"/>
  <c r="W33" i="8"/>
  <c r="V42" i="8"/>
  <c r="V55" i="8"/>
  <c r="V41" i="8"/>
  <c r="V57" i="8" l="1"/>
  <c r="X25" i="8"/>
  <c r="X22" i="8"/>
  <c r="X33" i="8"/>
  <c r="K10" i="8"/>
  <c r="C11" i="8"/>
  <c r="H8" i="8"/>
  <c r="B9" i="8"/>
  <c r="G8" i="8"/>
  <c r="A9" i="7"/>
  <c r="C9" i="7"/>
  <c r="J8" i="7"/>
  <c r="K8" i="7" s="1"/>
  <c r="B9" i="7"/>
  <c r="G8" i="7"/>
  <c r="H8" i="7" s="1"/>
  <c r="C12" i="8" l="1"/>
  <c r="J12" i="8"/>
  <c r="J11" i="8"/>
  <c r="K11" i="8" s="1"/>
  <c r="B10" i="8"/>
  <c r="Q53" i="8"/>
  <c r="AA12" i="8" s="1"/>
  <c r="AC12" i="8" s="1"/>
  <c r="G9" i="8"/>
  <c r="H9" i="8" s="1"/>
  <c r="C10" i="7"/>
  <c r="B10" i="7"/>
  <c r="G10" i="7" s="1"/>
  <c r="G9" i="7"/>
  <c r="H9" i="7" s="1"/>
  <c r="A10" i="7"/>
  <c r="Q59" i="7"/>
  <c r="AA12" i="7" s="1"/>
  <c r="S59" i="7"/>
  <c r="R59" i="7"/>
  <c r="AB12" i="7" s="1"/>
  <c r="J9" i="7"/>
  <c r="K9" i="7" s="1"/>
  <c r="B11" i="8" l="1"/>
  <c r="G11" i="8"/>
  <c r="G10" i="8"/>
  <c r="H10" i="8" s="1"/>
  <c r="C13" i="8"/>
  <c r="K12" i="8"/>
  <c r="R54" i="8"/>
  <c r="AB13" i="8" s="1"/>
  <c r="C11" i="7"/>
  <c r="J10" i="7"/>
  <c r="K10" i="7" s="1"/>
  <c r="B11" i="7"/>
  <c r="H10" i="7"/>
  <c r="A11" i="7"/>
  <c r="AC12" i="7"/>
  <c r="C14" i="8" l="1"/>
  <c r="J14" i="8"/>
  <c r="J13" i="8"/>
  <c r="K13" i="8" s="1"/>
  <c r="H11" i="8"/>
  <c r="B12" i="8"/>
  <c r="A12" i="7"/>
  <c r="B12" i="7"/>
  <c r="G11" i="7"/>
  <c r="H11" i="7" s="1"/>
  <c r="C12" i="7"/>
  <c r="J11" i="7"/>
  <c r="K11" i="7" s="1"/>
  <c r="B13" i="8" l="1"/>
  <c r="Q54" i="8"/>
  <c r="AA13" i="8" s="1"/>
  <c r="AC13" i="8" s="1"/>
  <c r="G12" i="8"/>
  <c r="H12" i="8" s="1"/>
  <c r="K14" i="8"/>
  <c r="C15" i="8"/>
  <c r="B13" i="7"/>
  <c r="G12" i="7"/>
  <c r="H12" i="7" s="1"/>
  <c r="C13" i="7"/>
  <c r="J12" i="7"/>
  <c r="K12" i="7" s="1"/>
  <c r="A13" i="7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S15" i="7" l="1"/>
  <c r="S14" i="7"/>
  <c r="S11" i="7"/>
  <c r="S13" i="7"/>
  <c r="S10" i="7"/>
  <c r="S12" i="7"/>
  <c r="C16" i="8"/>
  <c r="R55" i="8"/>
  <c r="AB14" i="8" s="1"/>
  <c r="J15" i="8"/>
  <c r="K15" i="8" s="1"/>
  <c r="B14" i="8"/>
  <c r="G13" i="8"/>
  <c r="H13" i="8" s="1"/>
  <c r="C14" i="7"/>
  <c r="J13" i="7"/>
  <c r="K13" i="7" s="1"/>
  <c r="S65" i="7"/>
  <c r="S62" i="7"/>
  <c r="S79" i="7"/>
  <c r="S17" i="7"/>
  <c r="S19" i="7"/>
  <c r="S92" i="7"/>
  <c r="S83" i="7"/>
  <c r="S81" i="7"/>
  <c r="S69" i="7"/>
  <c r="S18" i="7"/>
  <c r="S20" i="7"/>
  <c r="S6" i="7"/>
  <c r="S90" i="7"/>
  <c r="S67" i="7"/>
  <c r="S70" i="7"/>
  <c r="S93" i="7"/>
  <c r="S74" i="7"/>
  <c r="S76" i="7"/>
  <c r="S80" i="7"/>
  <c r="S95" i="7"/>
  <c r="S72" i="7"/>
  <c r="S82" i="7"/>
  <c r="P3" i="7"/>
  <c r="S98" i="7" s="1"/>
  <c r="S77" i="7"/>
  <c r="S16" i="7"/>
  <c r="S60" i="7"/>
  <c r="S63" i="7"/>
  <c r="S68" i="7"/>
  <c r="S85" i="7"/>
  <c r="S84" i="7"/>
  <c r="S71" i="7"/>
  <c r="S96" i="7"/>
  <c r="S87" i="7"/>
  <c r="S66" i="7"/>
  <c r="S78" i="7"/>
  <c r="S89" i="7"/>
  <c r="S99" i="7"/>
  <c r="S94" i="7"/>
  <c r="S75" i="7"/>
  <c r="S56" i="7"/>
  <c r="S7" i="7"/>
  <c r="S64" i="7"/>
  <c r="S88" i="7"/>
  <c r="S91" i="7"/>
  <c r="S86" i="7"/>
  <c r="S4" i="7"/>
  <c r="S61" i="7"/>
  <c r="S55" i="7"/>
  <c r="S73" i="7"/>
  <c r="S5" i="7"/>
  <c r="B14" i="7"/>
  <c r="G13" i="7"/>
  <c r="H13" i="7" s="1"/>
  <c r="C17" i="8" l="1"/>
  <c r="J16" i="8"/>
  <c r="K16" i="8" s="1"/>
  <c r="B15" i="8"/>
  <c r="G14" i="8"/>
  <c r="H14" i="8" s="1"/>
  <c r="Q47" i="7"/>
  <c r="Q33" i="7"/>
  <c r="P47" i="7"/>
  <c r="P33" i="7"/>
  <c r="S3" i="7"/>
  <c r="P29" i="7" s="1"/>
  <c r="P21" i="7"/>
  <c r="Z5" i="7"/>
  <c r="C15" i="7"/>
  <c r="J14" i="7"/>
  <c r="K14" i="7" s="1"/>
  <c r="P36" i="7"/>
  <c r="Q50" i="7"/>
  <c r="P50" i="7"/>
  <c r="Q36" i="7"/>
  <c r="Q32" i="7"/>
  <c r="Q48" i="7"/>
  <c r="P48" i="7"/>
  <c r="Q34" i="7"/>
  <c r="P34" i="7"/>
  <c r="P32" i="7"/>
  <c r="P46" i="7"/>
  <c r="B15" i="7"/>
  <c r="G14" i="7"/>
  <c r="H14" i="7" s="1"/>
  <c r="Q49" i="7"/>
  <c r="P35" i="7"/>
  <c r="P49" i="7"/>
  <c r="Q35" i="7"/>
  <c r="Q46" i="7"/>
  <c r="W33" i="7"/>
  <c r="W36" i="7"/>
  <c r="W34" i="7"/>
  <c r="V33" i="7"/>
  <c r="V36" i="7"/>
  <c r="V35" i="7"/>
  <c r="W35" i="7"/>
  <c r="V37" i="7"/>
  <c r="W37" i="7"/>
  <c r="V34" i="7"/>
  <c r="Q43" i="7" l="1"/>
  <c r="P28" i="7"/>
  <c r="P27" i="7"/>
  <c r="Q29" i="7"/>
  <c r="P42" i="7"/>
  <c r="P41" i="7"/>
  <c r="C18" i="8"/>
  <c r="J17" i="8"/>
  <c r="K17" i="8" s="1"/>
  <c r="B16" i="8"/>
  <c r="Q55" i="8"/>
  <c r="AA14" i="8" s="1"/>
  <c r="AC14" i="8" s="1"/>
  <c r="G15" i="8"/>
  <c r="H15" i="8" s="1"/>
  <c r="X35" i="7"/>
  <c r="X33" i="7"/>
  <c r="X36" i="7"/>
  <c r="X34" i="7"/>
  <c r="X37" i="7"/>
  <c r="Q27" i="7"/>
  <c r="B16" i="7"/>
  <c r="G15" i="7"/>
  <c r="H15" i="7" s="1"/>
  <c r="AB5" i="7"/>
  <c r="G19" i="1" s="1"/>
  <c r="AA5" i="7"/>
  <c r="F19" i="1" s="1"/>
  <c r="Q41" i="7"/>
  <c r="S21" i="7"/>
  <c r="C16" i="7"/>
  <c r="J15" i="7"/>
  <c r="K15" i="7" s="1"/>
  <c r="Q28" i="7"/>
  <c r="Q40" i="7"/>
  <c r="Q26" i="7"/>
  <c r="P40" i="7"/>
  <c r="P26" i="7"/>
  <c r="Q42" i="7"/>
  <c r="P43" i="7"/>
  <c r="S97" i="7"/>
  <c r="W30" i="7"/>
  <c r="V61" i="7"/>
  <c r="V42" i="7"/>
  <c r="W29" i="7"/>
  <c r="W65" i="7"/>
  <c r="V60" i="7"/>
  <c r="V30" i="7"/>
  <c r="W27" i="7"/>
  <c r="W42" i="7"/>
  <c r="V29" i="7"/>
  <c r="V65" i="7"/>
  <c r="C23" i="1" l="1"/>
  <c r="W62" i="7"/>
  <c r="B17" i="8"/>
  <c r="G16" i="8"/>
  <c r="H16" i="8" s="1"/>
  <c r="C19" i="8"/>
  <c r="R56" i="8"/>
  <c r="AB15" i="8" s="1"/>
  <c r="J18" i="8"/>
  <c r="K18" i="8" s="1"/>
  <c r="X42" i="7"/>
  <c r="V62" i="7"/>
  <c r="X30" i="7"/>
  <c r="X29" i="7"/>
  <c r="C17" i="7"/>
  <c r="J16" i="7"/>
  <c r="K16" i="7" s="1"/>
  <c r="B17" i="7"/>
  <c r="G16" i="7"/>
  <c r="H16" i="7" s="1"/>
  <c r="Q51" i="7"/>
  <c r="P51" i="7"/>
  <c r="Q37" i="7"/>
  <c r="P37" i="7"/>
  <c r="AC5" i="7"/>
  <c r="W28" i="7"/>
  <c r="V46" i="7"/>
  <c r="W38" i="7"/>
  <c r="V27" i="7"/>
  <c r="V28" i="7"/>
  <c r="V38" i="7"/>
  <c r="V47" i="7"/>
  <c r="X28" i="7" l="1"/>
  <c r="B23" i="1"/>
  <c r="C20" i="8"/>
  <c r="J19" i="8"/>
  <c r="K19" i="8" s="1"/>
  <c r="B18" i="8"/>
  <c r="G17" i="8"/>
  <c r="H17" i="8" s="1"/>
  <c r="X38" i="7"/>
  <c r="X27" i="7"/>
  <c r="C18" i="7"/>
  <c r="J17" i="7"/>
  <c r="K17" i="7" s="1"/>
  <c r="B18" i="7"/>
  <c r="G17" i="7"/>
  <c r="H17" i="7" s="1"/>
  <c r="B19" i="8" l="1"/>
  <c r="Q56" i="8"/>
  <c r="AA15" i="8" s="1"/>
  <c r="AC15" i="8" s="1"/>
  <c r="G18" i="8"/>
  <c r="H18" i="8" s="1"/>
  <c r="C21" i="8"/>
  <c r="J20" i="8"/>
  <c r="K20" i="8" s="1"/>
  <c r="B19" i="7"/>
  <c r="G18" i="7"/>
  <c r="H18" i="7" s="1"/>
  <c r="C19" i="7"/>
  <c r="J18" i="7"/>
  <c r="K18" i="7" s="1"/>
  <c r="C22" i="8" l="1"/>
  <c r="R57" i="8"/>
  <c r="AB16" i="8" s="1"/>
  <c r="J21" i="8"/>
  <c r="K21" i="8" s="1"/>
  <c r="B20" i="8"/>
  <c r="G19" i="8"/>
  <c r="H19" i="8" s="1"/>
  <c r="C20" i="7"/>
  <c r="J19" i="7"/>
  <c r="K19" i="7" s="1"/>
  <c r="B20" i="7"/>
  <c r="G19" i="7"/>
  <c r="H19" i="7" s="1"/>
  <c r="B21" i="8" l="1"/>
  <c r="G20" i="8"/>
  <c r="H20" i="8" s="1"/>
  <c r="C23" i="8"/>
  <c r="J22" i="8"/>
  <c r="K22" i="8" s="1"/>
  <c r="B21" i="7"/>
  <c r="G20" i="7"/>
  <c r="H20" i="7" s="1"/>
  <c r="C21" i="7"/>
  <c r="J20" i="7"/>
  <c r="K20" i="7" s="1"/>
  <c r="C24" i="8" l="1"/>
  <c r="J23" i="8"/>
  <c r="K23" i="8" s="1"/>
  <c r="B22" i="8"/>
  <c r="Q57" i="8"/>
  <c r="AA16" i="8" s="1"/>
  <c r="AC16" i="8" s="1"/>
  <c r="G21" i="8"/>
  <c r="H21" i="8" s="1"/>
  <c r="C22" i="7"/>
  <c r="J21" i="7"/>
  <c r="K21" i="7" s="1"/>
  <c r="B22" i="7"/>
  <c r="G21" i="7"/>
  <c r="H21" i="7" s="1"/>
  <c r="B23" i="8" l="1"/>
  <c r="G22" i="8"/>
  <c r="H22" i="8" s="1"/>
  <c r="C25" i="8"/>
  <c r="R58" i="8"/>
  <c r="AB17" i="8" s="1"/>
  <c r="J24" i="8"/>
  <c r="K24" i="8" s="1"/>
  <c r="B23" i="7"/>
  <c r="G22" i="7"/>
  <c r="H22" i="7" s="1"/>
  <c r="C23" i="7"/>
  <c r="J22" i="7"/>
  <c r="K22" i="7" s="1"/>
  <c r="B24" i="8" l="1"/>
  <c r="G23" i="8"/>
  <c r="H23" i="8" s="1"/>
  <c r="C26" i="8"/>
  <c r="J25" i="8"/>
  <c r="K25" i="8" s="1"/>
  <c r="C24" i="7"/>
  <c r="J23" i="7"/>
  <c r="K23" i="7" s="1"/>
  <c r="B24" i="7"/>
  <c r="G23" i="7"/>
  <c r="H23" i="7" s="1"/>
  <c r="C27" i="8" l="1"/>
  <c r="J26" i="8"/>
  <c r="K26" i="8" s="1"/>
  <c r="B25" i="8"/>
  <c r="Q58" i="8"/>
  <c r="AA17" i="8" s="1"/>
  <c r="AC17" i="8" s="1"/>
  <c r="G24" i="8"/>
  <c r="H24" i="8" s="1"/>
  <c r="B25" i="7"/>
  <c r="G24" i="7"/>
  <c r="H24" i="7" s="1"/>
  <c r="C25" i="7"/>
  <c r="J24" i="7"/>
  <c r="K24" i="7" s="1"/>
  <c r="B26" i="8" l="1"/>
  <c r="G25" i="8"/>
  <c r="H25" i="8" s="1"/>
  <c r="C28" i="8"/>
  <c r="R59" i="8"/>
  <c r="AB18" i="8" s="1"/>
  <c r="J27" i="8"/>
  <c r="K27" i="8" s="1"/>
  <c r="C26" i="7"/>
  <c r="J25" i="7"/>
  <c r="K25" i="7" s="1"/>
  <c r="B26" i="7"/>
  <c r="G25" i="7"/>
  <c r="H25" i="7" s="1"/>
  <c r="C29" i="8" l="1"/>
  <c r="J28" i="8"/>
  <c r="K28" i="8" s="1"/>
  <c r="B27" i="8"/>
  <c r="G26" i="8"/>
  <c r="H26" i="8" s="1"/>
  <c r="B27" i="7"/>
  <c r="G26" i="7"/>
  <c r="H26" i="7" s="1"/>
  <c r="C27" i="7"/>
  <c r="J26" i="7"/>
  <c r="K26" i="7" s="1"/>
  <c r="B28" i="8" l="1"/>
  <c r="Q59" i="8"/>
  <c r="AA18" i="8" s="1"/>
  <c r="AC18" i="8" s="1"/>
  <c r="G27" i="8"/>
  <c r="H27" i="8" s="1"/>
  <c r="C30" i="8"/>
  <c r="J29" i="8"/>
  <c r="K29" i="8" s="1"/>
  <c r="C28" i="7"/>
  <c r="J27" i="7"/>
  <c r="K27" i="7" s="1"/>
  <c r="B28" i="7"/>
  <c r="G27" i="7"/>
  <c r="H27" i="7" s="1"/>
  <c r="C31" i="8" l="1"/>
  <c r="R60" i="8"/>
  <c r="AB19" i="8" s="1"/>
  <c r="J30" i="8"/>
  <c r="K30" i="8" s="1"/>
  <c r="B29" i="8"/>
  <c r="G28" i="8"/>
  <c r="H28" i="8" s="1"/>
  <c r="B29" i="7"/>
  <c r="G28" i="7"/>
  <c r="H28" i="7" s="1"/>
  <c r="C29" i="7"/>
  <c r="J28" i="7"/>
  <c r="K28" i="7" s="1"/>
  <c r="B30" i="8" l="1"/>
  <c r="G29" i="8"/>
  <c r="H29" i="8" s="1"/>
  <c r="C32" i="8"/>
  <c r="J31" i="8"/>
  <c r="K31" i="8" s="1"/>
  <c r="C30" i="7"/>
  <c r="J29" i="7"/>
  <c r="K29" i="7" s="1"/>
  <c r="B30" i="7"/>
  <c r="G29" i="7"/>
  <c r="H29" i="7" s="1"/>
  <c r="C33" i="8" l="1"/>
  <c r="J32" i="8"/>
  <c r="K32" i="8" s="1"/>
  <c r="B31" i="8"/>
  <c r="Q60" i="8"/>
  <c r="AA19" i="8" s="1"/>
  <c r="AC19" i="8" s="1"/>
  <c r="G30" i="8"/>
  <c r="H30" i="8" s="1"/>
  <c r="B31" i="7"/>
  <c r="G30" i="7"/>
  <c r="H30" i="7" s="1"/>
  <c r="C31" i="7"/>
  <c r="J30" i="7"/>
  <c r="K30" i="7" s="1"/>
  <c r="B32" i="8" l="1"/>
  <c r="G31" i="8"/>
  <c r="H31" i="8" s="1"/>
  <c r="C34" i="8"/>
  <c r="R61" i="8"/>
  <c r="AB20" i="8" s="1"/>
  <c r="J33" i="8"/>
  <c r="K33" i="8" s="1"/>
  <c r="C32" i="7"/>
  <c r="J31" i="7"/>
  <c r="K31" i="7" s="1"/>
  <c r="B32" i="7"/>
  <c r="G31" i="7"/>
  <c r="H31" i="7" s="1"/>
  <c r="C35" i="8" l="1"/>
  <c r="J34" i="8"/>
  <c r="K34" i="8" s="1"/>
  <c r="B33" i="8"/>
  <c r="G32" i="8"/>
  <c r="H32" i="8" s="1"/>
  <c r="B33" i="7"/>
  <c r="G32" i="7"/>
  <c r="H32" i="7" s="1"/>
  <c r="C33" i="7"/>
  <c r="J32" i="7"/>
  <c r="K32" i="7" s="1"/>
  <c r="B34" i="8" l="1"/>
  <c r="Q61" i="8"/>
  <c r="AA20" i="8" s="1"/>
  <c r="AC20" i="8" s="1"/>
  <c r="G33" i="8"/>
  <c r="H33" i="8" s="1"/>
  <c r="C36" i="8"/>
  <c r="J35" i="8"/>
  <c r="K35" i="8" s="1"/>
  <c r="C34" i="7"/>
  <c r="J33" i="7"/>
  <c r="K33" i="7" s="1"/>
  <c r="B34" i="7"/>
  <c r="G33" i="7"/>
  <c r="H33" i="7" s="1"/>
  <c r="C37" i="8" l="1"/>
  <c r="R62" i="8"/>
  <c r="AB21" i="8" s="1"/>
  <c r="J36" i="8"/>
  <c r="K36" i="8" s="1"/>
  <c r="B35" i="8"/>
  <c r="G34" i="8"/>
  <c r="H34" i="8" s="1"/>
  <c r="B35" i="7"/>
  <c r="G34" i="7"/>
  <c r="H34" i="7" s="1"/>
  <c r="C35" i="7"/>
  <c r="J34" i="7"/>
  <c r="K34" i="7" s="1"/>
  <c r="B36" i="8" l="1"/>
  <c r="G35" i="8"/>
  <c r="H35" i="8" s="1"/>
  <c r="C38" i="8"/>
  <c r="J37" i="8"/>
  <c r="K37" i="8" s="1"/>
  <c r="C36" i="7"/>
  <c r="J35" i="7"/>
  <c r="K35" i="7" s="1"/>
  <c r="B36" i="7"/>
  <c r="G35" i="7"/>
  <c r="H35" i="7" s="1"/>
  <c r="C39" i="8" l="1"/>
  <c r="J38" i="8"/>
  <c r="K38" i="8" s="1"/>
  <c r="B37" i="8"/>
  <c r="Q62" i="8"/>
  <c r="AA21" i="8" s="1"/>
  <c r="AC21" i="8" s="1"/>
  <c r="G36" i="8"/>
  <c r="H36" i="8" s="1"/>
  <c r="B37" i="7"/>
  <c r="G36" i="7"/>
  <c r="H36" i="7" s="1"/>
  <c r="C37" i="7"/>
  <c r="J36" i="7"/>
  <c r="K36" i="7" s="1"/>
  <c r="B38" i="8" l="1"/>
  <c r="G37" i="8"/>
  <c r="H37" i="8" s="1"/>
  <c r="C40" i="8"/>
  <c r="R63" i="8"/>
  <c r="AB22" i="8" s="1"/>
  <c r="J39" i="8"/>
  <c r="K39" i="8" s="1"/>
  <c r="C38" i="7"/>
  <c r="J37" i="7"/>
  <c r="K37" i="7" s="1"/>
  <c r="B38" i="7"/>
  <c r="G37" i="7"/>
  <c r="H37" i="7" s="1"/>
  <c r="C41" i="8" l="1"/>
  <c r="J40" i="8"/>
  <c r="K40" i="8" s="1"/>
  <c r="B39" i="8"/>
  <c r="G38" i="8"/>
  <c r="H38" i="8" s="1"/>
  <c r="B39" i="7"/>
  <c r="G38" i="7"/>
  <c r="H38" i="7" s="1"/>
  <c r="C39" i="7"/>
  <c r="J38" i="7"/>
  <c r="K38" i="7" s="1"/>
  <c r="B40" i="8" l="1"/>
  <c r="Q63" i="8"/>
  <c r="AA22" i="8" s="1"/>
  <c r="AC22" i="8" s="1"/>
  <c r="G39" i="8"/>
  <c r="H39" i="8" s="1"/>
  <c r="C42" i="8"/>
  <c r="J41" i="8"/>
  <c r="K41" i="8" s="1"/>
  <c r="C40" i="7"/>
  <c r="J39" i="7"/>
  <c r="K39" i="7" s="1"/>
  <c r="B40" i="7"/>
  <c r="G39" i="7"/>
  <c r="H39" i="7" s="1"/>
  <c r="C43" i="8" l="1"/>
  <c r="R64" i="8"/>
  <c r="AB23" i="8" s="1"/>
  <c r="J42" i="8"/>
  <c r="K42" i="8" s="1"/>
  <c r="B41" i="8"/>
  <c r="G40" i="8"/>
  <c r="H40" i="8" s="1"/>
  <c r="B41" i="7"/>
  <c r="G40" i="7"/>
  <c r="H40" i="7" s="1"/>
  <c r="C41" i="7"/>
  <c r="J40" i="7"/>
  <c r="K40" i="7" s="1"/>
  <c r="B42" i="8" l="1"/>
  <c r="G41" i="8"/>
  <c r="H41" i="8" s="1"/>
  <c r="C44" i="8"/>
  <c r="J43" i="8"/>
  <c r="K43" i="8" s="1"/>
  <c r="C42" i="7"/>
  <c r="J41" i="7"/>
  <c r="K41" i="7" s="1"/>
  <c r="B42" i="7"/>
  <c r="G41" i="7"/>
  <c r="H41" i="7" s="1"/>
  <c r="C45" i="8" l="1"/>
  <c r="J44" i="8"/>
  <c r="K44" i="8" s="1"/>
  <c r="B43" i="8"/>
  <c r="Q64" i="8"/>
  <c r="AA23" i="8" s="1"/>
  <c r="AC23" i="8" s="1"/>
  <c r="G42" i="8"/>
  <c r="H42" i="8" s="1"/>
  <c r="B43" i="7"/>
  <c r="G42" i="7"/>
  <c r="H42" i="7" s="1"/>
  <c r="C43" i="7"/>
  <c r="J42" i="7"/>
  <c r="K42" i="7" s="1"/>
  <c r="B44" i="8" l="1"/>
  <c r="G43" i="8"/>
  <c r="H43" i="8" s="1"/>
  <c r="C46" i="8"/>
  <c r="R65" i="8"/>
  <c r="AB24" i="8" s="1"/>
  <c r="J45" i="8"/>
  <c r="K45" i="8" s="1"/>
  <c r="C44" i="7"/>
  <c r="J43" i="7"/>
  <c r="K43" i="7" s="1"/>
  <c r="B44" i="7"/>
  <c r="G43" i="7"/>
  <c r="H43" i="7" s="1"/>
  <c r="C47" i="8" l="1"/>
  <c r="J46" i="8"/>
  <c r="K46" i="8" s="1"/>
  <c r="B45" i="8"/>
  <c r="G44" i="8"/>
  <c r="H44" i="8" s="1"/>
  <c r="B45" i="7"/>
  <c r="G44" i="7"/>
  <c r="H44" i="7" s="1"/>
  <c r="C45" i="7"/>
  <c r="J44" i="7"/>
  <c r="K44" i="7" s="1"/>
  <c r="B46" i="8" l="1"/>
  <c r="Q65" i="8"/>
  <c r="AA24" i="8" s="1"/>
  <c r="AC24" i="8" s="1"/>
  <c r="G45" i="8"/>
  <c r="H45" i="8" s="1"/>
  <c r="C48" i="8"/>
  <c r="J47" i="8"/>
  <c r="K47" i="8" s="1"/>
  <c r="B46" i="7"/>
  <c r="G45" i="7"/>
  <c r="H45" i="7" s="1"/>
  <c r="C46" i="7"/>
  <c r="J45" i="7"/>
  <c r="K45" i="7" s="1"/>
  <c r="C49" i="8" l="1"/>
  <c r="R66" i="8"/>
  <c r="AB25" i="8" s="1"/>
  <c r="J48" i="8"/>
  <c r="K48" i="8" s="1"/>
  <c r="B47" i="8"/>
  <c r="G46" i="8"/>
  <c r="H46" i="8" s="1"/>
  <c r="C47" i="7"/>
  <c r="J46" i="7"/>
  <c r="K46" i="7" s="1"/>
  <c r="B47" i="7"/>
  <c r="G46" i="7"/>
  <c r="H46" i="7" s="1"/>
  <c r="B48" i="8" l="1"/>
  <c r="G47" i="8"/>
  <c r="H47" i="8" s="1"/>
  <c r="C50" i="8"/>
  <c r="J49" i="8"/>
  <c r="K49" i="8" s="1"/>
  <c r="B48" i="7"/>
  <c r="G47" i="7"/>
  <c r="H47" i="7" s="1"/>
  <c r="C48" i="7"/>
  <c r="J47" i="7"/>
  <c r="K47" i="7" s="1"/>
  <c r="C51" i="8" l="1"/>
  <c r="J50" i="8"/>
  <c r="K50" i="8" s="1"/>
  <c r="B49" i="8"/>
  <c r="Q66" i="8"/>
  <c r="AA25" i="8" s="1"/>
  <c r="AC25" i="8" s="1"/>
  <c r="G48" i="8"/>
  <c r="H48" i="8" s="1"/>
  <c r="C49" i="7"/>
  <c r="J48" i="7"/>
  <c r="K48" i="7" s="1"/>
  <c r="B49" i="7"/>
  <c r="G48" i="7"/>
  <c r="H48" i="7" s="1"/>
  <c r="B50" i="8" l="1"/>
  <c r="G49" i="8"/>
  <c r="H49" i="8" s="1"/>
  <c r="C52" i="8"/>
  <c r="R67" i="8"/>
  <c r="AB26" i="8" s="1"/>
  <c r="J51" i="8"/>
  <c r="K51" i="8" s="1"/>
  <c r="B50" i="7"/>
  <c r="G49" i="7"/>
  <c r="H49" i="7" s="1"/>
  <c r="C50" i="7"/>
  <c r="J49" i="7"/>
  <c r="K49" i="7" s="1"/>
  <c r="C53" i="8" l="1"/>
  <c r="J52" i="8"/>
  <c r="K52" i="8" s="1"/>
  <c r="B51" i="8"/>
  <c r="G50" i="8"/>
  <c r="H50" i="8" s="1"/>
  <c r="C51" i="7"/>
  <c r="J50" i="7"/>
  <c r="K50" i="7" s="1"/>
  <c r="B51" i="7"/>
  <c r="G50" i="7"/>
  <c r="H50" i="7" s="1"/>
  <c r="B52" i="8" l="1"/>
  <c r="Q67" i="8"/>
  <c r="AA26" i="8" s="1"/>
  <c r="AC26" i="8" s="1"/>
  <c r="G51" i="8"/>
  <c r="H51" i="8" s="1"/>
  <c r="C54" i="8"/>
  <c r="J53" i="8"/>
  <c r="K53" i="8" s="1"/>
  <c r="B52" i="7"/>
  <c r="G51" i="7"/>
  <c r="H51" i="7" s="1"/>
  <c r="C52" i="7"/>
  <c r="J51" i="7"/>
  <c r="K51" i="7" s="1"/>
  <c r="B53" i="8" l="1"/>
  <c r="G52" i="8"/>
  <c r="H52" i="8" s="1"/>
  <c r="C55" i="8"/>
  <c r="R68" i="8"/>
  <c r="AB27" i="8" s="1"/>
  <c r="J54" i="8"/>
  <c r="K54" i="8" s="1"/>
  <c r="C53" i="7"/>
  <c r="J52" i="7"/>
  <c r="K52" i="7" s="1"/>
  <c r="B53" i="7"/>
  <c r="G52" i="7"/>
  <c r="H52" i="7" s="1"/>
  <c r="B54" i="8" l="1"/>
  <c r="G53" i="8"/>
  <c r="H53" i="8" s="1"/>
  <c r="C56" i="8"/>
  <c r="J55" i="8"/>
  <c r="K55" i="8" s="1"/>
  <c r="B54" i="7"/>
  <c r="G53" i="7"/>
  <c r="H53" i="7" s="1"/>
  <c r="C54" i="7"/>
  <c r="J53" i="7"/>
  <c r="K53" i="7" s="1"/>
  <c r="C57" i="8" l="1"/>
  <c r="J56" i="8"/>
  <c r="K56" i="8" s="1"/>
  <c r="B55" i="8"/>
  <c r="Q68" i="8"/>
  <c r="AA27" i="8" s="1"/>
  <c r="AC27" i="8" s="1"/>
  <c r="G54" i="8"/>
  <c r="H54" i="8" s="1"/>
  <c r="C55" i="7"/>
  <c r="J54" i="7"/>
  <c r="K54" i="7" s="1"/>
  <c r="B55" i="7"/>
  <c r="G54" i="7"/>
  <c r="H54" i="7" s="1"/>
  <c r="B56" i="8" l="1"/>
  <c r="G55" i="8"/>
  <c r="H55" i="8" s="1"/>
  <c r="C58" i="8"/>
  <c r="R69" i="8"/>
  <c r="AB28" i="8" s="1"/>
  <c r="J57" i="8"/>
  <c r="K57" i="8" s="1"/>
  <c r="B56" i="7"/>
  <c r="G55" i="7"/>
  <c r="H55" i="7" s="1"/>
  <c r="C56" i="7"/>
  <c r="J55" i="7"/>
  <c r="K55" i="7" s="1"/>
  <c r="B57" i="8" l="1"/>
  <c r="G56" i="8"/>
  <c r="H56" i="8" s="1"/>
  <c r="C59" i="8"/>
  <c r="J58" i="8"/>
  <c r="K58" i="8" s="1"/>
  <c r="C57" i="7"/>
  <c r="J56" i="7"/>
  <c r="K56" i="7" s="1"/>
  <c r="B57" i="7"/>
  <c r="G56" i="7"/>
  <c r="H56" i="7" s="1"/>
  <c r="B58" i="8" l="1"/>
  <c r="Q69" i="8"/>
  <c r="AA28" i="8" s="1"/>
  <c r="AC28" i="8" s="1"/>
  <c r="G57" i="8"/>
  <c r="H57" i="8" s="1"/>
  <c r="C60" i="8"/>
  <c r="J59" i="8"/>
  <c r="K59" i="8" s="1"/>
  <c r="B58" i="7"/>
  <c r="G57" i="7"/>
  <c r="H57" i="7" s="1"/>
  <c r="C58" i="7"/>
  <c r="J57" i="7"/>
  <c r="K57" i="7" s="1"/>
  <c r="C61" i="8" l="1"/>
  <c r="R4" i="8"/>
  <c r="R9" i="8"/>
  <c r="R70" i="8"/>
  <c r="AB29" i="8" s="1"/>
  <c r="J60" i="8"/>
  <c r="K60" i="8" s="1"/>
  <c r="B59" i="8"/>
  <c r="G58" i="8"/>
  <c r="H58" i="8" s="1"/>
  <c r="C59" i="7"/>
  <c r="J58" i="7"/>
  <c r="K58" i="7" s="1"/>
  <c r="B59" i="7"/>
  <c r="G58" i="7"/>
  <c r="H58" i="7" s="1"/>
  <c r="C62" i="8" l="1"/>
  <c r="J61" i="8"/>
  <c r="K61" i="8" s="1"/>
  <c r="B60" i="8"/>
  <c r="G59" i="8"/>
  <c r="H59" i="8" s="1"/>
  <c r="B60" i="7"/>
  <c r="G59" i="7"/>
  <c r="H59" i="7" s="1"/>
  <c r="C60" i="7"/>
  <c r="J59" i="7"/>
  <c r="K59" i="7" s="1"/>
  <c r="C63" i="8" l="1"/>
  <c r="J62" i="8"/>
  <c r="K62" i="8" s="1"/>
  <c r="B61" i="8"/>
  <c r="Q70" i="8"/>
  <c r="AA29" i="8" s="1"/>
  <c r="AC29" i="8" s="1"/>
  <c r="Q9" i="8"/>
  <c r="Q4" i="8"/>
  <c r="G60" i="8"/>
  <c r="H60" i="8" s="1"/>
  <c r="C61" i="7"/>
  <c r="J60" i="7"/>
  <c r="K60" i="7" s="1"/>
  <c r="B61" i="7"/>
  <c r="G60" i="7"/>
  <c r="H60" i="7" s="1"/>
  <c r="B62" i="8" l="1"/>
  <c r="G61" i="8"/>
  <c r="H61" i="8" s="1"/>
  <c r="C64" i="8"/>
  <c r="R71" i="8"/>
  <c r="AB30" i="8" s="1"/>
  <c r="J63" i="8"/>
  <c r="K63" i="8" s="1"/>
  <c r="B62" i="7"/>
  <c r="G61" i="7"/>
  <c r="H61" i="7" s="1"/>
  <c r="C62" i="7"/>
  <c r="J61" i="7"/>
  <c r="K61" i="7" s="1"/>
  <c r="B63" i="8" l="1"/>
  <c r="G62" i="8"/>
  <c r="H62" i="8" s="1"/>
  <c r="C65" i="8"/>
  <c r="J64" i="8"/>
  <c r="K64" i="8" s="1"/>
  <c r="C63" i="7"/>
  <c r="J62" i="7"/>
  <c r="K62" i="7" s="1"/>
  <c r="B63" i="7"/>
  <c r="G62" i="7"/>
  <c r="H62" i="7" s="1"/>
  <c r="B64" i="8" l="1"/>
  <c r="Q71" i="8"/>
  <c r="AA30" i="8" s="1"/>
  <c r="AC30" i="8" s="1"/>
  <c r="G63" i="8"/>
  <c r="H63" i="8" s="1"/>
  <c r="C66" i="8"/>
  <c r="J65" i="8"/>
  <c r="K65" i="8" s="1"/>
  <c r="B64" i="7"/>
  <c r="G63" i="7"/>
  <c r="H63" i="7" s="1"/>
  <c r="C64" i="7"/>
  <c r="J63" i="7"/>
  <c r="K63" i="7" s="1"/>
  <c r="C67" i="8" l="1"/>
  <c r="R72" i="8"/>
  <c r="AB31" i="8" s="1"/>
  <c r="J66" i="8"/>
  <c r="K66" i="8" s="1"/>
  <c r="B65" i="8"/>
  <c r="G64" i="8"/>
  <c r="H64" i="8" s="1"/>
  <c r="C65" i="7"/>
  <c r="J64" i="7"/>
  <c r="K64" i="7" s="1"/>
  <c r="B65" i="7"/>
  <c r="G64" i="7"/>
  <c r="H64" i="7" s="1"/>
  <c r="B66" i="8" l="1"/>
  <c r="G65" i="8"/>
  <c r="H65" i="8" s="1"/>
  <c r="C68" i="8"/>
  <c r="J67" i="8"/>
  <c r="K67" i="8" s="1"/>
  <c r="B66" i="7"/>
  <c r="G65" i="7"/>
  <c r="H65" i="7" s="1"/>
  <c r="C66" i="7"/>
  <c r="J65" i="7"/>
  <c r="K65" i="7" s="1"/>
  <c r="C69" i="8" l="1"/>
  <c r="J68" i="8"/>
  <c r="K68" i="8" s="1"/>
  <c r="B67" i="8"/>
  <c r="Q72" i="8"/>
  <c r="AA31" i="8" s="1"/>
  <c r="AC31" i="8" s="1"/>
  <c r="G66" i="8"/>
  <c r="H66" i="8" s="1"/>
  <c r="C67" i="7"/>
  <c r="J66" i="7"/>
  <c r="K66" i="7" s="1"/>
  <c r="B67" i="7"/>
  <c r="G66" i="7"/>
  <c r="H66" i="7" s="1"/>
  <c r="B68" i="8" l="1"/>
  <c r="G67" i="8"/>
  <c r="H67" i="8" s="1"/>
  <c r="C70" i="8"/>
  <c r="R5" i="8"/>
  <c r="R10" i="8"/>
  <c r="W10" i="8" s="1"/>
  <c r="R73" i="8"/>
  <c r="AB32" i="8" s="1"/>
  <c r="J69" i="8"/>
  <c r="K69" i="8" s="1"/>
  <c r="B68" i="7"/>
  <c r="G67" i="7"/>
  <c r="H67" i="7" s="1"/>
  <c r="C68" i="7"/>
  <c r="J67" i="7"/>
  <c r="K67" i="7" s="1"/>
  <c r="C71" i="8" l="1"/>
  <c r="J70" i="8"/>
  <c r="K70" i="8" s="1"/>
  <c r="B69" i="8"/>
  <c r="G68" i="8"/>
  <c r="H68" i="8" s="1"/>
  <c r="C69" i="7"/>
  <c r="J68" i="7"/>
  <c r="K68" i="7" s="1"/>
  <c r="B69" i="7"/>
  <c r="G68" i="7"/>
  <c r="H68" i="7" s="1"/>
  <c r="B70" i="8" l="1"/>
  <c r="Q10" i="8"/>
  <c r="V10" i="8" s="1"/>
  <c r="X10" i="8" s="1"/>
  <c r="Q73" i="8"/>
  <c r="AA32" i="8" s="1"/>
  <c r="AC32" i="8" s="1"/>
  <c r="Q5" i="8"/>
  <c r="G69" i="8"/>
  <c r="H69" i="8" s="1"/>
  <c r="C72" i="8"/>
  <c r="J71" i="8"/>
  <c r="K71" i="8" s="1"/>
  <c r="B70" i="7"/>
  <c r="G69" i="7"/>
  <c r="H69" i="7" s="1"/>
  <c r="C70" i="7"/>
  <c r="J69" i="7"/>
  <c r="K69" i="7" s="1"/>
  <c r="C73" i="8" l="1"/>
  <c r="R74" i="8"/>
  <c r="AB33" i="8" s="1"/>
  <c r="J72" i="8"/>
  <c r="K72" i="8" s="1"/>
  <c r="B71" i="8"/>
  <c r="G70" i="8"/>
  <c r="H70" i="8" s="1"/>
  <c r="C71" i="7"/>
  <c r="J70" i="7"/>
  <c r="K70" i="7" s="1"/>
  <c r="B71" i="7"/>
  <c r="G70" i="7"/>
  <c r="H70" i="7" s="1"/>
  <c r="B72" i="8" l="1"/>
  <c r="G71" i="8"/>
  <c r="H71" i="8" s="1"/>
  <c r="C74" i="8"/>
  <c r="J73" i="8"/>
  <c r="K73" i="8" s="1"/>
  <c r="B72" i="7"/>
  <c r="G71" i="7"/>
  <c r="H71" i="7" s="1"/>
  <c r="C72" i="7"/>
  <c r="J71" i="7"/>
  <c r="K71" i="7" s="1"/>
  <c r="C75" i="8" l="1"/>
  <c r="J74" i="8"/>
  <c r="K74" i="8" s="1"/>
  <c r="B73" i="8"/>
  <c r="Q74" i="8"/>
  <c r="AA33" i="8" s="1"/>
  <c r="AC33" i="8" s="1"/>
  <c r="G72" i="8"/>
  <c r="H72" i="8" s="1"/>
  <c r="C73" i="7"/>
  <c r="J72" i="7"/>
  <c r="K72" i="7" s="1"/>
  <c r="B73" i="7"/>
  <c r="G72" i="7"/>
  <c r="H72" i="7" s="1"/>
  <c r="B74" i="8" l="1"/>
  <c r="G73" i="8"/>
  <c r="H73" i="8" s="1"/>
  <c r="C76" i="8"/>
  <c r="R75" i="8"/>
  <c r="AB34" i="8" s="1"/>
  <c r="J75" i="8"/>
  <c r="K75" i="8" s="1"/>
  <c r="B74" i="7"/>
  <c r="G73" i="7"/>
  <c r="H73" i="7" s="1"/>
  <c r="C74" i="7"/>
  <c r="J73" i="7"/>
  <c r="K73" i="7" s="1"/>
  <c r="C77" i="8" l="1"/>
  <c r="R6" i="8"/>
  <c r="J76" i="8"/>
  <c r="K76" i="8" s="1"/>
  <c r="B75" i="8"/>
  <c r="G74" i="8"/>
  <c r="H74" i="8" s="1"/>
  <c r="C75" i="7"/>
  <c r="J74" i="7"/>
  <c r="K74" i="7" s="1"/>
  <c r="B75" i="7"/>
  <c r="G74" i="7"/>
  <c r="H74" i="7" s="1"/>
  <c r="B76" i="8" l="1"/>
  <c r="Q75" i="8"/>
  <c r="AA34" i="8" s="1"/>
  <c r="AC34" i="8" s="1"/>
  <c r="G75" i="8"/>
  <c r="H75" i="8" s="1"/>
  <c r="C78" i="8"/>
  <c r="J77" i="8"/>
  <c r="K77" i="8" s="1"/>
  <c r="B76" i="7"/>
  <c r="G75" i="7"/>
  <c r="H75" i="7" s="1"/>
  <c r="C76" i="7"/>
  <c r="J75" i="7"/>
  <c r="K75" i="7" s="1"/>
  <c r="C79" i="8" l="1"/>
  <c r="R76" i="8"/>
  <c r="AB35" i="8" s="1"/>
  <c r="J78" i="8"/>
  <c r="K78" i="8" s="1"/>
  <c r="B77" i="8"/>
  <c r="Q6" i="8"/>
  <c r="G76" i="8"/>
  <c r="H76" i="8" s="1"/>
  <c r="C77" i="7"/>
  <c r="J76" i="7"/>
  <c r="K76" i="7" s="1"/>
  <c r="B77" i="7"/>
  <c r="G76" i="7"/>
  <c r="H76" i="7" s="1"/>
  <c r="B78" i="8" l="1"/>
  <c r="G77" i="8"/>
  <c r="H77" i="8" s="1"/>
  <c r="C80" i="8"/>
  <c r="J79" i="8"/>
  <c r="K79" i="8" s="1"/>
  <c r="B78" i="7"/>
  <c r="G77" i="7"/>
  <c r="H77" i="7" s="1"/>
  <c r="C78" i="7"/>
  <c r="J77" i="7"/>
  <c r="K77" i="7" s="1"/>
  <c r="C81" i="8" l="1"/>
  <c r="J80" i="8"/>
  <c r="K80" i="8" s="1"/>
  <c r="B79" i="8"/>
  <c r="Q76" i="8"/>
  <c r="AA35" i="8" s="1"/>
  <c r="AC35" i="8" s="1"/>
  <c r="G78" i="8"/>
  <c r="H78" i="8" s="1"/>
  <c r="C79" i="7"/>
  <c r="J78" i="7"/>
  <c r="K78" i="7" s="1"/>
  <c r="B79" i="7"/>
  <c r="G78" i="7"/>
  <c r="H78" i="7" s="1"/>
  <c r="B80" i="8" l="1"/>
  <c r="G79" i="8"/>
  <c r="H79" i="8" s="1"/>
  <c r="C82" i="8"/>
  <c r="R11" i="8"/>
  <c r="W11" i="8" s="1"/>
  <c r="R77" i="8"/>
  <c r="AB36" i="8" s="1"/>
  <c r="J81" i="8"/>
  <c r="K81" i="8" s="1"/>
  <c r="B80" i="7"/>
  <c r="G79" i="7"/>
  <c r="H79" i="7" s="1"/>
  <c r="C80" i="7"/>
  <c r="J79" i="7"/>
  <c r="K79" i="7" s="1"/>
  <c r="C83" i="8" l="1"/>
  <c r="J82" i="8"/>
  <c r="K82" i="8" s="1"/>
  <c r="B81" i="8"/>
  <c r="G80" i="8"/>
  <c r="H80" i="8" s="1"/>
  <c r="C81" i="7"/>
  <c r="J80" i="7"/>
  <c r="K80" i="7" s="1"/>
  <c r="B81" i="7"/>
  <c r="G80" i="7"/>
  <c r="H80" i="7" s="1"/>
  <c r="B82" i="8" l="1"/>
  <c r="Q11" i="8"/>
  <c r="V11" i="8" s="1"/>
  <c r="X11" i="8" s="1"/>
  <c r="Q77" i="8"/>
  <c r="AA36" i="8" s="1"/>
  <c r="AC36" i="8" s="1"/>
  <c r="G81" i="8"/>
  <c r="H81" i="8" s="1"/>
  <c r="C84" i="8"/>
  <c r="J83" i="8"/>
  <c r="K83" i="8" s="1"/>
  <c r="B82" i="7"/>
  <c r="G81" i="7"/>
  <c r="H81" i="7" s="1"/>
  <c r="C82" i="7"/>
  <c r="J81" i="7"/>
  <c r="K81" i="7" s="1"/>
  <c r="C85" i="8" l="1"/>
  <c r="R78" i="8"/>
  <c r="AB37" i="8" s="1"/>
  <c r="J84" i="8"/>
  <c r="K84" i="8" s="1"/>
  <c r="B83" i="8"/>
  <c r="G82" i="8"/>
  <c r="H82" i="8" s="1"/>
  <c r="C83" i="7"/>
  <c r="J82" i="7"/>
  <c r="K82" i="7" s="1"/>
  <c r="B83" i="7"/>
  <c r="G82" i="7"/>
  <c r="H82" i="7" s="1"/>
  <c r="B84" i="8" l="1"/>
  <c r="G83" i="8"/>
  <c r="H83" i="8" s="1"/>
  <c r="C86" i="8"/>
  <c r="J85" i="8"/>
  <c r="K85" i="8" s="1"/>
  <c r="B84" i="7"/>
  <c r="G83" i="7"/>
  <c r="H83" i="7" s="1"/>
  <c r="C84" i="7"/>
  <c r="J83" i="7"/>
  <c r="K83" i="7" s="1"/>
  <c r="C87" i="8" l="1"/>
  <c r="J86" i="8"/>
  <c r="K86" i="8" s="1"/>
  <c r="B85" i="8"/>
  <c r="Q78" i="8"/>
  <c r="AA37" i="8" s="1"/>
  <c r="AC37" i="8" s="1"/>
  <c r="G84" i="8"/>
  <c r="H84" i="8" s="1"/>
  <c r="C85" i="7"/>
  <c r="J84" i="7"/>
  <c r="K84" i="7" s="1"/>
  <c r="B85" i="7"/>
  <c r="G84" i="7"/>
  <c r="H84" i="7" s="1"/>
  <c r="B86" i="8" l="1"/>
  <c r="G85" i="8"/>
  <c r="H85" i="8" s="1"/>
  <c r="C88" i="8"/>
  <c r="R79" i="8"/>
  <c r="AB38" i="8" s="1"/>
  <c r="J87" i="8"/>
  <c r="K87" i="8" s="1"/>
  <c r="B86" i="7"/>
  <c r="G85" i="7"/>
  <c r="H85" i="7" s="1"/>
  <c r="C86" i="7"/>
  <c r="J85" i="7"/>
  <c r="K85" i="7" s="1"/>
  <c r="C89" i="8" l="1"/>
  <c r="J88" i="8"/>
  <c r="K88" i="8" s="1"/>
  <c r="B87" i="8"/>
  <c r="G86" i="8"/>
  <c r="H86" i="8" s="1"/>
  <c r="C87" i="7"/>
  <c r="J86" i="7"/>
  <c r="K86" i="7" s="1"/>
  <c r="B87" i="7"/>
  <c r="G86" i="7"/>
  <c r="H86" i="7" s="1"/>
  <c r="B88" i="8" l="1"/>
  <c r="Q79" i="8"/>
  <c r="AA38" i="8" s="1"/>
  <c r="AC38" i="8" s="1"/>
  <c r="G87" i="8"/>
  <c r="H87" i="8" s="1"/>
  <c r="C90" i="8"/>
  <c r="J89" i="8"/>
  <c r="K89" i="8" s="1"/>
  <c r="B88" i="7"/>
  <c r="G87" i="7"/>
  <c r="H87" i="7" s="1"/>
  <c r="C88" i="7"/>
  <c r="J87" i="7"/>
  <c r="K87" i="7" s="1"/>
  <c r="C91" i="8" l="1"/>
  <c r="R80" i="8"/>
  <c r="AB39" i="8" s="1"/>
  <c r="J90" i="8"/>
  <c r="K90" i="8" s="1"/>
  <c r="B89" i="8"/>
  <c r="G88" i="8"/>
  <c r="H88" i="8" s="1"/>
  <c r="C89" i="7"/>
  <c r="J88" i="7"/>
  <c r="K88" i="7" s="1"/>
  <c r="B89" i="7"/>
  <c r="G88" i="7"/>
  <c r="H88" i="7" s="1"/>
  <c r="B90" i="8" l="1"/>
  <c r="G89" i="8"/>
  <c r="H89" i="8" s="1"/>
  <c r="C92" i="8"/>
  <c r="J91" i="8"/>
  <c r="K91" i="8" s="1"/>
  <c r="B90" i="7"/>
  <c r="G89" i="7"/>
  <c r="H89" i="7" s="1"/>
  <c r="C90" i="7"/>
  <c r="J89" i="7"/>
  <c r="K89" i="7" s="1"/>
  <c r="C93" i="8" l="1"/>
  <c r="J92" i="8"/>
  <c r="K92" i="8" s="1"/>
  <c r="B91" i="8"/>
  <c r="Q80" i="8"/>
  <c r="AA39" i="8" s="1"/>
  <c r="AC39" i="8" s="1"/>
  <c r="G90" i="8"/>
  <c r="H90" i="8" s="1"/>
  <c r="C91" i="7"/>
  <c r="J90" i="7"/>
  <c r="K90" i="7" s="1"/>
  <c r="B91" i="7"/>
  <c r="G90" i="7"/>
  <c r="H90" i="7" s="1"/>
  <c r="B92" i="8" l="1"/>
  <c r="G91" i="8"/>
  <c r="H91" i="8" s="1"/>
  <c r="C94" i="8"/>
  <c r="R12" i="8"/>
  <c r="W12" i="8" s="1"/>
  <c r="R81" i="8"/>
  <c r="AB40" i="8" s="1"/>
  <c r="J93" i="8"/>
  <c r="K93" i="8" s="1"/>
  <c r="B92" i="7"/>
  <c r="G91" i="7"/>
  <c r="H91" i="7" s="1"/>
  <c r="C92" i="7"/>
  <c r="J91" i="7"/>
  <c r="K91" i="7" s="1"/>
  <c r="C95" i="8" l="1"/>
  <c r="J94" i="8"/>
  <c r="K94" i="8" s="1"/>
  <c r="B93" i="8"/>
  <c r="G92" i="8"/>
  <c r="H92" i="8" s="1"/>
  <c r="C93" i="7"/>
  <c r="J92" i="7"/>
  <c r="K92" i="7" s="1"/>
  <c r="B93" i="7"/>
  <c r="G92" i="7"/>
  <c r="H92" i="7" s="1"/>
  <c r="B94" i="8" l="1"/>
  <c r="Q12" i="8"/>
  <c r="V12" i="8" s="1"/>
  <c r="X12" i="8" s="1"/>
  <c r="Q81" i="8"/>
  <c r="AA40" i="8" s="1"/>
  <c r="AC40" i="8" s="1"/>
  <c r="G93" i="8"/>
  <c r="H93" i="8" s="1"/>
  <c r="C96" i="8"/>
  <c r="J95" i="8"/>
  <c r="K95" i="8" s="1"/>
  <c r="B94" i="7"/>
  <c r="G93" i="7"/>
  <c r="H93" i="7" s="1"/>
  <c r="C94" i="7"/>
  <c r="J93" i="7"/>
  <c r="K93" i="7" s="1"/>
  <c r="C97" i="8" l="1"/>
  <c r="R82" i="8"/>
  <c r="AB41" i="8" s="1"/>
  <c r="J96" i="8"/>
  <c r="K96" i="8" s="1"/>
  <c r="B95" i="8"/>
  <c r="G94" i="8"/>
  <c r="H94" i="8" s="1"/>
  <c r="C95" i="7"/>
  <c r="J94" i="7"/>
  <c r="K94" i="7" s="1"/>
  <c r="B95" i="7"/>
  <c r="G94" i="7"/>
  <c r="H94" i="7" s="1"/>
  <c r="B96" i="8" l="1"/>
  <c r="G95" i="8"/>
  <c r="H95" i="8" s="1"/>
  <c r="C98" i="8"/>
  <c r="J97" i="8"/>
  <c r="K97" i="8" s="1"/>
  <c r="B96" i="7"/>
  <c r="G95" i="7"/>
  <c r="H95" i="7" s="1"/>
  <c r="C96" i="7"/>
  <c r="J95" i="7"/>
  <c r="K95" i="7" s="1"/>
  <c r="M122" i="10"/>
  <c r="L122" i="10"/>
  <c r="I122" i="10"/>
  <c r="M121" i="10"/>
  <c r="L121" i="10"/>
  <c r="I121" i="10"/>
  <c r="M120" i="10"/>
  <c r="L120" i="10"/>
  <c r="I120" i="10"/>
  <c r="M119" i="10"/>
  <c r="L119" i="10"/>
  <c r="I119" i="10"/>
  <c r="M118" i="10"/>
  <c r="L118" i="10"/>
  <c r="I118" i="10"/>
  <c r="M117" i="10"/>
  <c r="L117" i="10"/>
  <c r="I117" i="10"/>
  <c r="M116" i="10"/>
  <c r="L116" i="10"/>
  <c r="I116" i="10"/>
  <c r="M115" i="10"/>
  <c r="L115" i="10"/>
  <c r="I115" i="10"/>
  <c r="M114" i="10"/>
  <c r="L114" i="10"/>
  <c r="I114" i="10"/>
  <c r="M113" i="10"/>
  <c r="L113" i="10"/>
  <c r="I113" i="10"/>
  <c r="M112" i="10"/>
  <c r="L112" i="10"/>
  <c r="I112" i="10"/>
  <c r="M111" i="10"/>
  <c r="L111" i="10"/>
  <c r="I111" i="10"/>
  <c r="M110" i="10"/>
  <c r="L110" i="10"/>
  <c r="I110" i="10"/>
  <c r="M109" i="10"/>
  <c r="L109" i="10"/>
  <c r="I109" i="10"/>
  <c r="M108" i="10"/>
  <c r="L108" i="10"/>
  <c r="I108" i="10"/>
  <c r="M107" i="10"/>
  <c r="L107" i="10"/>
  <c r="I107" i="10"/>
  <c r="M106" i="10"/>
  <c r="L106" i="10"/>
  <c r="I106" i="10"/>
  <c r="M105" i="10"/>
  <c r="L105" i="10"/>
  <c r="I105" i="10"/>
  <c r="M104" i="10"/>
  <c r="L104" i="10"/>
  <c r="I104" i="10"/>
  <c r="M103" i="10"/>
  <c r="L103" i="10"/>
  <c r="I103" i="10"/>
  <c r="M102" i="10"/>
  <c r="L102" i="10"/>
  <c r="I102" i="10"/>
  <c r="M101" i="10"/>
  <c r="L101" i="10"/>
  <c r="I101" i="10"/>
  <c r="M100" i="10"/>
  <c r="L100" i="10"/>
  <c r="I100" i="10"/>
  <c r="M99" i="10"/>
  <c r="L99" i="10"/>
  <c r="I99" i="10"/>
  <c r="M98" i="10"/>
  <c r="L98" i="10"/>
  <c r="I98" i="10"/>
  <c r="M97" i="10"/>
  <c r="L97" i="10"/>
  <c r="I97" i="10"/>
  <c r="M96" i="10"/>
  <c r="L96" i="10"/>
  <c r="I96" i="10"/>
  <c r="M95" i="10"/>
  <c r="L95" i="10"/>
  <c r="I95" i="10"/>
  <c r="M94" i="10"/>
  <c r="L94" i="10"/>
  <c r="I94" i="10"/>
  <c r="M93" i="10"/>
  <c r="L93" i="10"/>
  <c r="I93" i="10"/>
  <c r="M92" i="10"/>
  <c r="L92" i="10"/>
  <c r="I92" i="10"/>
  <c r="M91" i="10"/>
  <c r="L91" i="10"/>
  <c r="I91" i="10"/>
  <c r="M90" i="10"/>
  <c r="L90" i="10"/>
  <c r="I90" i="10"/>
  <c r="M89" i="10"/>
  <c r="L89" i="10"/>
  <c r="I89" i="10"/>
  <c r="M88" i="10"/>
  <c r="L88" i="10"/>
  <c r="I88" i="10"/>
  <c r="M87" i="10"/>
  <c r="L87" i="10"/>
  <c r="I87" i="10"/>
  <c r="M86" i="10"/>
  <c r="L86" i="10"/>
  <c r="I86" i="10"/>
  <c r="M85" i="10"/>
  <c r="L85" i="10"/>
  <c r="I85" i="10"/>
  <c r="M84" i="10"/>
  <c r="L84" i="10"/>
  <c r="I84" i="10"/>
  <c r="M83" i="10"/>
  <c r="L83" i="10"/>
  <c r="I83" i="10"/>
  <c r="M82" i="10"/>
  <c r="L82" i="10"/>
  <c r="I82" i="10"/>
  <c r="M81" i="10"/>
  <c r="L81" i="10"/>
  <c r="I81" i="10"/>
  <c r="M80" i="10"/>
  <c r="L80" i="10"/>
  <c r="I80" i="10"/>
  <c r="M79" i="10"/>
  <c r="L79" i="10"/>
  <c r="I79" i="10"/>
  <c r="M78" i="10"/>
  <c r="L78" i="10"/>
  <c r="I78" i="10"/>
  <c r="M77" i="10"/>
  <c r="L77" i="10"/>
  <c r="I77" i="10"/>
  <c r="M76" i="10"/>
  <c r="L76" i="10"/>
  <c r="I76" i="10"/>
  <c r="M75" i="10"/>
  <c r="L75" i="10"/>
  <c r="I75" i="10"/>
  <c r="M74" i="10"/>
  <c r="L74" i="10"/>
  <c r="I74" i="10"/>
  <c r="M73" i="10"/>
  <c r="L73" i="10"/>
  <c r="I73" i="10"/>
  <c r="M72" i="10"/>
  <c r="L72" i="10"/>
  <c r="I72" i="10"/>
  <c r="M71" i="10"/>
  <c r="L71" i="10"/>
  <c r="I71" i="10"/>
  <c r="M70" i="10"/>
  <c r="L70" i="10"/>
  <c r="I70" i="10"/>
  <c r="M69" i="10"/>
  <c r="L69" i="10"/>
  <c r="I69" i="10"/>
  <c r="M68" i="10"/>
  <c r="L68" i="10"/>
  <c r="I68" i="10"/>
  <c r="M67" i="10"/>
  <c r="L67" i="10"/>
  <c r="I67" i="10"/>
  <c r="M66" i="10"/>
  <c r="L66" i="10"/>
  <c r="I66" i="10"/>
  <c r="M65" i="10"/>
  <c r="L65" i="10"/>
  <c r="I65" i="10"/>
  <c r="M64" i="10"/>
  <c r="L64" i="10"/>
  <c r="I64" i="10"/>
  <c r="M63" i="10"/>
  <c r="L63" i="10"/>
  <c r="I63" i="10"/>
  <c r="M62" i="10"/>
  <c r="L62" i="10"/>
  <c r="I62" i="10"/>
  <c r="M61" i="10"/>
  <c r="L61" i="10"/>
  <c r="I61" i="10"/>
  <c r="M60" i="10"/>
  <c r="L60" i="10"/>
  <c r="I60" i="10"/>
  <c r="M59" i="10"/>
  <c r="L59" i="10"/>
  <c r="I59" i="10"/>
  <c r="M58" i="10"/>
  <c r="L58" i="10"/>
  <c r="I58" i="10"/>
  <c r="M57" i="10"/>
  <c r="L57" i="10"/>
  <c r="I57" i="10"/>
  <c r="M56" i="10"/>
  <c r="L56" i="10"/>
  <c r="I56" i="10"/>
  <c r="M55" i="10"/>
  <c r="L55" i="10"/>
  <c r="I55" i="10"/>
  <c r="M54" i="10"/>
  <c r="L54" i="10"/>
  <c r="I54" i="10"/>
  <c r="M53" i="10"/>
  <c r="L53" i="10"/>
  <c r="I53" i="10"/>
  <c r="M52" i="10"/>
  <c r="L52" i="10"/>
  <c r="I52" i="10"/>
  <c r="M51" i="10"/>
  <c r="L51" i="10"/>
  <c r="I51" i="10"/>
  <c r="M50" i="10"/>
  <c r="L50" i="10"/>
  <c r="I50" i="10"/>
  <c r="M49" i="10"/>
  <c r="L49" i="10"/>
  <c r="I49" i="10"/>
  <c r="M48" i="10"/>
  <c r="L48" i="10"/>
  <c r="I48" i="10"/>
  <c r="M47" i="10"/>
  <c r="L47" i="10"/>
  <c r="I47" i="10"/>
  <c r="M46" i="10"/>
  <c r="L46" i="10"/>
  <c r="I46" i="10"/>
  <c r="M45" i="10"/>
  <c r="L45" i="10"/>
  <c r="I45" i="10"/>
  <c r="M44" i="10"/>
  <c r="L44" i="10"/>
  <c r="I44" i="10"/>
  <c r="M43" i="10"/>
  <c r="L43" i="10"/>
  <c r="I43" i="10"/>
  <c r="M42" i="10"/>
  <c r="L42" i="10"/>
  <c r="I42" i="10"/>
  <c r="M41" i="10"/>
  <c r="L41" i="10"/>
  <c r="I41" i="10"/>
  <c r="M40" i="10"/>
  <c r="L40" i="10"/>
  <c r="I40" i="10"/>
  <c r="M39" i="10"/>
  <c r="L39" i="10"/>
  <c r="I39" i="10"/>
  <c r="M38" i="10"/>
  <c r="L38" i="10"/>
  <c r="I38" i="10"/>
  <c r="M37" i="10"/>
  <c r="L37" i="10"/>
  <c r="I37" i="10"/>
  <c r="M36" i="10"/>
  <c r="L36" i="10"/>
  <c r="I36" i="10"/>
  <c r="M35" i="10"/>
  <c r="L35" i="10"/>
  <c r="I35" i="10"/>
  <c r="M34" i="10"/>
  <c r="L34" i="10"/>
  <c r="I34" i="10"/>
  <c r="M33" i="10"/>
  <c r="L33" i="10"/>
  <c r="I33" i="10"/>
  <c r="M32" i="10"/>
  <c r="L32" i="10"/>
  <c r="I32" i="10"/>
  <c r="M31" i="10"/>
  <c r="L31" i="10"/>
  <c r="I31" i="10"/>
  <c r="M30" i="10"/>
  <c r="L30" i="10"/>
  <c r="I30" i="10"/>
  <c r="M29" i="10"/>
  <c r="L29" i="10"/>
  <c r="I29" i="10"/>
  <c r="M28" i="10"/>
  <c r="L28" i="10"/>
  <c r="I28" i="10"/>
  <c r="M27" i="10"/>
  <c r="L27" i="10"/>
  <c r="I27" i="10"/>
  <c r="M26" i="10"/>
  <c r="L26" i="10"/>
  <c r="I26" i="10"/>
  <c r="M25" i="10"/>
  <c r="L25" i="10"/>
  <c r="I25" i="10"/>
  <c r="M24" i="10"/>
  <c r="L24" i="10"/>
  <c r="I24" i="10"/>
  <c r="M23" i="10"/>
  <c r="L23" i="10"/>
  <c r="I23" i="10"/>
  <c r="M22" i="10"/>
  <c r="L22" i="10"/>
  <c r="I22" i="10"/>
  <c r="M21" i="10"/>
  <c r="L21" i="10"/>
  <c r="I21" i="10"/>
  <c r="M20" i="10"/>
  <c r="L20" i="10"/>
  <c r="I20" i="10"/>
  <c r="W19" i="10"/>
  <c r="V19" i="10"/>
  <c r="M19" i="10"/>
  <c r="L19" i="10"/>
  <c r="I19" i="10"/>
  <c r="W18" i="10"/>
  <c r="V18" i="10"/>
  <c r="M18" i="10"/>
  <c r="L18" i="10"/>
  <c r="I18" i="10"/>
  <c r="W17" i="10"/>
  <c r="V17" i="10"/>
  <c r="M17" i="10"/>
  <c r="L17" i="10"/>
  <c r="I17" i="10"/>
  <c r="M16" i="10"/>
  <c r="L16" i="10"/>
  <c r="I16" i="10"/>
  <c r="M15" i="10"/>
  <c r="L15" i="10"/>
  <c r="I15" i="10"/>
  <c r="M14" i="10"/>
  <c r="L14" i="10"/>
  <c r="I14" i="10"/>
  <c r="M13" i="10"/>
  <c r="L13" i="10"/>
  <c r="I13" i="10"/>
  <c r="M12" i="10"/>
  <c r="L12" i="10"/>
  <c r="I12" i="10"/>
  <c r="M11" i="10"/>
  <c r="L11" i="10"/>
  <c r="I11" i="10"/>
  <c r="M10" i="10"/>
  <c r="L10" i="10"/>
  <c r="I10" i="10"/>
  <c r="M9" i="10"/>
  <c r="L9" i="10"/>
  <c r="I9" i="10"/>
  <c r="M8" i="10"/>
  <c r="L8" i="10"/>
  <c r="I8" i="10"/>
  <c r="M7" i="10"/>
  <c r="L7" i="10"/>
  <c r="I7" i="10"/>
  <c r="M6" i="10"/>
  <c r="L6" i="10"/>
  <c r="I6" i="10"/>
  <c r="M5" i="10"/>
  <c r="L5" i="10"/>
  <c r="I5" i="10"/>
  <c r="M4" i="10"/>
  <c r="L4" i="10"/>
  <c r="I4" i="10"/>
  <c r="M3" i="10"/>
  <c r="L3" i="10"/>
  <c r="I3" i="10"/>
  <c r="C3" i="10"/>
  <c r="C4" i="10" s="1"/>
  <c r="B3" i="10"/>
  <c r="G3" i="10" s="1"/>
  <c r="H3" i="10" s="1"/>
  <c r="A3" i="10"/>
  <c r="S2" i="10"/>
  <c r="R2" i="10"/>
  <c r="Q2" i="10"/>
  <c r="I66" i="9"/>
  <c r="L66" i="9"/>
  <c r="M66" i="9"/>
  <c r="I67" i="9"/>
  <c r="L67" i="9"/>
  <c r="M67" i="9"/>
  <c r="I68" i="9"/>
  <c r="L68" i="9"/>
  <c r="M68" i="9"/>
  <c r="I69" i="9"/>
  <c r="L69" i="9"/>
  <c r="M69" i="9"/>
  <c r="I70" i="9"/>
  <c r="L70" i="9"/>
  <c r="M70" i="9"/>
  <c r="I71" i="9"/>
  <c r="L71" i="9"/>
  <c r="M71" i="9"/>
  <c r="I72" i="9"/>
  <c r="L72" i="9"/>
  <c r="M72" i="9"/>
  <c r="I73" i="9"/>
  <c r="L73" i="9"/>
  <c r="M73" i="9"/>
  <c r="I74" i="9"/>
  <c r="L74" i="9"/>
  <c r="M74" i="9"/>
  <c r="I75" i="9"/>
  <c r="L75" i="9"/>
  <c r="M75" i="9"/>
  <c r="I76" i="9"/>
  <c r="L76" i="9"/>
  <c r="M76" i="9"/>
  <c r="I77" i="9"/>
  <c r="L77" i="9"/>
  <c r="M77" i="9"/>
  <c r="I78" i="9"/>
  <c r="L78" i="9"/>
  <c r="M78" i="9"/>
  <c r="I79" i="9"/>
  <c r="L79" i="9"/>
  <c r="M79" i="9"/>
  <c r="I80" i="9"/>
  <c r="L80" i="9"/>
  <c r="M80" i="9"/>
  <c r="I81" i="9"/>
  <c r="L81" i="9"/>
  <c r="M81" i="9"/>
  <c r="I82" i="9"/>
  <c r="L82" i="9"/>
  <c r="M82" i="9"/>
  <c r="I83" i="9"/>
  <c r="L83" i="9"/>
  <c r="M83" i="9"/>
  <c r="I84" i="9"/>
  <c r="L84" i="9"/>
  <c r="M84" i="9"/>
  <c r="I85" i="9"/>
  <c r="L85" i="9"/>
  <c r="M85" i="9"/>
  <c r="I86" i="9"/>
  <c r="L86" i="9"/>
  <c r="M86" i="9"/>
  <c r="I87" i="9"/>
  <c r="L87" i="9"/>
  <c r="M87" i="9"/>
  <c r="I88" i="9"/>
  <c r="L88" i="9"/>
  <c r="M88" i="9"/>
  <c r="I89" i="9"/>
  <c r="L89" i="9"/>
  <c r="M89" i="9"/>
  <c r="I90" i="9"/>
  <c r="L90" i="9"/>
  <c r="M90" i="9"/>
  <c r="I91" i="9"/>
  <c r="L91" i="9"/>
  <c r="M91" i="9"/>
  <c r="I92" i="9"/>
  <c r="L92" i="9"/>
  <c r="M92" i="9"/>
  <c r="I93" i="9"/>
  <c r="L93" i="9"/>
  <c r="M93" i="9"/>
  <c r="I94" i="9"/>
  <c r="L94" i="9"/>
  <c r="M94" i="9"/>
  <c r="I95" i="9"/>
  <c r="L95" i="9"/>
  <c r="M95" i="9"/>
  <c r="I96" i="9"/>
  <c r="L96" i="9"/>
  <c r="M96" i="9"/>
  <c r="I97" i="9"/>
  <c r="L97" i="9"/>
  <c r="M97" i="9"/>
  <c r="I98" i="9"/>
  <c r="L98" i="9"/>
  <c r="M98" i="9"/>
  <c r="I99" i="9"/>
  <c r="L99" i="9"/>
  <c r="M99" i="9"/>
  <c r="I100" i="9"/>
  <c r="L100" i="9"/>
  <c r="M100" i="9"/>
  <c r="I101" i="9"/>
  <c r="L101" i="9"/>
  <c r="M101" i="9"/>
  <c r="I102" i="9"/>
  <c r="L102" i="9"/>
  <c r="M102" i="9"/>
  <c r="I103" i="9"/>
  <c r="L103" i="9"/>
  <c r="M103" i="9"/>
  <c r="I104" i="9"/>
  <c r="L104" i="9"/>
  <c r="M104" i="9"/>
  <c r="I105" i="9"/>
  <c r="L105" i="9"/>
  <c r="M105" i="9"/>
  <c r="I106" i="9"/>
  <c r="L106" i="9"/>
  <c r="M106" i="9"/>
  <c r="I107" i="9"/>
  <c r="L107" i="9"/>
  <c r="M107" i="9"/>
  <c r="I108" i="9"/>
  <c r="L108" i="9"/>
  <c r="M108" i="9"/>
  <c r="I109" i="9"/>
  <c r="L109" i="9"/>
  <c r="M109" i="9"/>
  <c r="I110" i="9"/>
  <c r="L110" i="9"/>
  <c r="M110" i="9"/>
  <c r="I111" i="9"/>
  <c r="L111" i="9"/>
  <c r="M111" i="9"/>
  <c r="I112" i="9"/>
  <c r="L112" i="9"/>
  <c r="M112" i="9"/>
  <c r="I113" i="9"/>
  <c r="L113" i="9"/>
  <c r="M113" i="9"/>
  <c r="I114" i="9"/>
  <c r="L114" i="9"/>
  <c r="M114" i="9"/>
  <c r="I115" i="9"/>
  <c r="L115" i="9"/>
  <c r="M115" i="9"/>
  <c r="I116" i="9"/>
  <c r="L116" i="9"/>
  <c r="M116" i="9"/>
  <c r="I117" i="9"/>
  <c r="L117" i="9"/>
  <c r="M117" i="9"/>
  <c r="I118" i="9"/>
  <c r="L118" i="9"/>
  <c r="M118" i="9"/>
  <c r="I119" i="9"/>
  <c r="L119" i="9"/>
  <c r="M119" i="9"/>
  <c r="I120" i="9"/>
  <c r="L120" i="9"/>
  <c r="M120" i="9"/>
  <c r="I121" i="9"/>
  <c r="L121" i="9"/>
  <c r="M121" i="9"/>
  <c r="I122" i="9"/>
  <c r="L122" i="9"/>
  <c r="M122" i="9"/>
  <c r="V23" i="9"/>
  <c r="B15" i="1" s="1"/>
  <c r="L65" i="9"/>
  <c r="M64" i="9"/>
  <c r="L64" i="9"/>
  <c r="I64" i="9"/>
  <c r="L63" i="9"/>
  <c r="I63" i="9"/>
  <c r="L62" i="9"/>
  <c r="I62" i="9"/>
  <c r="L61" i="9"/>
  <c r="I61" i="9"/>
  <c r="M61" i="9"/>
  <c r="L60" i="9"/>
  <c r="I60" i="9"/>
  <c r="I59" i="9"/>
  <c r="L59" i="9"/>
  <c r="M59" i="9"/>
  <c r="M58" i="9"/>
  <c r="L58" i="9"/>
  <c r="I58" i="9"/>
  <c r="M57" i="9"/>
  <c r="L57" i="9"/>
  <c r="I57" i="9"/>
  <c r="M56" i="9"/>
  <c r="L56" i="9"/>
  <c r="I56" i="9"/>
  <c r="M55" i="9"/>
  <c r="L55" i="9"/>
  <c r="I55" i="9"/>
  <c r="M54" i="9"/>
  <c r="L54" i="9"/>
  <c r="I54" i="9"/>
  <c r="M53" i="9"/>
  <c r="L53" i="9"/>
  <c r="I53" i="9"/>
  <c r="M52" i="9"/>
  <c r="L52" i="9"/>
  <c r="I52" i="9"/>
  <c r="M51" i="9"/>
  <c r="L51" i="9"/>
  <c r="I51" i="9"/>
  <c r="M50" i="9"/>
  <c r="L50" i="9"/>
  <c r="I50" i="9"/>
  <c r="M49" i="9"/>
  <c r="L49" i="9"/>
  <c r="I49" i="9"/>
  <c r="M48" i="9"/>
  <c r="L48" i="9"/>
  <c r="I48" i="9"/>
  <c r="M47" i="9"/>
  <c r="L47" i="9"/>
  <c r="I47" i="9"/>
  <c r="M46" i="9"/>
  <c r="L46" i="9"/>
  <c r="I46" i="9"/>
  <c r="M45" i="9"/>
  <c r="L45" i="9"/>
  <c r="I45" i="9"/>
  <c r="M44" i="9"/>
  <c r="L44" i="9"/>
  <c r="I44" i="9"/>
  <c r="M43" i="9"/>
  <c r="L43" i="9"/>
  <c r="I43" i="9"/>
  <c r="M42" i="9"/>
  <c r="L42" i="9"/>
  <c r="I42" i="9"/>
  <c r="M41" i="9"/>
  <c r="L41" i="9"/>
  <c r="I41" i="9"/>
  <c r="M40" i="9"/>
  <c r="L40" i="9"/>
  <c r="I40" i="9"/>
  <c r="M39" i="9"/>
  <c r="L39" i="9"/>
  <c r="I39" i="9"/>
  <c r="M38" i="9"/>
  <c r="L38" i="9"/>
  <c r="I38" i="9"/>
  <c r="M37" i="9"/>
  <c r="L37" i="9"/>
  <c r="I37" i="9"/>
  <c r="M36" i="9"/>
  <c r="L36" i="9"/>
  <c r="I36" i="9"/>
  <c r="M35" i="9"/>
  <c r="L35" i="9"/>
  <c r="I35" i="9"/>
  <c r="M34" i="9"/>
  <c r="L34" i="9"/>
  <c r="I34" i="9"/>
  <c r="M33" i="9"/>
  <c r="L33" i="9"/>
  <c r="I33" i="9"/>
  <c r="M32" i="9"/>
  <c r="L32" i="9"/>
  <c r="I32" i="9"/>
  <c r="M31" i="9"/>
  <c r="L31" i="9"/>
  <c r="I31" i="9"/>
  <c r="M30" i="9"/>
  <c r="L30" i="9"/>
  <c r="I30" i="9"/>
  <c r="M29" i="9"/>
  <c r="L29" i="9"/>
  <c r="I29" i="9"/>
  <c r="M28" i="9"/>
  <c r="L28" i="9"/>
  <c r="I28" i="9"/>
  <c r="M27" i="9"/>
  <c r="L27" i="9"/>
  <c r="I27" i="9"/>
  <c r="M26" i="9"/>
  <c r="L26" i="9"/>
  <c r="I26" i="9"/>
  <c r="M25" i="9"/>
  <c r="L25" i="9"/>
  <c r="I25" i="9"/>
  <c r="M24" i="9"/>
  <c r="L24" i="9"/>
  <c r="I24" i="9"/>
  <c r="M23" i="9"/>
  <c r="L23" i="9"/>
  <c r="I23" i="9"/>
  <c r="M22" i="9"/>
  <c r="L22" i="9"/>
  <c r="I22" i="9"/>
  <c r="M21" i="9"/>
  <c r="L21" i="9"/>
  <c r="I21" i="9"/>
  <c r="M20" i="9"/>
  <c r="L20" i="9"/>
  <c r="I20" i="9"/>
  <c r="W24" i="9"/>
  <c r="M19" i="9"/>
  <c r="L19" i="9"/>
  <c r="I19" i="9"/>
  <c r="W23" i="9"/>
  <c r="C15" i="1" s="1"/>
  <c r="M18" i="9"/>
  <c r="L18" i="9"/>
  <c r="I18" i="9"/>
  <c r="W22" i="9"/>
  <c r="V22" i="9"/>
  <c r="M17" i="9"/>
  <c r="L17" i="9"/>
  <c r="I17" i="9"/>
  <c r="M16" i="9"/>
  <c r="L16" i="9"/>
  <c r="I16" i="9"/>
  <c r="M15" i="9"/>
  <c r="L15" i="9"/>
  <c r="I15" i="9"/>
  <c r="M14" i="9"/>
  <c r="L14" i="9"/>
  <c r="I14" i="9"/>
  <c r="M13" i="9"/>
  <c r="L13" i="9"/>
  <c r="I13" i="9"/>
  <c r="M12" i="9"/>
  <c r="L12" i="9"/>
  <c r="I12" i="9"/>
  <c r="M11" i="9"/>
  <c r="L11" i="9"/>
  <c r="I11" i="9"/>
  <c r="M10" i="9"/>
  <c r="L10" i="9"/>
  <c r="I10" i="9"/>
  <c r="M9" i="9"/>
  <c r="L9" i="9"/>
  <c r="I9" i="9"/>
  <c r="M8" i="9"/>
  <c r="L8" i="9"/>
  <c r="I8" i="9"/>
  <c r="M7" i="9"/>
  <c r="L7" i="9"/>
  <c r="I7" i="9"/>
  <c r="M6" i="9"/>
  <c r="L6" i="9"/>
  <c r="I6" i="9"/>
  <c r="M5" i="9"/>
  <c r="L5" i="9"/>
  <c r="I5" i="9"/>
  <c r="M4" i="9"/>
  <c r="L4" i="9"/>
  <c r="I4" i="9"/>
  <c r="M3" i="9"/>
  <c r="L3" i="9"/>
  <c r="I3" i="9"/>
  <c r="C3" i="9"/>
  <c r="B3" i="9"/>
  <c r="B4" i="9" s="1"/>
  <c r="B5" i="9" s="1"/>
  <c r="A3" i="9"/>
  <c r="X17" i="10" l="1"/>
  <c r="J3" i="10"/>
  <c r="C99" i="8"/>
  <c r="J98" i="8"/>
  <c r="K98" i="8" s="1"/>
  <c r="B97" i="8"/>
  <c r="Q82" i="8"/>
  <c r="AA41" i="8" s="1"/>
  <c r="AC41" i="8" s="1"/>
  <c r="G96" i="8"/>
  <c r="H96" i="8" s="1"/>
  <c r="C97" i="7"/>
  <c r="J96" i="7"/>
  <c r="K96" i="7" s="1"/>
  <c r="B97" i="7"/>
  <c r="G96" i="7"/>
  <c r="H96" i="7" s="1"/>
  <c r="K3" i="10"/>
  <c r="B4" i="10"/>
  <c r="G4" i="10" s="1"/>
  <c r="H4" i="10" s="1"/>
  <c r="X19" i="10"/>
  <c r="V43" i="10"/>
  <c r="X18" i="10"/>
  <c r="A4" i="10"/>
  <c r="R51" i="10"/>
  <c r="S51" i="10"/>
  <c r="Q51" i="10"/>
  <c r="C5" i="10"/>
  <c r="J4" i="10"/>
  <c r="K4" i="10" s="1"/>
  <c r="A4" i="9"/>
  <c r="X22" i="9"/>
  <c r="X23" i="9"/>
  <c r="V24" i="9"/>
  <c r="X24" i="9" s="1"/>
  <c r="B6" i="9"/>
  <c r="M65" i="9"/>
  <c r="J3" i="9"/>
  <c r="K3" i="9" s="1"/>
  <c r="C4" i="9"/>
  <c r="G4" i="9"/>
  <c r="H4" i="9" s="1"/>
  <c r="G5" i="9"/>
  <c r="H5" i="9" s="1"/>
  <c r="G3" i="9"/>
  <c r="H3" i="9" s="1"/>
  <c r="M63" i="9"/>
  <c r="M60" i="9"/>
  <c r="M62" i="9"/>
  <c r="I65" i="9"/>
  <c r="B5" i="10" l="1"/>
  <c r="B6" i="10" s="1"/>
  <c r="G6" i="9"/>
  <c r="B98" i="8"/>
  <c r="G97" i="8"/>
  <c r="H97" i="8" s="1"/>
  <c r="C100" i="8"/>
  <c r="R83" i="8"/>
  <c r="AB42" i="8" s="1"/>
  <c r="J99" i="8"/>
  <c r="K99" i="8" s="1"/>
  <c r="B98" i="7"/>
  <c r="G97" i="7"/>
  <c r="H97" i="7" s="1"/>
  <c r="C98" i="7"/>
  <c r="J97" i="7"/>
  <c r="K97" i="7" s="1"/>
  <c r="C6" i="10"/>
  <c r="A5" i="10"/>
  <c r="J5" i="10"/>
  <c r="K5" i="10" s="1"/>
  <c r="J6" i="10"/>
  <c r="A5" i="9"/>
  <c r="V48" i="9"/>
  <c r="J4" i="9"/>
  <c r="K4" i="9" s="1"/>
  <c r="C5" i="9"/>
  <c r="J5" i="9" s="1"/>
  <c r="B7" i="9"/>
  <c r="H6" i="9"/>
  <c r="G5" i="10" l="1"/>
  <c r="H5" i="10"/>
  <c r="C101" i="8"/>
  <c r="J100" i="8"/>
  <c r="K100" i="8" s="1"/>
  <c r="B99" i="8"/>
  <c r="G98" i="8"/>
  <c r="H98" i="8" s="1"/>
  <c r="C99" i="7"/>
  <c r="J98" i="7"/>
  <c r="K98" i="7" s="1"/>
  <c r="B99" i="7"/>
  <c r="G98" i="7"/>
  <c r="H98" i="7" s="1"/>
  <c r="A6" i="10"/>
  <c r="Q52" i="10"/>
  <c r="AA11" i="10" s="1"/>
  <c r="S52" i="10"/>
  <c r="B7" i="10"/>
  <c r="C7" i="10"/>
  <c r="K6" i="10"/>
  <c r="G7" i="10"/>
  <c r="R52" i="10"/>
  <c r="AB11" i="10" s="1"/>
  <c r="G6" i="10"/>
  <c r="H6" i="10" s="1"/>
  <c r="A6" i="9"/>
  <c r="B8" i="9"/>
  <c r="G7" i="9"/>
  <c r="H7" i="9" s="1"/>
  <c r="C6" i="9"/>
  <c r="K5" i="9"/>
  <c r="G8" i="9" l="1"/>
  <c r="H8" i="9" s="1"/>
  <c r="B100" i="8"/>
  <c r="Q83" i="8"/>
  <c r="AA42" i="8" s="1"/>
  <c r="AC42" i="8" s="1"/>
  <c r="G99" i="8"/>
  <c r="H99" i="8" s="1"/>
  <c r="C102" i="8"/>
  <c r="J101" i="8"/>
  <c r="K101" i="8" s="1"/>
  <c r="B100" i="7"/>
  <c r="G99" i="7"/>
  <c r="H99" i="7" s="1"/>
  <c r="C100" i="7"/>
  <c r="J99" i="7"/>
  <c r="K99" i="7" s="1"/>
  <c r="A7" i="10"/>
  <c r="B8" i="10"/>
  <c r="G8" i="10" s="1"/>
  <c r="H7" i="10"/>
  <c r="AC11" i="10"/>
  <c r="C8" i="10"/>
  <c r="J8" i="10" s="1"/>
  <c r="J7" i="10"/>
  <c r="K7" i="10" s="1"/>
  <c r="A7" i="9"/>
  <c r="B9" i="9"/>
  <c r="C7" i="9"/>
  <c r="J6" i="9"/>
  <c r="K6" i="9" s="1"/>
  <c r="J7" i="9"/>
  <c r="C103" i="8" l="1"/>
  <c r="R84" i="8"/>
  <c r="AB43" i="8" s="1"/>
  <c r="J102" i="8"/>
  <c r="K102" i="8" s="1"/>
  <c r="B101" i="8"/>
  <c r="G100" i="8"/>
  <c r="H100" i="8" s="1"/>
  <c r="C101" i="7"/>
  <c r="J100" i="7"/>
  <c r="K100" i="7" s="1"/>
  <c r="B101" i="7"/>
  <c r="G100" i="7"/>
  <c r="H100" i="7" s="1"/>
  <c r="A8" i="10"/>
  <c r="C9" i="10"/>
  <c r="K8" i="10"/>
  <c r="B9" i="10"/>
  <c r="H8" i="10"/>
  <c r="G9" i="10"/>
  <c r="A8" i="9"/>
  <c r="G9" i="9"/>
  <c r="H9" i="9" s="1"/>
  <c r="C8" i="9"/>
  <c r="K7" i="9"/>
  <c r="B10" i="9"/>
  <c r="B102" i="8" l="1"/>
  <c r="G101" i="8"/>
  <c r="H101" i="8" s="1"/>
  <c r="C104" i="8"/>
  <c r="J103" i="8"/>
  <c r="K103" i="8" s="1"/>
  <c r="C102" i="7"/>
  <c r="J101" i="7"/>
  <c r="K101" i="7" s="1"/>
  <c r="B102" i="7"/>
  <c r="G101" i="7"/>
  <c r="H101" i="7" s="1"/>
  <c r="C10" i="10"/>
  <c r="J10" i="10"/>
  <c r="J9" i="10"/>
  <c r="K9" i="10" s="1"/>
  <c r="A9" i="10"/>
  <c r="R53" i="10" s="1"/>
  <c r="AB12" i="10" s="1"/>
  <c r="H9" i="10"/>
  <c r="B10" i="10"/>
  <c r="A9" i="9"/>
  <c r="C9" i="9"/>
  <c r="J8" i="9"/>
  <c r="K8" i="9" s="1"/>
  <c r="B11" i="9"/>
  <c r="G10" i="9"/>
  <c r="H10" i="9" s="1"/>
  <c r="Q53" i="10" l="1"/>
  <c r="AA12" i="10" s="1"/>
  <c r="AC12" i="10" s="1"/>
  <c r="S53" i="10"/>
  <c r="C105" i="8"/>
  <c r="J104" i="8"/>
  <c r="K104" i="8" s="1"/>
  <c r="B103" i="8"/>
  <c r="Q84" i="8"/>
  <c r="AA43" i="8" s="1"/>
  <c r="AC43" i="8" s="1"/>
  <c r="G102" i="8"/>
  <c r="H102" i="8" s="1"/>
  <c r="B103" i="7"/>
  <c r="G102" i="7"/>
  <c r="H102" i="7" s="1"/>
  <c r="C103" i="7"/>
  <c r="J102" i="7"/>
  <c r="K102" i="7" s="1"/>
  <c r="B11" i="10"/>
  <c r="G10" i="10"/>
  <c r="H10" i="10" s="1"/>
  <c r="A10" i="10"/>
  <c r="C11" i="10"/>
  <c r="K10" i="10"/>
  <c r="A10" i="9"/>
  <c r="C10" i="9"/>
  <c r="J9" i="9"/>
  <c r="K9" i="9" s="1"/>
  <c r="B12" i="9"/>
  <c r="G11" i="9"/>
  <c r="H11" i="9" s="1"/>
  <c r="B104" i="8" l="1"/>
  <c r="G103" i="8"/>
  <c r="H103" i="8" s="1"/>
  <c r="C106" i="8"/>
  <c r="R13" i="8"/>
  <c r="W13" i="8" s="1"/>
  <c r="R85" i="8"/>
  <c r="AB44" i="8" s="1"/>
  <c r="J105" i="8"/>
  <c r="K105" i="8" s="1"/>
  <c r="C104" i="7"/>
  <c r="J103" i="7"/>
  <c r="K103" i="7" s="1"/>
  <c r="B104" i="7"/>
  <c r="G103" i="7"/>
  <c r="H103" i="7" s="1"/>
  <c r="A11" i="10"/>
  <c r="B12" i="10"/>
  <c r="G11" i="10"/>
  <c r="H11" i="10" s="1"/>
  <c r="C12" i="10"/>
  <c r="J11" i="10"/>
  <c r="K11" i="10" s="1"/>
  <c r="J12" i="10"/>
  <c r="A11" i="9"/>
  <c r="J10" i="9"/>
  <c r="K10" i="9" s="1"/>
  <c r="C11" i="9"/>
  <c r="J11" i="9" s="1"/>
  <c r="B13" i="9"/>
  <c r="G13" i="9"/>
  <c r="G12" i="9"/>
  <c r="H12" i="9" s="1"/>
  <c r="C107" i="8" l="1"/>
  <c r="J106" i="8"/>
  <c r="K106" i="8" s="1"/>
  <c r="B105" i="8"/>
  <c r="G104" i="8"/>
  <c r="H104" i="8" s="1"/>
  <c r="B105" i="7"/>
  <c r="G104" i="7"/>
  <c r="H104" i="7" s="1"/>
  <c r="C105" i="7"/>
  <c r="J104" i="7"/>
  <c r="K104" i="7" s="1"/>
  <c r="B13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K12" i="10"/>
  <c r="C13" i="10"/>
  <c r="G12" i="10"/>
  <c r="H12" i="10" s="1"/>
  <c r="A12" i="9"/>
  <c r="B14" i="9"/>
  <c r="H13" i="9"/>
  <c r="Q57" i="9"/>
  <c r="K11" i="9"/>
  <c r="C12" i="9"/>
  <c r="B106" i="8" l="1"/>
  <c r="Q13" i="8"/>
  <c r="V13" i="8" s="1"/>
  <c r="X13" i="8" s="1"/>
  <c r="Q85" i="8"/>
  <c r="AA44" i="8" s="1"/>
  <c r="AC44" i="8" s="1"/>
  <c r="G105" i="8"/>
  <c r="H105" i="8" s="1"/>
  <c r="C108" i="8"/>
  <c r="J107" i="8"/>
  <c r="K107" i="8" s="1"/>
  <c r="C106" i="7"/>
  <c r="J105" i="7"/>
  <c r="K105" i="7" s="1"/>
  <c r="B106" i="7"/>
  <c r="G105" i="7"/>
  <c r="H105" i="7" s="1"/>
  <c r="C14" i="10"/>
  <c r="J13" i="10"/>
  <c r="K13" i="10" s="1"/>
  <c r="S56" i="10"/>
  <c r="S84" i="10"/>
  <c r="S79" i="10"/>
  <c r="S14" i="10"/>
  <c r="S76" i="10"/>
  <c r="S72" i="10"/>
  <c r="S57" i="10"/>
  <c r="S11" i="10"/>
  <c r="S12" i="10"/>
  <c r="S78" i="10"/>
  <c r="S4" i="10"/>
  <c r="S9" i="10"/>
  <c r="S77" i="10"/>
  <c r="S93" i="10"/>
  <c r="S82" i="10"/>
  <c r="S6" i="10"/>
  <c r="S74" i="10"/>
  <c r="S81" i="10"/>
  <c r="S69" i="10"/>
  <c r="S66" i="10"/>
  <c r="S50" i="10"/>
  <c r="S87" i="10"/>
  <c r="S61" i="10"/>
  <c r="S88" i="10"/>
  <c r="S85" i="10"/>
  <c r="S70" i="10"/>
  <c r="S54" i="10"/>
  <c r="S5" i="10"/>
  <c r="S49" i="10"/>
  <c r="S63" i="10"/>
  <c r="S67" i="10"/>
  <c r="S71" i="10"/>
  <c r="S60" i="10"/>
  <c r="S65" i="10"/>
  <c r="S55" i="10"/>
  <c r="S80" i="10"/>
  <c r="S68" i="10"/>
  <c r="S89" i="10"/>
  <c r="S75" i="10"/>
  <c r="S90" i="10"/>
  <c r="S58" i="10"/>
  <c r="S13" i="10"/>
  <c r="S62" i="10"/>
  <c r="S59" i="10"/>
  <c r="S10" i="10"/>
  <c r="S83" i="10"/>
  <c r="S64" i="10"/>
  <c r="S7" i="10"/>
  <c r="P3" i="10"/>
  <c r="S92" i="10" s="1"/>
  <c r="S73" i="10"/>
  <c r="S86" i="10"/>
  <c r="B14" i="10"/>
  <c r="G13" i="10"/>
  <c r="H13" i="10" s="1"/>
  <c r="A13" i="9"/>
  <c r="S58" i="9"/>
  <c r="S56" i="9"/>
  <c r="S57" i="9"/>
  <c r="S55" i="9"/>
  <c r="B15" i="9"/>
  <c r="G14" i="9"/>
  <c r="H14" i="9" s="1"/>
  <c r="C13" i="9"/>
  <c r="J12" i="9"/>
  <c r="K12" i="9" s="1"/>
  <c r="C109" i="8" l="1"/>
  <c r="R86" i="8"/>
  <c r="AB45" i="8" s="1"/>
  <c r="J108" i="8"/>
  <c r="K108" i="8" s="1"/>
  <c r="B107" i="8"/>
  <c r="G106" i="8"/>
  <c r="H106" i="8" s="1"/>
  <c r="B107" i="7"/>
  <c r="G106" i="7"/>
  <c r="H106" i="7" s="1"/>
  <c r="C107" i="7"/>
  <c r="J106" i="7"/>
  <c r="K106" i="7" s="1"/>
  <c r="Q44" i="10"/>
  <c r="P44" i="10"/>
  <c r="Q30" i="10"/>
  <c r="P30" i="10"/>
  <c r="P40" i="10"/>
  <c r="P26" i="10"/>
  <c r="Q40" i="10"/>
  <c r="Q26" i="10"/>
  <c r="Q43" i="10"/>
  <c r="P29" i="10"/>
  <c r="P43" i="10"/>
  <c r="Q29" i="10"/>
  <c r="P15" i="10"/>
  <c r="S3" i="10"/>
  <c r="P36" i="10" s="1"/>
  <c r="Z5" i="10"/>
  <c r="Q42" i="10"/>
  <c r="P42" i="10"/>
  <c r="Q28" i="10"/>
  <c r="P28" i="10"/>
  <c r="Q41" i="10"/>
  <c r="Q27" i="10"/>
  <c r="P41" i="10"/>
  <c r="P27" i="10"/>
  <c r="B15" i="10"/>
  <c r="G14" i="10"/>
  <c r="H14" i="10" s="1"/>
  <c r="C15" i="10"/>
  <c r="J14" i="10"/>
  <c r="K14" i="10" s="1"/>
  <c r="A14" i="9"/>
  <c r="B16" i="9"/>
  <c r="G15" i="9"/>
  <c r="H15" i="9" s="1"/>
  <c r="C14" i="9"/>
  <c r="J13" i="9"/>
  <c r="K13" i="9" s="1"/>
  <c r="V29" i="10"/>
  <c r="W28" i="10"/>
  <c r="V32" i="10"/>
  <c r="V30" i="10"/>
  <c r="W29" i="10"/>
  <c r="V31" i="10"/>
  <c r="W30" i="10"/>
  <c r="V28" i="10"/>
  <c r="W31" i="10"/>
  <c r="W32" i="10"/>
  <c r="P21" i="10" l="1"/>
  <c r="P23" i="10"/>
  <c r="Q23" i="10"/>
  <c r="B108" i="8"/>
  <c r="G107" i="8"/>
  <c r="H107" i="8" s="1"/>
  <c r="C110" i="8"/>
  <c r="J109" i="8"/>
  <c r="K109" i="8" s="1"/>
  <c r="C108" i="7"/>
  <c r="J107" i="7"/>
  <c r="K107" i="7" s="1"/>
  <c r="B108" i="7"/>
  <c r="G107" i="7"/>
  <c r="H107" i="7" s="1"/>
  <c r="X28" i="10"/>
  <c r="X32" i="10"/>
  <c r="X30" i="10"/>
  <c r="X31" i="10"/>
  <c r="X29" i="10"/>
  <c r="P35" i="10"/>
  <c r="Q21" i="10"/>
  <c r="P37" i="10"/>
  <c r="S91" i="10"/>
  <c r="Q35" i="10"/>
  <c r="S15" i="10"/>
  <c r="P22" i="10"/>
  <c r="Q37" i="10"/>
  <c r="Q22" i="10"/>
  <c r="C16" i="10"/>
  <c r="J15" i="10"/>
  <c r="K15" i="10" s="1"/>
  <c r="B16" i="10"/>
  <c r="G15" i="10"/>
  <c r="H15" i="10" s="1"/>
  <c r="AB5" i="10"/>
  <c r="AA5" i="10"/>
  <c r="Q34" i="10"/>
  <c r="P34" i="10"/>
  <c r="P20" i="10"/>
  <c r="Q20" i="10"/>
  <c r="Q36" i="10"/>
  <c r="A15" i="9"/>
  <c r="S59" i="9"/>
  <c r="B17" i="9"/>
  <c r="G16" i="9"/>
  <c r="H16" i="9" s="1"/>
  <c r="C15" i="9"/>
  <c r="J14" i="9"/>
  <c r="K14" i="9" s="1"/>
  <c r="W37" i="10"/>
  <c r="V24" i="10"/>
  <c r="W60" i="10"/>
  <c r="V37" i="10"/>
  <c r="V25" i="10"/>
  <c r="W24" i="10"/>
  <c r="V56" i="10"/>
  <c r="V23" i="10"/>
  <c r="V60" i="10"/>
  <c r="W25" i="10"/>
  <c r="W23" i="10"/>
  <c r="V55" i="10"/>
  <c r="W22" i="10"/>
  <c r="W57" i="10" l="1"/>
  <c r="C111" i="8"/>
  <c r="J110" i="8"/>
  <c r="K110" i="8" s="1"/>
  <c r="B109" i="8"/>
  <c r="Q86" i="8"/>
  <c r="AA45" i="8" s="1"/>
  <c r="AC45" i="8" s="1"/>
  <c r="G108" i="8"/>
  <c r="H108" i="8" s="1"/>
  <c r="B109" i="7"/>
  <c r="G108" i="7"/>
  <c r="H108" i="7" s="1"/>
  <c r="C109" i="7"/>
  <c r="J108" i="7"/>
  <c r="K108" i="7" s="1"/>
  <c r="X24" i="10"/>
  <c r="V57" i="10"/>
  <c r="X25" i="10"/>
  <c r="X37" i="10"/>
  <c r="X23" i="10"/>
  <c r="C17" i="10"/>
  <c r="J16" i="10"/>
  <c r="K16" i="10" s="1"/>
  <c r="AC5" i="10"/>
  <c r="Q31" i="10"/>
  <c r="P31" i="10"/>
  <c r="Q45" i="10"/>
  <c r="P45" i="10"/>
  <c r="B17" i="10"/>
  <c r="G16" i="10"/>
  <c r="H16" i="10" s="1"/>
  <c r="A16" i="9"/>
  <c r="B18" i="9"/>
  <c r="G17" i="9"/>
  <c r="H17" i="9" s="1"/>
  <c r="C16" i="9"/>
  <c r="J15" i="9"/>
  <c r="K15" i="9" s="1"/>
  <c r="V42" i="10"/>
  <c r="W33" i="10"/>
  <c r="V22" i="10"/>
  <c r="V41" i="10"/>
  <c r="V33" i="10"/>
  <c r="B110" i="8" l="1"/>
  <c r="G109" i="8"/>
  <c r="H109" i="8" s="1"/>
  <c r="C112" i="8"/>
  <c r="R87" i="8"/>
  <c r="AB46" i="8" s="1"/>
  <c r="J111" i="8"/>
  <c r="K111" i="8" s="1"/>
  <c r="C110" i="7"/>
  <c r="J109" i="7"/>
  <c r="K109" i="7" s="1"/>
  <c r="B110" i="7"/>
  <c r="G109" i="7"/>
  <c r="H109" i="7" s="1"/>
  <c r="X33" i="10"/>
  <c r="X22" i="10"/>
  <c r="C18" i="10"/>
  <c r="J17" i="10"/>
  <c r="K17" i="10" s="1"/>
  <c r="B18" i="10"/>
  <c r="G17" i="10"/>
  <c r="H17" i="10" s="1"/>
  <c r="A17" i="9"/>
  <c r="C17" i="9"/>
  <c r="J16" i="9"/>
  <c r="K16" i="9" s="1"/>
  <c r="B19" i="9"/>
  <c r="G18" i="9"/>
  <c r="H18" i="9" s="1"/>
  <c r="C113" i="8" l="1"/>
  <c r="R7" i="8"/>
  <c r="W8" i="8" s="1"/>
  <c r="J112" i="8"/>
  <c r="K112" i="8" s="1"/>
  <c r="B111" i="8"/>
  <c r="G110" i="8"/>
  <c r="H110" i="8" s="1"/>
  <c r="B111" i="7"/>
  <c r="G110" i="7"/>
  <c r="H110" i="7" s="1"/>
  <c r="C111" i="7"/>
  <c r="J110" i="7"/>
  <c r="K110" i="7" s="1"/>
  <c r="B19" i="10"/>
  <c r="G18" i="10"/>
  <c r="H18" i="10" s="1"/>
  <c r="C19" i="10"/>
  <c r="J18" i="10"/>
  <c r="K18" i="10" s="1"/>
  <c r="A18" i="9"/>
  <c r="B20" i="9"/>
  <c r="G19" i="9"/>
  <c r="H19" i="9" s="1"/>
  <c r="C18" i="9"/>
  <c r="J17" i="9"/>
  <c r="K17" i="9" s="1"/>
  <c r="B112" i="8" l="1"/>
  <c r="Q87" i="8"/>
  <c r="AA46" i="8" s="1"/>
  <c r="AC46" i="8" s="1"/>
  <c r="G111" i="8"/>
  <c r="H111" i="8" s="1"/>
  <c r="C114" i="8"/>
  <c r="J113" i="8"/>
  <c r="K113" i="8" s="1"/>
  <c r="C112" i="7"/>
  <c r="J111" i="7"/>
  <c r="K111" i="7" s="1"/>
  <c r="B112" i="7"/>
  <c r="G111" i="7"/>
  <c r="H111" i="7" s="1"/>
  <c r="C20" i="10"/>
  <c r="J19" i="10"/>
  <c r="K19" i="10" s="1"/>
  <c r="B20" i="10"/>
  <c r="G19" i="10"/>
  <c r="H19" i="10" s="1"/>
  <c r="A19" i="9"/>
  <c r="S60" i="9"/>
  <c r="C19" i="9"/>
  <c r="J18" i="9"/>
  <c r="K18" i="9" s="1"/>
  <c r="B21" i="9"/>
  <c r="G20" i="9"/>
  <c r="H20" i="9" s="1"/>
  <c r="C115" i="8" l="1"/>
  <c r="R88" i="8"/>
  <c r="AB47" i="8" s="1"/>
  <c r="J114" i="8"/>
  <c r="K114" i="8" s="1"/>
  <c r="B113" i="8"/>
  <c r="Q7" i="8"/>
  <c r="V8" i="8" s="1"/>
  <c r="X8" i="8" s="1"/>
  <c r="G112" i="8"/>
  <c r="H112" i="8" s="1"/>
  <c r="B113" i="7"/>
  <c r="G112" i="7"/>
  <c r="H112" i="7" s="1"/>
  <c r="C113" i="7"/>
  <c r="J112" i="7"/>
  <c r="K112" i="7" s="1"/>
  <c r="B21" i="10"/>
  <c r="G20" i="10"/>
  <c r="H20" i="10" s="1"/>
  <c r="C21" i="10"/>
  <c r="J20" i="10"/>
  <c r="K20" i="10" s="1"/>
  <c r="A20" i="9"/>
  <c r="B22" i="9"/>
  <c r="G21" i="9"/>
  <c r="H21" i="9" s="1"/>
  <c r="C20" i="9"/>
  <c r="J19" i="9"/>
  <c r="K19" i="9" s="1"/>
  <c r="B114" i="8" l="1"/>
  <c r="G113" i="8"/>
  <c r="H113" i="8" s="1"/>
  <c r="C116" i="8"/>
  <c r="J115" i="8"/>
  <c r="K115" i="8" s="1"/>
  <c r="C114" i="7"/>
  <c r="J113" i="7"/>
  <c r="K113" i="7" s="1"/>
  <c r="B114" i="7"/>
  <c r="G113" i="7"/>
  <c r="H113" i="7" s="1"/>
  <c r="C22" i="10"/>
  <c r="J21" i="10"/>
  <c r="K21" i="10" s="1"/>
  <c r="B22" i="10"/>
  <c r="G21" i="10"/>
  <c r="H21" i="10" s="1"/>
  <c r="A21" i="9"/>
  <c r="Q61" i="9"/>
  <c r="S61" i="9"/>
  <c r="C21" i="9"/>
  <c r="J20" i="9"/>
  <c r="K20" i="9" s="1"/>
  <c r="B23" i="9"/>
  <c r="G22" i="9"/>
  <c r="H22" i="9" s="1"/>
  <c r="C117" i="8" l="1"/>
  <c r="J116" i="8"/>
  <c r="K116" i="8" s="1"/>
  <c r="B115" i="8"/>
  <c r="Q88" i="8"/>
  <c r="AA47" i="8" s="1"/>
  <c r="AC47" i="8" s="1"/>
  <c r="G114" i="8"/>
  <c r="H114" i="8" s="1"/>
  <c r="B115" i="7"/>
  <c r="G114" i="7"/>
  <c r="H114" i="7" s="1"/>
  <c r="C115" i="7"/>
  <c r="J114" i="7"/>
  <c r="K114" i="7" s="1"/>
  <c r="B23" i="10"/>
  <c r="G22" i="10"/>
  <c r="H22" i="10" s="1"/>
  <c r="C23" i="10"/>
  <c r="J22" i="10"/>
  <c r="K22" i="10" s="1"/>
  <c r="A22" i="9"/>
  <c r="R61" i="9"/>
  <c r="C22" i="9"/>
  <c r="J21" i="9"/>
  <c r="K21" i="9" s="1"/>
  <c r="B24" i="9"/>
  <c r="G23" i="9"/>
  <c r="H23" i="9" s="1"/>
  <c r="B116" i="8" l="1"/>
  <c r="G115" i="8"/>
  <c r="H115" i="8" s="1"/>
  <c r="C118" i="8"/>
  <c r="R14" i="8"/>
  <c r="W14" i="8" s="1"/>
  <c r="R89" i="8"/>
  <c r="AB48" i="8" s="1"/>
  <c r="J117" i="8"/>
  <c r="K117" i="8" s="1"/>
  <c r="C116" i="7"/>
  <c r="J115" i="7"/>
  <c r="K115" i="7" s="1"/>
  <c r="B116" i="7"/>
  <c r="G115" i="7"/>
  <c r="H115" i="7" s="1"/>
  <c r="C24" i="10"/>
  <c r="J23" i="10"/>
  <c r="K23" i="10" s="1"/>
  <c r="B24" i="10"/>
  <c r="G23" i="10"/>
  <c r="H23" i="10" s="1"/>
  <c r="A23" i="9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B25" i="9"/>
  <c r="G24" i="9"/>
  <c r="H24" i="9" s="1"/>
  <c r="C23" i="9"/>
  <c r="J22" i="9"/>
  <c r="K22" i="9" s="1"/>
  <c r="S65" i="9" l="1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P3" i="9" s="1"/>
  <c r="S63" i="9"/>
  <c r="S68" i="9"/>
  <c r="S64" i="9"/>
  <c r="C119" i="8"/>
  <c r="J118" i="8"/>
  <c r="K118" i="8" s="1"/>
  <c r="B117" i="8"/>
  <c r="G116" i="8"/>
  <c r="H116" i="8" s="1"/>
  <c r="B117" i="7"/>
  <c r="G116" i="7"/>
  <c r="H116" i="7" s="1"/>
  <c r="C117" i="7"/>
  <c r="J116" i="7"/>
  <c r="K116" i="7" s="1"/>
  <c r="B25" i="10"/>
  <c r="G24" i="10"/>
  <c r="H24" i="10" s="1"/>
  <c r="C25" i="10"/>
  <c r="J24" i="10"/>
  <c r="K24" i="10" s="1"/>
  <c r="S72" i="9"/>
  <c r="S70" i="9"/>
  <c r="S71" i="9"/>
  <c r="S67" i="9"/>
  <c r="S73" i="9"/>
  <c r="S69" i="9"/>
  <c r="S66" i="9"/>
  <c r="S62" i="9"/>
  <c r="S74" i="9"/>
  <c r="S4" i="9"/>
  <c r="S13" i="9"/>
  <c r="S75" i="9"/>
  <c r="S76" i="9"/>
  <c r="Q2" i="9"/>
  <c r="S2" i="9"/>
  <c r="R2" i="9"/>
  <c r="C24" i="9"/>
  <c r="J23" i="9"/>
  <c r="K23" i="9" s="1"/>
  <c r="B26" i="9"/>
  <c r="G25" i="9"/>
  <c r="H25" i="9" s="1"/>
  <c r="S79" i="9" l="1"/>
  <c r="S5" i="9"/>
  <c r="S78" i="9"/>
  <c r="S14" i="9"/>
  <c r="P30" i="9" s="1"/>
  <c r="S80" i="9"/>
  <c r="S77" i="9"/>
  <c r="S6" i="9"/>
  <c r="S85" i="9"/>
  <c r="S81" i="9"/>
  <c r="S83" i="9"/>
  <c r="S86" i="9"/>
  <c r="S82" i="9"/>
  <c r="S93" i="9"/>
  <c r="S91" i="9"/>
  <c r="S53" i="9"/>
  <c r="S7" i="9"/>
  <c r="S96" i="9"/>
  <c r="S54" i="9"/>
  <c r="Q97" i="9"/>
  <c r="S89" i="9"/>
  <c r="S16" i="9"/>
  <c r="S18" i="9"/>
  <c r="S15" i="9"/>
  <c r="Q31" i="9" s="1"/>
  <c r="S90" i="9"/>
  <c r="S88" i="9"/>
  <c r="S84" i="9"/>
  <c r="S92" i="9"/>
  <c r="S94" i="9"/>
  <c r="S97" i="9"/>
  <c r="S17" i="9"/>
  <c r="Q33" i="9" s="1"/>
  <c r="Q53" i="9"/>
  <c r="S87" i="9"/>
  <c r="B118" i="8"/>
  <c r="Q89" i="8"/>
  <c r="AA48" i="8" s="1"/>
  <c r="AC48" i="8" s="1"/>
  <c r="Q14" i="8"/>
  <c r="V14" i="8" s="1"/>
  <c r="X14" i="8" s="1"/>
  <c r="G117" i="8"/>
  <c r="H117" i="8" s="1"/>
  <c r="C120" i="8"/>
  <c r="J119" i="8"/>
  <c r="K119" i="8" s="1"/>
  <c r="C118" i="7"/>
  <c r="J117" i="7"/>
  <c r="K117" i="7" s="1"/>
  <c r="B118" i="7"/>
  <c r="G117" i="7"/>
  <c r="H117" i="7" s="1"/>
  <c r="C26" i="10"/>
  <c r="J25" i="10"/>
  <c r="K25" i="10" s="1"/>
  <c r="B26" i="10"/>
  <c r="G25" i="10"/>
  <c r="H25" i="10" s="1"/>
  <c r="Q44" i="9"/>
  <c r="Q30" i="9"/>
  <c r="P44" i="9"/>
  <c r="Z5" i="9"/>
  <c r="S3" i="9"/>
  <c r="S95" i="9"/>
  <c r="P19" i="9"/>
  <c r="S19" i="9" s="1"/>
  <c r="B27" i="9"/>
  <c r="G26" i="9"/>
  <c r="H26" i="9" s="1"/>
  <c r="C25" i="9"/>
  <c r="J24" i="9"/>
  <c r="K24" i="9" s="1"/>
  <c r="W33" i="9"/>
  <c r="W34" i="9"/>
  <c r="V33" i="9"/>
  <c r="W36" i="9"/>
  <c r="P45" i="9" l="1"/>
  <c r="Q40" i="9"/>
  <c r="Q45" i="9"/>
  <c r="Q32" i="9"/>
  <c r="P31" i="9"/>
  <c r="P32" i="9"/>
  <c r="Q49" i="9"/>
  <c r="P47" i="9"/>
  <c r="Q48" i="9"/>
  <c r="Q34" i="9"/>
  <c r="P34" i="9"/>
  <c r="Q47" i="9"/>
  <c r="P33" i="9"/>
  <c r="P48" i="9"/>
  <c r="P46" i="9"/>
  <c r="Q46" i="9"/>
  <c r="C121" i="8"/>
  <c r="R90" i="8"/>
  <c r="AB49" i="8" s="1"/>
  <c r="J120" i="8"/>
  <c r="K120" i="8" s="1"/>
  <c r="B119" i="8"/>
  <c r="G118" i="8"/>
  <c r="H118" i="8" s="1"/>
  <c r="B119" i="7"/>
  <c r="G118" i="7"/>
  <c r="H118" i="7" s="1"/>
  <c r="C119" i="7"/>
  <c r="J118" i="7"/>
  <c r="K118" i="7" s="1"/>
  <c r="B27" i="10"/>
  <c r="G26" i="10"/>
  <c r="H26" i="10" s="1"/>
  <c r="C27" i="10"/>
  <c r="J26" i="10"/>
  <c r="K26" i="10" s="1"/>
  <c r="Q35" i="9"/>
  <c r="X33" i="9"/>
  <c r="Q39" i="9"/>
  <c r="AB5" i="9"/>
  <c r="G12" i="1" s="1"/>
  <c r="AA5" i="9"/>
  <c r="F12" i="1" s="1"/>
  <c r="Q41" i="9"/>
  <c r="P39" i="9"/>
  <c r="Q26" i="9"/>
  <c r="P49" i="9"/>
  <c r="P41" i="9"/>
  <c r="P27" i="9"/>
  <c r="P25" i="9"/>
  <c r="P26" i="9"/>
  <c r="P35" i="9"/>
  <c r="Q25" i="9"/>
  <c r="Q24" i="9"/>
  <c r="P24" i="9"/>
  <c r="Q38" i="9"/>
  <c r="P38" i="9"/>
  <c r="Q27" i="9"/>
  <c r="P40" i="9"/>
  <c r="C26" i="9"/>
  <c r="J25" i="9"/>
  <c r="K25" i="9" s="1"/>
  <c r="B28" i="9"/>
  <c r="G27" i="9"/>
  <c r="H27" i="9" s="1"/>
  <c r="V30" i="9"/>
  <c r="V65" i="9"/>
  <c r="V27" i="9"/>
  <c r="W42" i="9"/>
  <c r="W65" i="9"/>
  <c r="W28" i="9"/>
  <c r="W35" i="9"/>
  <c r="V35" i="9"/>
  <c r="W27" i="9"/>
  <c r="V47" i="9"/>
  <c r="V46" i="9"/>
  <c r="W37" i="9"/>
  <c r="V37" i="9"/>
  <c r="V34" i="9"/>
  <c r="W29" i="9"/>
  <c r="V29" i="9"/>
  <c r="V36" i="9"/>
  <c r="V42" i="9"/>
  <c r="W30" i="9"/>
  <c r="V38" i="9"/>
  <c r="X34" i="9" l="1"/>
  <c r="X35" i="9"/>
  <c r="C16" i="1"/>
  <c r="B16" i="1"/>
  <c r="X37" i="9"/>
  <c r="X36" i="9"/>
  <c r="AC5" i="9"/>
  <c r="B120" i="8"/>
  <c r="G119" i="8"/>
  <c r="H119" i="8" s="1"/>
  <c r="C122" i="8"/>
  <c r="C123" i="8" s="1"/>
  <c r="C124" i="8" s="1"/>
  <c r="R92" i="8" s="1"/>
  <c r="AB52" i="8" s="1"/>
  <c r="J121" i="8"/>
  <c r="K121" i="8" s="1"/>
  <c r="C120" i="7"/>
  <c r="J119" i="7"/>
  <c r="K119" i="7" s="1"/>
  <c r="B120" i="7"/>
  <c r="G119" i="7"/>
  <c r="H119" i="7" s="1"/>
  <c r="C28" i="10"/>
  <c r="J27" i="10"/>
  <c r="K27" i="10" s="1"/>
  <c r="B28" i="10"/>
  <c r="G27" i="10"/>
  <c r="H27" i="10" s="1"/>
  <c r="X29" i="9"/>
  <c r="W62" i="9"/>
  <c r="X42" i="9"/>
  <c r="X30" i="9"/>
  <c r="V62" i="9"/>
  <c r="X27" i="9"/>
  <c r="B29" i="9"/>
  <c r="G28" i="9"/>
  <c r="H28" i="9" s="1"/>
  <c r="C27" i="9"/>
  <c r="J26" i="9"/>
  <c r="K26" i="9" s="1"/>
  <c r="W38" i="9"/>
  <c r="V28" i="9"/>
  <c r="V60" i="9"/>
  <c r="V61" i="9"/>
  <c r="J124" i="8" l="1"/>
  <c r="K124" i="8" s="1"/>
  <c r="J123" i="8"/>
  <c r="K123" i="8" s="1"/>
  <c r="X28" i="9"/>
  <c r="X38" i="9"/>
  <c r="R3" i="8"/>
  <c r="R15" i="8"/>
  <c r="W15" i="8" s="1"/>
  <c r="R91" i="8"/>
  <c r="J122" i="8"/>
  <c r="K122" i="8" s="1"/>
  <c r="B121" i="8"/>
  <c r="Q90" i="8"/>
  <c r="AA49" i="8" s="1"/>
  <c r="AC49" i="8" s="1"/>
  <c r="G120" i="8"/>
  <c r="H120" i="8" s="1"/>
  <c r="B121" i="7"/>
  <c r="G120" i="7"/>
  <c r="H120" i="7" s="1"/>
  <c r="C121" i="7"/>
  <c r="J120" i="7"/>
  <c r="K120" i="7" s="1"/>
  <c r="B29" i="10"/>
  <c r="G28" i="10"/>
  <c r="H28" i="10" s="1"/>
  <c r="C29" i="10"/>
  <c r="J28" i="10"/>
  <c r="K28" i="10" s="1"/>
  <c r="C28" i="9"/>
  <c r="J27" i="9"/>
  <c r="K27" i="9" s="1"/>
  <c r="B30" i="9"/>
  <c r="G29" i="9"/>
  <c r="H29" i="9" s="1"/>
  <c r="W54" i="8" l="1"/>
  <c r="W39" i="8"/>
  <c r="B122" i="8"/>
  <c r="G121" i="8"/>
  <c r="H121" i="8" s="1"/>
  <c r="W5" i="8"/>
  <c r="W4" i="8"/>
  <c r="W16" i="8" s="1"/>
  <c r="W7" i="8"/>
  <c r="W50" i="8" s="1"/>
  <c r="W51" i="8" s="1"/>
  <c r="W6" i="8"/>
  <c r="AB50" i="8"/>
  <c r="AB51" i="8"/>
  <c r="C122" i="7"/>
  <c r="J121" i="7"/>
  <c r="K121" i="7" s="1"/>
  <c r="B122" i="7"/>
  <c r="B123" i="7" s="1"/>
  <c r="B124" i="7" s="1"/>
  <c r="G121" i="7"/>
  <c r="H121" i="7" s="1"/>
  <c r="C30" i="10"/>
  <c r="J29" i="10"/>
  <c r="K29" i="10" s="1"/>
  <c r="B30" i="10"/>
  <c r="G29" i="10"/>
  <c r="H29" i="10" s="1"/>
  <c r="B31" i="9"/>
  <c r="G30" i="9"/>
  <c r="H30" i="9" s="1"/>
  <c r="C29" i="9"/>
  <c r="J28" i="9"/>
  <c r="K28" i="9" s="1"/>
  <c r="Q12" i="7" l="1"/>
  <c r="Q11" i="7"/>
  <c r="Q14" i="7"/>
  <c r="Q13" i="7"/>
  <c r="Q10" i="7"/>
  <c r="V10" i="7" s="1"/>
  <c r="C123" i="7"/>
  <c r="C124" i="7" s="1"/>
  <c r="G124" i="7"/>
  <c r="H124" i="7" s="1"/>
  <c r="G123" i="7"/>
  <c r="H123" i="7" s="1"/>
  <c r="B123" i="8"/>
  <c r="B124" i="8" s="1"/>
  <c r="Q92" i="8" s="1"/>
  <c r="AA52" i="8" s="1"/>
  <c r="AC52" i="8" s="1"/>
  <c r="W36" i="8"/>
  <c r="W38" i="8"/>
  <c r="Q3" i="8"/>
  <c r="Q91" i="8"/>
  <c r="G122" i="8"/>
  <c r="H122" i="8" s="1"/>
  <c r="W53" i="8"/>
  <c r="W52" i="8"/>
  <c r="Q86" i="7"/>
  <c r="Q90" i="7"/>
  <c r="Q76" i="7"/>
  <c r="G122" i="7"/>
  <c r="H122" i="7" s="1"/>
  <c r="Q77" i="7"/>
  <c r="Q95" i="7"/>
  <c r="Q81" i="7"/>
  <c r="Q68" i="7"/>
  <c r="Q96" i="7"/>
  <c r="Q91" i="7"/>
  <c r="Q56" i="7"/>
  <c r="Q84" i="7"/>
  <c r="Q70" i="7"/>
  <c r="Q79" i="7"/>
  <c r="Q80" i="7"/>
  <c r="Q64" i="7"/>
  <c r="Q62" i="7"/>
  <c r="Q89" i="7"/>
  <c r="Q75" i="7"/>
  <c r="Q82" i="7"/>
  <c r="Q83" i="7"/>
  <c r="Q87" i="7"/>
  <c r="Q85" i="7"/>
  <c r="Q73" i="7"/>
  <c r="Q78" i="7"/>
  <c r="Q7" i="7"/>
  <c r="Q99" i="7"/>
  <c r="Q74" i="7"/>
  <c r="Q18" i="7"/>
  <c r="Q4" i="7"/>
  <c r="Q20" i="7"/>
  <c r="Q65" i="7"/>
  <c r="Q72" i="7"/>
  <c r="Q92" i="7"/>
  <c r="Q5" i="7"/>
  <c r="Q63" i="7"/>
  <c r="Q67" i="7"/>
  <c r="Q16" i="7"/>
  <c r="Q69" i="7"/>
  <c r="Q61" i="7"/>
  <c r="Q94" i="7"/>
  <c r="Q66" i="7"/>
  <c r="Q15" i="7"/>
  <c r="Q71" i="7"/>
  <c r="Q17" i="7"/>
  <c r="Q88" i="7"/>
  <c r="AA41" i="7" s="1"/>
  <c r="Q93" i="7"/>
  <c r="Q60" i="7"/>
  <c r="AA13" i="7" s="1"/>
  <c r="Q98" i="7"/>
  <c r="Q55" i="7"/>
  <c r="Q6" i="7"/>
  <c r="Q19" i="7"/>
  <c r="Q3" i="7"/>
  <c r="Q97" i="7"/>
  <c r="Q21" i="7"/>
  <c r="R98" i="7"/>
  <c r="R69" i="7"/>
  <c r="R60" i="7"/>
  <c r="AB13" i="7" s="1"/>
  <c r="R95" i="7"/>
  <c r="R4" i="7"/>
  <c r="R91" i="7"/>
  <c r="R85" i="7"/>
  <c r="R88" i="7"/>
  <c r="R62" i="7"/>
  <c r="R55" i="7"/>
  <c r="J122" i="7"/>
  <c r="K122" i="7" s="1"/>
  <c r="R63" i="7"/>
  <c r="R99" i="7"/>
  <c r="R74" i="7"/>
  <c r="R79" i="7"/>
  <c r="R66" i="7"/>
  <c r="R75" i="7"/>
  <c r="R70" i="7"/>
  <c r="R19" i="7"/>
  <c r="R78" i="7"/>
  <c r="R82" i="7"/>
  <c r="R7" i="7"/>
  <c r="R84" i="7"/>
  <c r="R64" i="7"/>
  <c r="R68" i="7"/>
  <c r="R87" i="7"/>
  <c r="R20" i="7"/>
  <c r="R96" i="7"/>
  <c r="R86" i="7"/>
  <c r="R94" i="7"/>
  <c r="R71" i="7"/>
  <c r="R65" i="7"/>
  <c r="R61" i="7"/>
  <c r="R90" i="7"/>
  <c r="R92" i="7"/>
  <c r="R56" i="7"/>
  <c r="R15" i="7"/>
  <c r="R93" i="7"/>
  <c r="R72" i="7"/>
  <c r="AB25" i="7" s="1"/>
  <c r="R17" i="7"/>
  <c r="R76" i="7"/>
  <c r="AB29" i="7" s="1"/>
  <c r="R16" i="7"/>
  <c r="R89" i="7"/>
  <c r="R80" i="7"/>
  <c r="R83" i="7"/>
  <c r="R67" i="7"/>
  <c r="R73" i="7"/>
  <c r="R5" i="7"/>
  <c r="R6" i="7"/>
  <c r="R81" i="7"/>
  <c r="R77" i="7"/>
  <c r="R18" i="7"/>
  <c r="R3" i="7"/>
  <c r="R97" i="7"/>
  <c r="R21" i="7"/>
  <c r="B31" i="10"/>
  <c r="G30" i="10"/>
  <c r="H30" i="10" s="1"/>
  <c r="C31" i="10"/>
  <c r="J30" i="10"/>
  <c r="K30" i="10" s="1"/>
  <c r="C30" i="9"/>
  <c r="J29" i="9"/>
  <c r="K29" i="9" s="1"/>
  <c r="B32" i="9"/>
  <c r="G31" i="9"/>
  <c r="H31" i="9" s="1"/>
  <c r="AA18" i="7" l="1"/>
  <c r="W19" i="7"/>
  <c r="AA44" i="7"/>
  <c r="AA45" i="7"/>
  <c r="AB26" i="7"/>
  <c r="V14" i="7"/>
  <c r="V13" i="7"/>
  <c r="V12" i="7"/>
  <c r="J124" i="7"/>
  <c r="K124" i="7" s="1"/>
  <c r="R10" i="7"/>
  <c r="R13" i="7"/>
  <c r="R11" i="7"/>
  <c r="R14" i="7"/>
  <c r="W15" i="7" s="1"/>
  <c r="R12" i="7"/>
  <c r="V11" i="7"/>
  <c r="AA38" i="7"/>
  <c r="AB42" i="7"/>
  <c r="AA46" i="7"/>
  <c r="V16" i="7"/>
  <c r="AA33" i="7"/>
  <c r="AA36" i="7"/>
  <c r="AB36" i="7"/>
  <c r="Q15" i="8"/>
  <c r="V15" i="8" s="1"/>
  <c r="X15" i="8" s="1"/>
  <c r="J123" i="7"/>
  <c r="K123" i="7" s="1"/>
  <c r="W59" i="7" s="1"/>
  <c r="V20" i="7"/>
  <c r="F20" i="1" s="1"/>
  <c r="AA31" i="7"/>
  <c r="G123" i="8"/>
  <c r="H123" i="8" s="1"/>
  <c r="G124" i="8"/>
  <c r="H124" i="8" s="1"/>
  <c r="V39" i="8" s="1"/>
  <c r="X39" i="8" s="1"/>
  <c r="AB33" i="7"/>
  <c r="AB30" i="7"/>
  <c r="AB18" i="7"/>
  <c r="AA51" i="7"/>
  <c r="AA30" i="7"/>
  <c r="AB39" i="7"/>
  <c r="AB21" i="7"/>
  <c r="AB28" i="7"/>
  <c r="AB45" i="7"/>
  <c r="AB23" i="7"/>
  <c r="V19" i="7"/>
  <c r="AA25" i="7"/>
  <c r="AC25" i="7" s="1"/>
  <c r="AB51" i="7"/>
  <c r="AB20" i="7"/>
  <c r="W17" i="7"/>
  <c r="AA49" i="7"/>
  <c r="AA22" i="7"/>
  <c r="AB35" i="7"/>
  <c r="AB52" i="7"/>
  <c r="V18" i="7"/>
  <c r="AA24" i="7"/>
  <c r="AA27" i="7"/>
  <c r="AB31" i="7"/>
  <c r="AB16" i="7"/>
  <c r="AB48" i="7"/>
  <c r="AA19" i="7"/>
  <c r="AB43" i="7"/>
  <c r="AB22" i="7"/>
  <c r="AA15" i="7"/>
  <c r="AA39" i="7"/>
  <c r="AA50" i="8"/>
  <c r="AC50" i="8" s="1"/>
  <c r="AA51" i="8"/>
  <c r="AC51" i="8" s="1"/>
  <c r="V7" i="8"/>
  <c r="V6" i="8"/>
  <c r="X6" i="8" s="1"/>
  <c r="V5" i="8"/>
  <c r="X5" i="8" s="1"/>
  <c r="V4" i="8"/>
  <c r="V59" i="7"/>
  <c r="V44" i="7"/>
  <c r="AB40" i="7"/>
  <c r="AB14" i="7"/>
  <c r="AB15" i="7"/>
  <c r="W20" i="7"/>
  <c r="G20" i="1" s="1"/>
  <c r="AB24" i="7"/>
  <c r="AB37" i="7"/>
  <c r="AB32" i="7"/>
  <c r="AB38" i="7"/>
  <c r="AA34" i="7"/>
  <c r="AB50" i="7"/>
  <c r="AB46" i="7"/>
  <c r="AB47" i="7"/>
  <c r="W8" i="7"/>
  <c r="AB27" i="7"/>
  <c r="AB44" i="7"/>
  <c r="AC44" i="7" s="1"/>
  <c r="AA50" i="7"/>
  <c r="V15" i="7"/>
  <c r="AA40" i="7"/>
  <c r="AA32" i="7"/>
  <c r="AA48" i="7"/>
  <c r="V7" i="7"/>
  <c r="V6" i="7"/>
  <c r="V5" i="7"/>
  <c r="V4" i="7"/>
  <c r="B19" i="1" s="1"/>
  <c r="AA20" i="7"/>
  <c r="V17" i="7"/>
  <c r="AA23" i="7"/>
  <c r="AA16" i="7"/>
  <c r="AA35" i="7"/>
  <c r="AA37" i="7"/>
  <c r="AA52" i="7"/>
  <c r="AA28" i="7"/>
  <c r="AA9" i="7"/>
  <c r="AA10" i="7"/>
  <c r="AA29" i="7"/>
  <c r="AC29" i="7" s="1"/>
  <c r="W7" i="7"/>
  <c r="W55" i="7" s="1"/>
  <c r="W56" i="7" s="1"/>
  <c r="W6" i="7"/>
  <c r="W5" i="7"/>
  <c r="W4" i="7"/>
  <c r="AB9" i="7"/>
  <c r="AB10" i="7"/>
  <c r="AB49" i="7"/>
  <c r="W18" i="7"/>
  <c r="AB34" i="7"/>
  <c r="V8" i="7"/>
  <c r="AA42" i="7"/>
  <c r="AA43" i="7"/>
  <c r="AA47" i="7"/>
  <c r="W16" i="7"/>
  <c r="AB17" i="7"/>
  <c r="AB19" i="7"/>
  <c r="AB41" i="7"/>
  <c r="AC41" i="7" s="1"/>
  <c r="AC13" i="7"/>
  <c r="AA14" i="7"/>
  <c r="AA26" i="7"/>
  <c r="AC26" i="7" s="1"/>
  <c r="AA17" i="7"/>
  <c r="AA21" i="7"/>
  <c r="AC21" i="7" s="1"/>
  <c r="C32" i="10"/>
  <c r="J31" i="10"/>
  <c r="K31" i="10" s="1"/>
  <c r="B32" i="10"/>
  <c r="G31" i="10"/>
  <c r="H31" i="10" s="1"/>
  <c r="B33" i="9"/>
  <c r="G32" i="9"/>
  <c r="H32" i="9" s="1"/>
  <c r="C31" i="9"/>
  <c r="J30" i="9"/>
  <c r="K30" i="9" s="1"/>
  <c r="AC18" i="7" l="1"/>
  <c r="AC52" i="7"/>
  <c r="X19" i="7"/>
  <c r="AC45" i="7"/>
  <c r="AC42" i="7"/>
  <c r="AC15" i="7"/>
  <c r="AC46" i="7"/>
  <c r="AC38" i="7"/>
  <c r="AC36" i="7"/>
  <c r="W12" i="7"/>
  <c r="X12" i="7" s="1"/>
  <c r="W14" i="7"/>
  <c r="X14" i="7" s="1"/>
  <c r="X20" i="7"/>
  <c r="X16" i="7"/>
  <c r="W13" i="7"/>
  <c r="X13" i="7" s="1"/>
  <c r="W11" i="7"/>
  <c r="X11" i="7" s="1"/>
  <c r="W10" i="7"/>
  <c r="X10" i="7" s="1"/>
  <c r="X17" i="7"/>
  <c r="W44" i="7"/>
  <c r="X44" i="7" s="1"/>
  <c r="AC33" i="7"/>
  <c r="W21" i="7"/>
  <c r="C20" i="1" s="1"/>
  <c r="C19" i="1"/>
  <c r="V54" i="8"/>
  <c r="AC23" i="7"/>
  <c r="AC31" i="7"/>
  <c r="AC20" i="7"/>
  <c r="X8" i="7"/>
  <c r="AC22" i="7"/>
  <c r="AC48" i="7"/>
  <c r="AC51" i="7"/>
  <c r="AC30" i="7"/>
  <c r="AC49" i="7"/>
  <c r="AC28" i="7"/>
  <c r="AC39" i="7"/>
  <c r="AC16" i="7"/>
  <c r="AC14" i="7"/>
  <c r="AC47" i="7"/>
  <c r="AC27" i="7"/>
  <c r="AC24" i="7"/>
  <c r="AC37" i="7"/>
  <c r="AC10" i="7"/>
  <c r="X18" i="7"/>
  <c r="AC19" i="7"/>
  <c r="AC50" i="7"/>
  <c r="AC43" i="7"/>
  <c r="AC9" i="7"/>
  <c r="AC32" i="7"/>
  <c r="AC35" i="7"/>
  <c r="AC40" i="7"/>
  <c r="AC34" i="7"/>
  <c r="V50" i="8"/>
  <c r="V51" i="8" s="1"/>
  <c r="X7" i="8"/>
  <c r="X4" i="8"/>
  <c r="V16" i="8"/>
  <c r="AC17" i="7"/>
  <c r="X6" i="7"/>
  <c r="V55" i="7"/>
  <c r="V56" i="7" s="1"/>
  <c r="X7" i="7"/>
  <c r="W57" i="7"/>
  <c r="W58" i="7"/>
  <c r="X15" i="7"/>
  <c r="V21" i="7"/>
  <c r="B20" i="1" s="1"/>
  <c r="X4" i="7"/>
  <c r="X5" i="7"/>
  <c r="B33" i="10"/>
  <c r="G32" i="10"/>
  <c r="H32" i="10" s="1"/>
  <c r="C33" i="10"/>
  <c r="J32" i="10"/>
  <c r="K32" i="10" s="1"/>
  <c r="C32" i="9"/>
  <c r="J31" i="9"/>
  <c r="K31" i="9" s="1"/>
  <c r="B34" i="9"/>
  <c r="G33" i="9"/>
  <c r="H33" i="9" s="1"/>
  <c r="W41" i="7" l="1"/>
  <c r="C21" i="1" s="1"/>
  <c r="W43" i="7"/>
  <c r="V38" i="8"/>
  <c r="X38" i="8" s="1"/>
  <c r="V36" i="8"/>
  <c r="X36" i="8" s="1"/>
  <c r="X16" i="8"/>
  <c r="V53" i="8"/>
  <c r="V52" i="8"/>
  <c r="V43" i="7"/>
  <c r="X21" i="7"/>
  <c r="V41" i="7"/>
  <c r="V58" i="7"/>
  <c r="V57" i="7"/>
  <c r="C34" i="10"/>
  <c r="J33" i="10"/>
  <c r="K33" i="10" s="1"/>
  <c r="B34" i="10"/>
  <c r="G33" i="10"/>
  <c r="H33" i="10" s="1"/>
  <c r="B35" i="9"/>
  <c r="G34" i="9"/>
  <c r="H34" i="9" s="1"/>
  <c r="C33" i="9"/>
  <c r="J32" i="9"/>
  <c r="K32" i="9" s="1"/>
  <c r="X43" i="7" l="1"/>
  <c r="X41" i="7"/>
  <c r="B21" i="1"/>
  <c r="V44" i="8"/>
  <c r="V45" i="8"/>
  <c r="V50" i="7"/>
  <c r="V49" i="7"/>
  <c r="B35" i="10"/>
  <c r="G34" i="10"/>
  <c r="H34" i="10" s="1"/>
  <c r="C35" i="10"/>
  <c r="J34" i="10"/>
  <c r="K34" i="10" s="1"/>
  <c r="C34" i="9"/>
  <c r="J33" i="9"/>
  <c r="K33" i="9" s="1"/>
  <c r="B36" i="9"/>
  <c r="G35" i="9"/>
  <c r="H35" i="9" s="1"/>
  <c r="C36" i="10" l="1"/>
  <c r="J35" i="10"/>
  <c r="K35" i="10" s="1"/>
  <c r="B36" i="10"/>
  <c r="G35" i="10"/>
  <c r="H35" i="10" s="1"/>
  <c r="B37" i="9"/>
  <c r="G36" i="9"/>
  <c r="H36" i="9" s="1"/>
  <c r="C35" i="9"/>
  <c r="J34" i="9"/>
  <c r="K34" i="9" s="1"/>
  <c r="B37" i="10" l="1"/>
  <c r="G36" i="10"/>
  <c r="H36" i="10" s="1"/>
  <c r="C37" i="10"/>
  <c r="J36" i="10"/>
  <c r="K36" i="10" s="1"/>
  <c r="C36" i="9"/>
  <c r="J35" i="9"/>
  <c r="K35" i="9" s="1"/>
  <c r="B38" i="9"/>
  <c r="G37" i="9"/>
  <c r="H37" i="9" s="1"/>
  <c r="C38" i="10" l="1"/>
  <c r="J37" i="10"/>
  <c r="K37" i="10" s="1"/>
  <c r="B38" i="10"/>
  <c r="G37" i="10"/>
  <c r="H37" i="10" s="1"/>
  <c r="B39" i="9"/>
  <c r="G38" i="9"/>
  <c r="H38" i="9" s="1"/>
  <c r="C37" i="9"/>
  <c r="J36" i="9"/>
  <c r="K36" i="9" s="1"/>
  <c r="B39" i="10" l="1"/>
  <c r="G38" i="10"/>
  <c r="H38" i="10" s="1"/>
  <c r="C39" i="10"/>
  <c r="J38" i="10"/>
  <c r="K38" i="10" s="1"/>
  <c r="C38" i="9"/>
  <c r="J37" i="9"/>
  <c r="K37" i="9" s="1"/>
  <c r="B40" i="9"/>
  <c r="G39" i="9"/>
  <c r="H39" i="9" s="1"/>
  <c r="C40" i="10" l="1"/>
  <c r="J39" i="10"/>
  <c r="K39" i="10" s="1"/>
  <c r="B40" i="10"/>
  <c r="G39" i="10"/>
  <c r="H39" i="10" s="1"/>
  <c r="B41" i="9"/>
  <c r="G40" i="9"/>
  <c r="H40" i="9" s="1"/>
  <c r="C39" i="9"/>
  <c r="J38" i="9"/>
  <c r="K38" i="9" s="1"/>
  <c r="B41" i="10" l="1"/>
  <c r="G40" i="10"/>
  <c r="H40" i="10" s="1"/>
  <c r="C41" i="10"/>
  <c r="J40" i="10"/>
  <c r="K40" i="10" s="1"/>
  <c r="C40" i="9"/>
  <c r="J39" i="9"/>
  <c r="K39" i="9" s="1"/>
  <c r="B42" i="9"/>
  <c r="G41" i="9"/>
  <c r="H41" i="9" s="1"/>
  <c r="C42" i="10" l="1"/>
  <c r="J41" i="10"/>
  <c r="K41" i="10" s="1"/>
  <c r="B42" i="10"/>
  <c r="G41" i="10"/>
  <c r="H41" i="10" s="1"/>
  <c r="B43" i="9"/>
  <c r="G42" i="9"/>
  <c r="H42" i="9" s="1"/>
  <c r="C41" i="9"/>
  <c r="J40" i="9"/>
  <c r="K40" i="9" s="1"/>
  <c r="B43" i="10" l="1"/>
  <c r="G42" i="10"/>
  <c r="H42" i="10" s="1"/>
  <c r="C43" i="10"/>
  <c r="J42" i="10"/>
  <c r="K42" i="10" s="1"/>
  <c r="C42" i="9"/>
  <c r="J41" i="9"/>
  <c r="K41" i="9" s="1"/>
  <c r="B44" i="9"/>
  <c r="G43" i="9"/>
  <c r="H43" i="9" s="1"/>
  <c r="C44" i="10" l="1"/>
  <c r="J43" i="10"/>
  <c r="K43" i="10" s="1"/>
  <c r="B44" i="10"/>
  <c r="G43" i="10"/>
  <c r="H43" i="10" s="1"/>
  <c r="B45" i="9"/>
  <c r="G44" i="9"/>
  <c r="H44" i="9" s="1"/>
  <c r="C43" i="9"/>
  <c r="J42" i="9"/>
  <c r="K42" i="9" s="1"/>
  <c r="B45" i="10" l="1"/>
  <c r="G44" i="10"/>
  <c r="H44" i="10" s="1"/>
  <c r="C45" i="10"/>
  <c r="J44" i="10"/>
  <c r="K44" i="10" s="1"/>
  <c r="C44" i="9"/>
  <c r="J43" i="9"/>
  <c r="K43" i="9" s="1"/>
  <c r="B46" i="9"/>
  <c r="G45" i="9"/>
  <c r="H45" i="9" s="1"/>
  <c r="C46" i="10" l="1"/>
  <c r="J45" i="10"/>
  <c r="K45" i="10" s="1"/>
  <c r="B46" i="10"/>
  <c r="G45" i="10"/>
  <c r="H45" i="10" s="1"/>
  <c r="B47" i="9"/>
  <c r="G46" i="9"/>
  <c r="H46" i="9" s="1"/>
  <c r="C45" i="9"/>
  <c r="J44" i="9"/>
  <c r="K44" i="9" s="1"/>
  <c r="B47" i="10" l="1"/>
  <c r="G46" i="10"/>
  <c r="H46" i="10" s="1"/>
  <c r="C47" i="10"/>
  <c r="J46" i="10"/>
  <c r="K46" i="10" s="1"/>
  <c r="C46" i="9"/>
  <c r="J45" i="9"/>
  <c r="K45" i="9" s="1"/>
  <c r="B48" i="9"/>
  <c r="G47" i="9"/>
  <c r="H47" i="9" s="1"/>
  <c r="C48" i="10" l="1"/>
  <c r="J47" i="10"/>
  <c r="K47" i="10" s="1"/>
  <c r="B48" i="10"/>
  <c r="G47" i="10"/>
  <c r="H47" i="10" s="1"/>
  <c r="B49" i="9"/>
  <c r="G48" i="9"/>
  <c r="H48" i="9" s="1"/>
  <c r="C47" i="9"/>
  <c r="J46" i="9"/>
  <c r="K46" i="9" s="1"/>
  <c r="B49" i="10" l="1"/>
  <c r="G48" i="10"/>
  <c r="H48" i="10" s="1"/>
  <c r="C49" i="10"/>
  <c r="J48" i="10"/>
  <c r="K48" i="10" s="1"/>
  <c r="C48" i="9"/>
  <c r="J47" i="9"/>
  <c r="K47" i="9" s="1"/>
  <c r="B50" i="9"/>
  <c r="G49" i="9"/>
  <c r="H49" i="9" s="1"/>
  <c r="C50" i="10" l="1"/>
  <c r="J49" i="10"/>
  <c r="K49" i="10" s="1"/>
  <c r="B50" i="10"/>
  <c r="G49" i="10"/>
  <c r="H49" i="10" s="1"/>
  <c r="B51" i="9"/>
  <c r="G50" i="9"/>
  <c r="H50" i="9" s="1"/>
  <c r="C49" i="9"/>
  <c r="J48" i="9"/>
  <c r="K48" i="9" s="1"/>
  <c r="B51" i="10" l="1"/>
  <c r="G50" i="10"/>
  <c r="H50" i="10" s="1"/>
  <c r="C51" i="10"/>
  <c r="J50" i="10"/>
  <c r="K50" i="10" s="1"/>
  <c r="C50" i="9"/>
  <c r="J49" i="9"/>
  <c r="K49" i="9" s="1"/>
  <c r="B52" i="9"/>
  <c r="G51" i="9"/>
  <c r="H51" i="9" s="1"/>
  <c r="C52" i="10" l="1"/>
  <c r="J51" i="10"/>
  <c r="K51" i="10" s="1"/>
  <c r="B52" i="10"/>
  <c r="G51" i="10"/>
  <c r="H51" i="10" s="1"/>
  <c r="B53" i="9"/>
  <c r="G52" i="9"/>
  <c r="H52" i="9" s="1"/>
  <c r="C51" i="9"/>
  <c r="J50" i="9"/>
  <c r="K50" i="9" s="1"/>
  <c r="B53" i="10" l="1"/>
  <c r="G52" i="10"/>
  <c r="H52" i="10" s="1"/>
  <c r="C53" i="10"/>
  <c r="J52" i="10"/>
  <c r="K52" i="10" s="1"/>
  <c r="C52" i="9"/>
  <c r="J51" i="9"/>
  <c r="K51" i="9" s="1"/>
  <c r="B54" i="9"/>
  <c r="G53" i="9"/>
  <c r="H53" i="9" s="1"/>
  <c r="C54" i="10" l="1"/>
  <c r="J53" i="10"/>
  <c r="K53" i="10" s="1"/>
  <c r="B54" i="10"/>
  <c r="G53" i="10"/>
  <c r="H53" i="10" s="1"/>
  <c r="B55" i="9"/>
  <c r="G54" i="9"/>
  <c r="H54" i="9" s="1"/>
  <c r="C53" i="9"/>
  <c r="J52" i="9"/>
  <c r="K52" i="9" s="1"/>
  <c r="B55" i="10" l="1"/>
  <c r="G54" i="10"/>
  <c r="H54" i="10" s="1"/>
  <c r="C55" i="10"/>
  <c r="J54" i="10"/>
  <c r="K54" i="10" s="1"/>
  <c r="C54" i="9"/>
  <c r="J53" i="9"/>
  <c r="K53" i="9" s="1"/>
  <c r="B56" i="9"/>
  <c r="G55" i="9"/>
  <c r="H55" i="9" s="1"/>
  <c r="C56" i="10" l="1"/>
  <c r="J55" i="10"/>
  <c r="K55" i="10" s="1"/>
  <c r="B56" i="10"/>
  <c r="G55" i="10"/>
  <c r="H55" i="10" s="1"/>
  <c r="B57" i="9"/>
  <c r="G56" i="9"/>
  <c r="H56" i="9" s="1"/>
  <c r="C55" i="9"/>
  <c r="J54" i="9"/>
  <c r="K54" i="9" s="1"/>
  <c r="B57" i="10" l="1"/>
  <c r="G56" i="10"/>
  <c r="H56" i="10" s="1"/>
  <c r="C57" i="10"/>
  <c r="J56" i="10"/>
  <c r="K56" i="10" s="1"/>
  <c r="C56" i="9"/>
  <c r="J55" i="9"/>
  <c r="K55" i="9" s="1"/>
  <c r="B58" i="9"/>
  <c r="G57" i="9"/>
  <c r="H57" i="9" s="1"/>
  <c r="C58" i="10" l="1"/>
  <c r="J57" i="10"/>
  <c r="K57" i="10" s="1"/>
  <c r="B58" i="10"/>
  <c r="G57" i="10"/>
  <c r="H57" i="10" s="1"/>
  <c r="B59" i="9"/>
  <c r="G58" i="9"/>
  <c r="H58" i="9" s="1"/>
  <c r="C57" i="9"/>
  <c r="J56" i="9"/>
  <c r="K56" i="9" s="1"/>
  <c r="B59" i="10" l="1"/>
  <c r="G58" i="10"/>
  <c r="H58" i="10" s="1"/>
  <c r="C59" i="10"/>
  <c r="J58" i="10"/>
  <c r="K58" i="10" s="1"/>
  <c r="C58" i="9"/>
  <c r="J57" i="9"/>
  <c r="K57" i="9" s="1"/>
  <c r="B60" i="9"/>
  <c r="G59" i="9"/>
  <c r="H59" i="9" s="1"/>
  <c r="Q13" i="9" l="1"/>
  <c r="V14" i="9" s="1"/>
  <c r="Q74" i="9"/>
  <c r="Q4" i="9"/>
  <c r="C60" i="10"/>
  <c r="J59" i="10"/>
  <c r="K59" i="10" s="1"/>
  <c r="B60" i="10"/>
  <c r="G59" i="10"/>
  <c r="H59" i="10" s="1"/>
  <c r="B61" i="9"/>
  <c r="G60" i="9"/>
  <c r="H60" i="9" s="1"/>
  <c r="C59" i="9"/>
  <c r="J58" i="9"/>
  <c r="K58" i="9" s="1"/>
  <c r="B61" i="10" l="1"/>
  <c r="G60" i="10"/>
  <c r="H60" i="10" s="1"/>
  <c r="C61" i="10"/>
  <c r="J60" i="10"/>
  <c r="K60" i="10" s="1"/>
  <c r="C60" i="9"/>
  <c r="J59" i="9"/>
  <c r="K59" i="9" s="1"/>
  <c r="B62" i="9"/>
  <c r="G61" i="9"/>
  <c r="H61" i="9" s="1"/>
  <c r="R74" i="9" l="1"/>
  <c r="R4" i="9"/>
  <c r="R13" i="9"/>
  <c r="W14" i="9" s="1"/>
  <c r="X14" i="9" s="1"/>
  <c r="C62" i="10"/>
  <c r="J61" i="10"/>
  <c r="K61" i="10" s="1"/>
  <c r="B62" i="10"/>
  <c r="G61" i="10"/>
  <c r="H61" i="10" s="1"/>
  <c r="B63" i="9"/>
  <c r="Q75" i="9" s="1"/>
  <c r="AA30" i="9" s="1"/>
  <c r="G62" i="9"/>
  <c r="H62" i="9" s="1"/>
  <c r="C61" i="9"/>
  <c r="J60" i="9"/>
  <c r="K60" i="9" s="1"/>
  <c r="B63" i="10" l="1"/>
  <c r="G62" i="10"/>
  <c r="H62" i="10" s="1"/>
  <c r="C63" i="10"/>
  <c r="J62" i="10"/>
  <c r="K62" i="10" s="1"/>
  <c r="C62" i="9"/>
  <c r="J61" i="9"/>
  <c r="K61" i="9" s="1"/>
  <c r="B64" i="9"/>
  <c r="G63" i="9"/>
  <c r="H63" i="9" s="1"/>
  <c r="C64" i="10" l="1"/>
  <c r="J63" i="10"/>
  <c r="K63" i="10" s="1"/>
  <c r="B64" i="10"/>
  <c r="G63" i="10"/>
  <c r="H63" i="10" s="1"/>
  <c r="B65" i="9"/>
  <c r="B66" i="9" s="1"/>
  <c r="G64" i="9"/>
  <c r="H64" i="9" s="1"/>
  <c r="C63" i="9"/>
  <c r="R75" i="9" s="1"/>
  <c r="AB30" i="9" s="1"/>
  <c r="AC30" i="9" s="1"/>
  <c r="J62" i="9"/>
  <c r="K62" i="9" s="1"/>
  <c r="B67" i="9" l="1"/>
  <c r="G66" i="9"/>
  <c r="H66" i="9" s="1"/>
  <c r="Q76" i="9"/>
  <c r="AA31" i="9" s="1"/>
  <c r="B65" i="10"/>
  <c r="G64" i="10"/>
  <c r="H64" i="10" s="1"/>
  <c r="C65" i="10"/>
  <c r="J64" i="10"/>
  <c r="K64" i="10" s="1"/>
  <c r="C64" i="9"/>
  <c r="J63" i="9"/>
  <c r="K63" i="9" s="1"/>
  <c r="Q54" i="9"/>
  <c r="AA9" i="9" s="1"/>
  <c r="Q68" i="9"/>
  <c r="Q69" i="9"/>
  <c r="G65" i="9"/>
  <c r="H65" i="9" s="1"/>
  <c r="Q62" i="9"/>
  <c r="AA17" i="9" s="1"/>
  <c r="Q65" i="9"/>
  <c r="Q66" i="9"/>
  <c r="Q56" i="9"/>
  <c r="Q60" i="9"/>
  <c r="Q73" i="9"/>
  <c r="Q70" i="9"/>
  <c r="Q58" i="9"/>
  <c r="AA13" i="9" s="1"/>
  <c r="Q55" i="9"/>
  <c r="Q67" i="9"/>
  <c r="Q63" i="9"/>
  <c r="Q72" i="9"/>
  <c r="Q71" i="9"/>
  <c r="Q64" i="9"/>
  <c r="Q59" i="9"/>
  <c r="AA19" i="9" l="1"/>
  <c r="AA25" i="9"/>
  <c r="B68" i="9"/>
  <c r="G67" i="9"/>
  <c r="H67" i="9" s="1"/>
  <c r="C66" i="10"/>
  <c r="J65" i="10"/>
  <c r="K65" i="10" s="1"/>
  <c r="B66" i="10"/>
  <c r="G65" i="10"/>
  <c r="H65" i="10" s="1"/>
  <c r="AA10" i="9"/>
  <c r="AA24" i="9"/>
  <c r="AA26" i="9"/>
  <c r="AA14" i="9"/>
  <c r="AA22" i="9"/>
  <c r="AA20" i="9"/>
  <c r="AA18" i="9"/>
  <c r="AA27" i="9"/>
  <c r="AA29" i="9"/>
  <c r="AA28" i="9"/>
  <c r="AA15" i="9"/>
  <c r="AA16" i="9"/>
  <c r="AA23" i="9"/>
  <c r="AA21" i="9"/>
  <c r="AA11" i="9"/>
  <c r="AA12" i="9"/>
  <c r="C65" i="9"/>
  <c r="C66" i="9" s="1"/>
  <c r="J64" i="9"/>
  <c r="K64" i="9" s="1"/>
  <c r="C67" i="9" l="1"/>
  <c r="J66" i="9"/>
  <c r="K66" i="9" s="1"/>
  <c r="R76" i="9"/>
  <c r="AB31" i="9" s="1"/>
  <c r="AC31" i="9" s="1"/>
  <c r="B69" i="9"/>
  <c r="G68" i="9"/>
  <c r="H68" i="9" s="1"/>
  <c r="B67" i="10"/>
  <c r="G66" i="10"/>
  <c r="H66" i="10" s="1"/>
  <c r="C67" i="10"/>
  <c r="J66" i="10"/>
  <c r="K66" i="10" s="1"/>
  <c r="R59" i="9"/>
  <c r="R54" i="9"/>
  <c r="R58" i="9"/>
  <c r="J65" i="9"/>
  <c r="K65" i="9" s="1"/>
  <c r="R73" i="9"/>
  <c r="R97" i="9"/>
  <c r="R66" i="9"/>
  <c r="R65" i="9"/>
  <c r="R67" i="9"/>
  <c r="R70" i="9"/>
  <c r="R55" i="9"/>
  <c r="R53" i="9"/>
  <c r="R71" i="9"/>
  <c r="R63" i="9"/>
  <c r="R62" i="9"/>
  <c r="AB17" i="9" s="1"/>
  <c r="AC17" i="9" s="1"/>
  <c r="R69" i="9"/>
  <c r="R64" i="9"/>
  <c r="R72" i="9"/>
  <c r="R56" i="9"/>
  <c r="R60" i="9"/>
  <c r="R68" i="9"/>
  <c r="R57" i="9"/>
  <c r="B70" i="9" l="1"/>
  <c r="G69" i="9"/>
  <c r="H69" i="9" s="1"/>
  <c r="Q5" i="9"/>
  <c r="Q77" i="9"/>
  <c r="AA32" i="9" s="1"/>
  <c r="Q14" i="9"/>
  <c r="V15" i="9" s="1"/>
  <c r="AB23" i="9"/>
  <c r="AC23" i="9" s="1"/>
  <c r="C68" i="9"/>
  <c r="J67" i="9"/>
  <c r="K67" i="9" s="1"/>
  <c r="C68" i="10"/>
  <c r="J67" i="10"/>
  <c r="K67" i="10" s="1"/>
  <c r="B68" i="10"/>
  <c r="G67" i="10"/>
  <c r="H67" i="10" s="1"/>
  <c r="AB19" i="9"/>
  <c r="AC19" i="9" s="1"/>
  <c r="AB10" i="9"/>
  <c r="AC10" i="9" s="1"/>
  <c r="AB18" i="9"/>
  <c r="AC18" i="9" s="1"/>
  <c r="AB11" i="9"/>
  <c r="AC11" i="9" s="1"/>
  <c r="AB25" i="9"/>
  <c r="AC25" i="9" s="1"/>
  <c r="AB21" i="9"/>
  <c r="AC21" i="9" s="1"/>
  <c r="AB26" i="9"/>
  <c r="AC26" i="9" s="1"/>
  <c r="AB13" i="9"/>
  <c r="AC13" i="9" s="1"/>
  <c r="AB24" i="9"/>
  <c r="AC24" i="9" s="1"/>
  <c r="AB28" i="9"/>
  <c r="AC28" i="9" s="1"/>
  <c r="AB29" i="9"/>
  <c r="AC29" i="9" s="1"/>
  <c r="AB9" i="9"/>
  <c r="AC9" i="9" s="1"/>
  <c r="AB12" i="9"/>
  <c r="AC12" i="9" s="1"/>
  <c r="AB14" i="9"/>
  <c r="AC14" i="9" s="1"/>
  <c r="AB15" i="9"/>
  <c r="AC15" i="9" s="1"/>
  <c r="AB16" i="9"/>
  <c r="AC16" i="9" s="1"/>
  <c r="AB27" i="9"/>
  <c r="AC27" i="9" s="1"/>
  <c r="AB22" i="9"/>
  <c r="AC22" i="9" s="1"/>
  <c r="AB20" i="9"/>
  <c r="AC20" i="9" s="1"/>
  <c r="B71" i="9" l="1"/>
  <c r="G70" i="9"/>
  <c r="H70" i="9" s="1"/>
  <c r="C69" i="9"/>
  <c r="J68" i="9"/>
  <c r="K68" i="9" s="1"/>
  <c r="B69" i="10"/>
  <c r="G68" i="10"/>
  <c r="H68" i="10" s="1"/>
  <c r="C69" i="10"/>
  <c r="J68" i="10"/>
  <c r="K68" i="10" s="1"/>
  <c r="C70" i="9" l="1"/>
  <c r="J69" i="9"/>
  <c r="K69" i="9" s="1"/>
  <c r="R77" i="9"/>
  <c r="AB32" i="9" s="1"/>
  <c r="AC32" i="9" s="1"/>
  <c r="R5" i="9"/>
  <c r="R14" i="9"/>
  <c r="W15" i="9" s="1"/>
  <c r="X15" i="9" s="1"/>
  <c r="B72" i="9"/>
  <c r="G71" i="9"/>
  <c r="H71" i="9" s="1"/>
  <c r="C70" i="10"/>
  <c r="J69" i="10"/>
  <c r="K69" i="10" s="1"/>
  <c r="B70" i="10"/>
  <c r="G69" i="10"/>
  <c r="H69" i="10" s="1"/>
  <c r="C71" i="9" l="1"/>
  <c r="J70" i="9"/>
  <c r="K70" i="9" s="1"/>
  <c r="B73" i="9"/>
  <c r="G72" i="9"/>
  <c r="H72" i="9" s="1"/>
  <c r="Q78" i="9"/>
  <c r="AA33" i="9" s="1"/>
  <c r="B71" i="10"/>
  <c r="G70" i="10"/>
  <c r="H70" i="10" s="1"/>
  <c r="C71" i="10"/>
  <c r="J70" i="10"/>
  <c r="K70" i="10" s="1"/>
  <c r="B74" i="9" l="1"/>
  <c r="G73" i="9"/>
  <c r="H73" i="9" s="1"/>
  <c r="C72" i="9"/>
  <c r="J71" i="9"/>
  <c r="K71" i="9" s="1"/>
  <c r="C72" i="10"/>
  <c r="J71" i="10"/>
  <c r="K71" i="10" s="1"/>
  <c r="B72" i="10"/>
  <c r="G71" i="10"/>
  <c r="H71" i="10" s="1"/>
  <c r="C73" i="9" l="1"/>
  <c r="J72" i="9"/>
  <c r="K72" i="9" s="1"/>
  <c r="R78" i="9"/>
  <c r="AB33" i="9" s="1"/>
  <c r="AC33" i="9" s="1"/>
  <c r="B75" i="9"/>
  <c r="G74" i="9"/>
  <c r="H74" i="9" s="1"/>
  <c r="B73" i="10"/>
  <c r="G72" i="10"/>
  <c r="H72" i="10" s="1"/>
  <c r="C73" i="10"/>
  <c r="J72" i="10"/>
  <c r="K72" i="10" s="1"/>
  <c r="B76" i="9" l="1"/>
  <c r="G75" i="9"/>
  <c r="H75" i="9" s="1"/>
  <c r="Q79" i="9"/>
  <c r="AA34" i="9" s="1"/>
  <c r="C74" i="9"/>
  <c r="J73" i="9"/>
  <c r="K73" i="9" s="1"/>
  <c r="C74" i="10"/>
  <c r="J73" i="10"/>
  <c r="K73" i="10" s="1"/>
  <c r="B74" i="10"/>
  <c r="G73" i="10"/>
  <c r="H73" i="10" s="1"/>
  <c r="C75" i="9" l="1"/>
  <c r="J74" i="9"/>
  <c r="K74" i="9" s="1"/>
  <c r="B77" i="9"/>
  <c r="G76" i="9"/>
  <c r="H76" i="9" s="1"/>
  <c r="Q6" i="9"/>
  <c r="B75" i="10"/>
  <c r="G74" i="10"/>
  <c r="H74" i="10" s="1"/>
  <c r="C75" i="10"/>
  <c r="J74" i="10"/>
  <c r="K74" i="10" s="1"/>
  <c r="B78" i="9" l="1"/>
  <c r="G77" i="9"/>
  <c r="H77" i="9" s="1"/>
  <c r="C76" i="9"/>
  <c r="J75" i="9"/>
  <c r="K75" i="9" s="1"/>
  <c r="R79" i="9"/>
  <c r="AB34" i="9" s="1"/>
  <c r="AC34" i="9" s="1"/>
  <c r="C76" i="10"/>
  <c r="J75" i="10"/>
  <c r="K75" i="10" s="1"/>
  <c r="B76" i="10"/>
  <c r="G75" i="10"/>
  <c r="H75" i="10" s="1"/>
  <c r="C77" i="9" l="1"/>
  <c r="J76" i="9"/>
  <c r="K76" i="9" s="1"/>
  <c r="R6" i="9"/>
  <c r="B79" i="9"/>
  <c r="G78" i="9"/>
  <c r="H78" i="9" s="1"/>
  <c r="Q80" i="9"/>
  <c r="AA35" i="9" s="1"/>
  <c r="B77" i="10"/>
  <c r="G76" i="10"/>
  <c r="H76" i="10" s="1"/>
  <c r="C77" i="10"/>
  <c r="J76" i="10"/>
  <c r="K76" i="10" s="1"/>
  <c r="B80" i="9" l="1"/>
  <c r="G79" i="9"/>
  <c r="H79" i="9" s="1"/>
  <c r="C78" i="9"/>
  <c r="J77" i="9"/>
  <c r="K77" i="9" s="1"/>
  <c r="C78" i="10"/>
  <c r="J77" i="10"/>
  <c r="K77" i="10" s="1"/>
  <c r="B78" i="10"/>
  <c r="G77" i="10"/>
  <c r="H77" i="10" s="1"/>
  <c r="C79" i="9" l="1"/>
  <c r="J78" i="9"/>
  <c r="K78" i="9" s="1"/>
  <c r="R80" i="9"/>
  <c r="AB35" i="9" s="1"/>
  <c r="AC35" i="9" s="1"/>
  <c r="B81" i="9"/>
  <c r="G80" i="9"/>
  <c r="H80" i="9" s="1"/>
  <c r="B79" i="10"/>
  <c r="G78" i="10"/>
  <c r="H78" i="10" s="1"/>
  <c r="C79" i="10"/>
  <c r="J78" i="10"/>
  <c r="K78" i="10" s="1"/>
  <c r="B82" i="9" l="1"/>
  <c r="G81" i="9"/>
  <c r="H81" i="9" s="1"/>
  <c r="Q81" i="9"/>
  <c r="AA36" i="9" s="1"/>
  <c r="Q15" i="9"/>
  <c r="V16" i="9" s="1"/>
  <c r="C80" i="9"/>
  <c r="J79" i="9"/>
  <c r="K79" i="9" s="1"/>
  <c r="C80" i="10"/>
  <c r="J79" i="10"/>
  <c r="K79" i="10" s="1"/>
  <c r="B80" i="10"/>
  <c r="G79" i="10"/>
  <c r="H79" i="10" s="1"/>
  <c r="C81" i="9" l="1"/>
  <c r="J80" i="9"/>
  <c r="K80" i="9" s="1"/>
  <c r="B83" i="9"/>
  <c r="G82" i="9"/>
  <c r="H82" i="9" s="1"/>
  <c r="B81" i="10"/>
  <c r="G80" i="10"/>
  <c r="H80" i="10" s="1"/>
  <c r="C81" i="10"/>
  <c r="J80" i="10"/>
  <c r="K80" i="10" s="1"/>
  <c r="B84" i="9" l="1"/>
  <c r="G83" i="9"/>
  <c r="H83" i="9" s="1"/>
  <c r="C82" i="9"/>
  <c r="J81" i="9"/>
  <c r="K81" i="9" s="1"/>
  <c r="R81" i="9"/>
  <c r="AB36" i="9" s="1"/>
  <c r="AC36" i="9" s="1"/>
  <c r="R15" i="9"/>
  <c r="W16" i="9" s="1"/>
  <c r="X16" i="9" s="1"/>
  <c r="C82" i="10"/>
  <c r="J81" i="10"/>
  <c r="K81" i="10" s="1"/>
  <c r="B82" i="10"/>
  <c r="G81" i="10"/>
  <c r="H81" i="10" s="1"/>
  <c r="C83" i="9" l="1"/>
  <c r="J82" i="9"/>
  <c r="K82" i="9" s="1"/>
  <c r="B85" i="9"/>
  <c r="G84" i="9"/>
  <c r="H84" i="9" s="1"/>
  <c r="Q82" i="9"/>
  <c r="AA37" i="9" s="1"/>
  <c r="B83" i="10"/>
  <c r="G82" i="10"/>
  <c r="H82" i="10" s="1"/>
  <c r="C83" i="10"/>
  <c r="J82" i="10"/>
  <c r="K82" i="10" s="1"/>
  <c r="B86" i="9" l="1"/>
  <c r="G85" i="9"/>
  <c r="H85" i="9" s="1"/>
  <c r="C84" i="9"/>
  <c r="J83" i="9"/>
  <c r="K83" i="9" s="1"/>
  <c r="C84" i="10"/>
  <c r="J83" i="10"/>
  <c r="K83" i="10" s="1"/>
  <c r="B84" i="10"/>
  <c r="G83" i="10"/>
  <c r="H83" i="10" s="1"/>
  <c r="C85" i="9" l="1"/>
  <c r="J84" i="9"/>
  <c r="K84" i="9" s="1"/>
  <c r="R82" i="9"/>
  <c r="AB37" i="9" s="1"/>
  <c r="AC37" i="9" s="1"/>
  <c r="B87" i="9"/>
  <c r="G86" i="9"/>
  <c r="H86" i="9" s="1"/>
  <c r="B85" i="10"/>
  <c r="G84" i="10"/>
  <c r="H84" i="10" s="1"/>
  <c r="C85" i="10"/>
  <c r="J84" i="10"/>
  <c r="K84" i="10" s="1"/>
  <c r="B88" i="9" l="1"/>
  <c r="G87" i="9"/>
  <c r="H87" i="9" s="1"/>
  <c r="Q83" i="9"/>
  <c r="AA38" i="9" s="1"/>
  <c r="C86" i="9"/>
  <c r="J85" i="9"/>
  <c r="K85" i="9" s="1"/>
  <c r="C86" i="10"/>
  <c r="J85" i="10"/>
  <c r="K85" i="10" s="1"/>
  <c r="B86" i="10"/>
  <c r="G85" i="10"/>
  <c r="H85" i="10" s="1"/>
  <c r="C87" i="9" l="1"/>
  <c r="J86" i="9"/>
  <c r="K86" i="9" s="1"/>
  <c r="B89" i="9"/>
  <c r="G88" i="9"/>
  <c r="H88" i="9" s="1"/>
  <c r="B87" i="10"/>
  <c r="G86" i="10"/>
  <c r="H86" i="10" s="1"/>
  <c r="C87" i="10"/>
  <c r="J86" i="10"/>
  <c r="K86" i="10" s="1"/>
  <c r="B90" i="9" l="1"/>
  <c r="G89" i="9"/>
  <c r="H89" i="9" s="1"/>
  <c r="C88" i="9"/>
  <c r="J87" i="9"/>
  <c r="K87" i="9" s="1"/>
  <c r="R83" i="9"/>
  <c r="AB38" i="9" s="1"/>
  <c r="AC38" i="9" s="1"/>
  <c r="C88" i="10"/>
  <c r="J87" i="10"/>
  <c r="K87" i="10" s="1"/>
  <c r="B88" i="10"/>
  <c r="G87" i="10"/>
  <c r="H87" i="10" s="1"/>
  <c r="C89" i="9" l="1"/>
  <c r="J88" i="9"/>
  <c r="K88" i="9" s="1"/>
  <c r="B91" i="9"/>
  <c r="G90" i="9"/>
  <c r="H90" i="9" s="1"/>
  <c r="Q84" i="9"/>
  <c r="AA39" i="9" s="1"/>
  <c r="B89" i="10"/>
  <c r="G88" i="10"/>
  <c r="H88" i="10" s="1"/>
  <c r="C89" i="10"/>
  <c r="J88" i="10"/>
  <c r="K88" i="10" s="1"/>
  <c r="B92" i="9" l="1"/>
  <c r="G91" i="9"/>
  <c r="H91" i="9" s="1"/>
  <c r="C90" i="9"/>
  <c r="J89" i="9"/>
  <c r="K89" i="9" s="1"/>
  <c r="C90" i="10"/>
  <c r="J89" i="10"/>
  <c r="K89" i="10" s="1"/>
  <c r="B90" i="10"/>
  <c r="G89" i="10"/>
  <c r="H89" i="10" s="1"/>
  <c r="C91" i="9" l="1"/>
  <c r="J90" i="9"/>
  <c r="K90" i="9" s="1"/>
  <c r="R84" i="9"/>
  <c r="AB39" i="9" s="1"/>
  <c r="AC39" i="9" s="1"/>
  <c r="B93" i="9"/>
  <c r="G92" i="9"/>
  <c r="H92" i="9" s="1"/>
  <c r="B91" i="10"/>
  <c r="G90" i="10"/>
  <c r="H90" i="10" s="1"/>
  <c r="C91" i="10"/>
  <c r="J90" i="10"/>
  <c r="K90" i="10" s="1"/>
  <c r="B94" i="9" l="1"/>
  <c r="G93" i="9"/>
  <c r="H93" i="9" s="1"/>
  <c r="Q85" i="9"/>
  <c r="AA40" i="9" s="1"/>
  <c r="Q16" i="9"/>
  <c r="V17" i="9" s="1"/>
  <c r="C92" i="9"/>
  <c r="J91" i="9"/>
  <c r="K91" i="9" s="1"/>
  <c r="C92" i="10"/>
  <c r="J91" i="10"/>
  <c r="K91" i="10" s="1"/>
  <c r="B92" i="10"/>
  <c r="G91" i="10"/>
  <c r="H91" i="10" s="1"/>
  <c r="C93" i="9" l="1"/>
  <c r="J92" i="9"/>
  <c r="K92" i="9" s="1"/>
  <c r="B95" i="9"/>
  <c r="G94" i="9"/>
  <c r="H94" i="9" s="1"/>
  <c r="B93" i="10"/>
  <c r="G92" i="10"/>
  <c r="H92" i="10" s="1"/>
  <c r="C93" i="10"/>
  <c r="J92" i="10"/>
  <c r="K92" i="10" s="1"/>
  <c r="B96" i="9" l="1"/>
  <c r="G95" i="9"/>
  <c r="H95" i="9" s="1"/>
  <c r="C94" i="9"/>
  <c r="J93" i="9"/>
  <c r="K93" i="9" s="1"/>
  <c r="R85" i="9"/>
  <c r="AB40" i="9" s="1"/>
  <c r="AC40" i="9" s="1"/>
  <c r="R16" i="9"/>
  <c r="W17" i="9" s="1"/>
  <c r="X17" i="9" s="1"/>
  <c r="C94" i="10"/>
  <c r="J93" i="10"/>
  <c r="K93" i="10" s="1"/>
  <c r="B94" i="10"/>
  <c r="G93" i="10"/>
  <c r="H93" i="10" s="1"/>
  <c r="C95" i="9" l="1"/>
  <c r="J94" i="9"/>
  <c r="K94" i="9" s="1"/>
  <c r="B97" i="9"/>
  <c r="G96" i="9"/>
  <c r="H96" i="9" s="1"/>
  <c r="Q86" i="9"/>
  <c r="AA41" i="9" s="1"/>
  <c r="B95" i="10"/>
  <c r="G94" i="10"/>
  <c r="H94" i="10" s="1"/>
  <c r="C95" i="10"/>
  <c r="J94" i="10"/>
  <c r="K94" i="10" s="1"/>
  <c r="B98" i="9" l="1"/>
  <c r="G97" i="9"/>
  <c r="H97" i="9" s="1"/>
  <c r="C96" i="9"/>
  <c r="J95" i="9"/>
  <c r="K95" i="9" s="1"/>
  <c r="C96" i="10"/>
  <c r="J95" i="10"/>
  <c r="K95" i="10" s="1"/>
  <c r="B96" i="10"/>
  <c r="G95" i="10"/>
  <c r="H95" i="10" s="1"/>
  <c r="C97" i="9" l="1"/>
  <c r="J96" i="9"/>
  <c r="K96" i="9" s="1"/>
  <c r="R86" i="9"/>
  <c r="AB41" i="9" s="1"/>
  <c r="AC41" i="9" s="1"/>
  <c r="B99" i="9"/>
  <c r="G98" i="9"/>
  <c r="H98" i="9" s="1"/>
  <c r="B97" i="10"/>
  <c r="G96" i="10"/>
  <c r="H96" i="10" s="1"/>
  <c r="C97" i="10"/>
  <c r="J96" i="10"/>
  <c r="K96" i="10" s="1"/>
  <c r="B100" i="9" l="1"/>
  <c r="G99" i="9"/>
  <c r="H99" i="9" s="1"/>
  <c r="Q87" i="9"/>
  <c r="AA42" i="9" s="1"/>
  <c r="C98" i="9"/>
  <c r="J97" i="9"/>
  <c r="K97" i="9" s="1"/>
  <c r="C98" i="10"/>
  <c r="J97" i="10"/>
  <c r="K97" i="10" s="1"/>
  <c r="B98" i="10"/>
  <c r="G97" i="10"/>
  <c r="H97" i="10" s="1"/>
  <c r="C99" i="9" l="1"/>
  <c r="J98" i="9"/>
  <c r="K98" i="9" s="1"/>
  <c r="B101" i="9"/>
  <c r="G100" i="9"/>
  <c r="H100" i="9" s="1"/>
  <c r="B99" i="10"/>
  <c r="G98" i="10"/>
  <c r="H98" i="10" s="1"/>
  <c r="C99" i="10"/>
  <c r="J98" i="10"/>
  <c r="K98" i="10" s="1"/>
  <c r="B102" i="9" l="1"/>
  <c r="G101" i="9"/>
  <c r="H101" i="9" s="1"/>
  <c r="C100" i="9"/>
  <c r="J99" i="9"/>
  <c r="K99" i="9" s="1"/>
  <c r="R87" i="9"/>
  <c r="AB42" i="9" s="1"/>
  <c r="AC42" i="9" s="1"/>
  <c r="C100" i="10"/>
  <c r="J99" i="10"/>
  <c r="K99" i="10" s="1"/>
  <c r="B100" i="10"/>
  <c r="G99" i="10"/>
  <c r="H99" i="10" s="1"/>
  <c r="C101" i="9" l="1"/>
  <c r="J100" i="9"/>
  <c r="K100" i="9" s="1"/>
  <c r="B103" i="9"/>
  <c r="G102" i="9"/>
  <c r="H102" i="9" s="1"/>
  <c r="Q88" i="9"/>
  <c r="AA43" i="9" s="1"/>
  <c r="B101" i="10"/>
  <c r="G100" i="10"/>
  <c r="H100" i="10" s="1"/>
  <c r="C101" i="10"/>
  <c r="J100" i="10"/>
  <c r="K100" i="10" s="1"/>
  <c r="B104" i="9" l="1"/>
  <c r="G103" i="9"/>
  <c r="H103" i="9" s="1"/>
  <c r="C102" i="9"/>
  <c r="J101" i="9"/>
  <c r="K101" i="9" s="1"/>
  <c r="C102" i="10"/>
  <c r="J101" i="10"/>
  <c r="K101" i="10" s="1"/>
  <c r="B102" i="10"/>
  <c r="G101" i="10"/>
  <c r="H101" i="10" s="1"/>
  <c r="C103" i="9" l="1"/>
  <c r="J102" i="9"/>
  <c r="K102" i="9" s="1"/>
  <c r="R88" i="9"/>
  <c r="AB43" i="9" s="1"/>
  <c r="AC43" i="9" s="1"/>
  <c r="B105" i="9"/>
  <c r="G104" i="9"/>
  <c r="H104" i="9" s="1"/>
  <c r="B103" i="10"/>
  <c r="G102" i="10"/>
  <c r="H102" i="10" s="1"/>
  <c r="C103" i="10"/>
  <c r="J102" i="10"/>
  <c r="K102" i="10" s="1"/>
  <c r="B106" i="9" l="1"/>
  <c r="G105" i="9"/>
  <c r="H105" i="9" s="1"/>
  <c r="Q89" i="9"/>
  <c r="AA44" i="9" s="1"/>
  <c r="Q17" i="9"/>
  <c r="V18" i="9" s="1"/>
  <c r="C104" i="9"/>
  <c r="J103" i="9"/>
  <c r="K103" i="9" s="1"/>
  <c r="C104" i="10"/>
  <c r="J103" i="10"/>
  <c r="K103" i="10" s="1"/>
  <c r="B104" i="10"/>
  <c r="G103" i="10"/>
  <c r="H103" i="10" s="1"/>
  <c r="C105" i="9" l="1"/>
  <c r="J104" i="9"/>
  <c r="K104" i="9" s="1"/>
  <c r="B107" i="9"/>
  <c r="G106" i="9"/>
  <c r="H106" i="9" s="1"/>
  <c r="B105" i="10"/>
  <c r="G104" i="10"/>
  <c r="H104" i="10" s="1"/>
  <c r="C105" i="10"/>
  <c r="J104" i="10"/>
  <c r="K104" i="10" s="1"/>
  <c r="B108" i="9" l="1"/>
  <c r="G107" i="9"/>
  <c r="H107" i="9" s="1"/>
  <c r="C106" i="9"/>
  <c r="J105" i="9"/>
  <c r="K105" i="9" s="1"/>
  <c r="R89" i="9"/>
  <c r="AB44" i="9" s="1"/>
  <c r="AC44" i="9" s="1"/>
  <c r="R17" i="9"/>
  <c r="W18" i="9" s="1"/>
  <c r="X18" i="9" s="1"/>
  <c r="C106" i="10"/>
  <c r="J105" i="10"/>
  <c r="K105" i="10" s="1"/>
  <c r="B106" i="10"/>
  <c r="G105" i="10"/>
  <c r="H105" i="10" s="1"/>
  <c r="C107" i="9" l="1"/>
  <c r="J106" i="9"/>
  <c r="K106" i="9" s="1"/>
  <c r="B109" i="9"/>
  <c r="G108" i="9"/>
  <c r="H108" i="9" s="1"/>
  <c r="Q90" i="9"/>
  <c r="AA45" i="9" s="1"/>
  <c r="B107" i="10"/>
  <c r="G106" i="10"/>
  <c r="H106" i="10" s="1"/>
  <c r="C107" i="10"/>
  <c r="J106" i="10"/>
  <c r="K106" i="10" s="1"/>
  <c r="B110" i="9" l="1"/>
  <c r="G109" i="9"/>
  <c r="H109" i="9" s="1"/>
  <c r="C108" i="9"/>
  <c r="J107" i="9"/>
  <c r="K107" i="9" s="1"/>
  <c r="C108" i="10"/>
  <c r="J107" i="10"/>
  <c r="K107" i="10" s="1"/>
  <c r="B108" i="10"/>
  <c r="G107" i="10"/>
  <c r="H107" i="10" s="1"/>
  <c r="C109" i="9" l="1"/>
  <c r="J108" i="9"/>
  <c r="K108" i="9" s="1"/>
  <c r="R90" i="9"/>
  <c r="AB45" i="9" s="1"/>
  <c r="AC45" i="9" s="1"/>
  <c r="B111" i="9"/>
  <c r="G110" i="9"/>
  <c r="H110" i="9" s="1"/>
  <c r="B109" i="10"/>
  <c r="G108" i="10"/>
  <c r="H108" i="10" s="1"/>
  <c r="C109" i="10"/>
  <c r="J108" i="10"/>
  <c r="K108" i="10" s="1"/>
  <c r="B112" i="9" l="1"/>
  <c r="G111" i="9"/>
  <c r="H111" i="9" s="1"/>
  <c r="Q91" i="9"/>
  <c r="AA46" i="9" s="1"/>
  <c r="C110" i="9"/>
  <c r="J109" i="9"/>
  <c r="K109" i="9" s="1"/>
  <c r="C110" i="10"/>
  <c r="J109" i="10"/>
  <c r="K109" i="10" s="1"/>
  <c r="B110" i="10"/>
  <c r="G109" i="10"/>
  <c r="H109" i="10" s="1"/>
  <c r="C111" i="9" l="1"/>
  <c r="J110" i="9"/>
  <c r="K110" i="9" s="1"/>
  <c r="B113" i="9"/>
  <c r="G112" i="9"/>
  <c r="H112" i="9" s="1"/>
  <c r="Q7" i="9"/>
  <c r="V8" i="9" s="1"/>
  <c r="B111" i="10"/>
  <c r="G110" i="10"/>
  <c r="H110" i="10" s="1"/>
  <c r="C111" i="10"/>
  <c r="J110" i="10"/>
  <c r="K110" i="10" s="1"/>
  <c r="B114" i="9" l="1"/>
  <c r="G113" i="9"/>
  <c r="H113" i="9" s="1"/>
  <c r="C112" i="9"/>
  <c r="J111" i="9"/>
  <c r="K111" i="9" s="1"/>
  <c r="R91" i="9"/>
  <c r="AB46" i="9" s="1"/>
  <c r="AC46" i="9" s="1"/>
  <c r="C112" i="10"/>
  <c r="J111" i="10"/>
  <c r="K111" i="10" s="1"/>
  <c r="B112" i="10"/>
  <c r="G111" i="10"/>
  <c r="H111" i="10" s="1"/>
  <c r="C113" i="9" l="1"/>
  <c r="J112" i="9"/>
  <c r="K112" i="9" s="1"/>
  <c r="R7" i="9"/>
  <c r="W8" i="9" s="1"/>
  <c r="X8" i="9" s="1"/>
  <c r="B115" i="9"/>
  <c r="G114" i="9"/>
  <c r="H114" i="9" s="1"/>
  <c r="Q92" i="9"/>
  <c r="AA47" i="9" s="1"/>
  <c r="B113" i="10"/>
  <c r="G112" i="10"/>
  <c r="H112" i="10" s="1"/>
  <c r="C113" i="10"/>
  <c r="J112" i="10"/>
  <c r="K112" i="10" s="1"/>
  <c r="B116" i="9" l="1"/>
  <c r="G115" i="9"/>
  <c r="H115" i="9" s="1"/>
  <c r="C114" i="9"/>
  <c r="J113" i="9"/>
  <c r="K113" i="9" s="1"/>
  <c r="C114" i="10"/>
  <c r="J113" i="10"/>
  <c r="K113" i="10" s="1"/>
  <c r="B114" i="10"/>
  <c r="G113" i="10"/>
  <c r="H113" i="10" s="1"/>
  <c r="C115" i="9" l="1"/>
  <c r="J114" i="9"/>
  <c r="K114" i="9" s="1"/>
  <c r="R92" i="9"/>
  <c r="AB47" i="9" s="1"/>
  <c r="AC47" i="9" s="1"/>
  <c r="B117" i="9"/>
  <c r="G116" i="9"/>
  <c r="H116" i="9" s="1"/>
  <c r="B115" i="10"/>
  <c r="G114" i="10"/>
  <c r="H114" i="10" s="1"/>
  <c r="C115" i="10"/>
  <c r="J114" i="10"/>
  <c r="K114" i="10" s="1"/>
  <c r="B118" i="9" l="1"/>
  <c r="G117" i="9"/>
  <c r="H117" i="9" s="1"/>
  <c r="Q18" i="9"/>
  <c r="V19" i="9" s="1"/>
  <c r="Q93" i="9"/>
  <c r="AA48" i="9" s="1"/>
  <c r="C116" i="9"/>
  <c r="J115" i="9"/>
  <c r="K115" i="9" s="1"/>
  <c r="C116" i="10"/>
  <c r="J115" i="10"/>
  <c r="K115" i="10" s="1"/>
  <c r="B116" i="10"/>
  <c r="G115" i="10"/>
  <c r="H115" i="10" s="1"/>
  <c r="C117" i="9" l="1"/>
  <c r="J116" i="9"/>
  <c r="K116" i="9" s="1"/>
  <c r="B119" i="9"/>
  <c r="G118" i="9"/>
  <c r="H118" i="9" s="1"/>
  <c r="B117" i="10"/>
  <c r="G116" i="10"/>
  <c r="H116" i="10" s="1"/>
  <c r="C117" i="10"/>
  <c r="J116" i="10"/>
  <c r="K116" i="10" s="1"/>
  <c r="B120" i="9" l="1"/>
  <c r="G119" i="9"/>
  <c r="H119" i="9" s="1"/>
  <c r="C118" i="9"/>
  <c r="J117" i="9"/>
  <c r="K117" i="9" s="1"/>
  <c r="R18" i="9"/>
  <c r="W19" i="9" s="1"/>
  <c r="X19" i="9" s="1"/>
  <c r="R93" i="9"/>
  <c r="AB48" i="9" s="1"/>
  <c r="AC48" i="9" s="1"/>
  <c r="C118" i="10"/>
  <c r="J117" i="10"/>
  <c r="K117" i="10" s="1"/>
  <c r="B118" i="10"/>
  <c r="G117" i="10"/>
  <c r="H117" i="10" s="1"/>
  <c r="C119" i="9" l="1"/>
  <c r="J118" i="9"/>
  <c r="K118" i="9" s="1"/>
  <c r="B121" i="9"/>
  <c r="G120" i="9"/>
  <c r="H120" i="9" s="1"/>
  <c r="Q94" i="9"/>
  <c r="AA49" i="9" s="1"/>
  <c r="B119" i="10"/>
  <c r="G118" i="10"/>
  <c r="H118" i="10" s="1"/>
  <c r="C119" i="10"/>
  <c r="J118" i="10"/>
  <c r="K118" i="10" s="1"/>
  <c r="B122" i="9" l="1"/>
  <c r="G121" i="9"/>
  <c r="H121" i="9" s="1"/>
  <c r="C120" i="9"/>
  <c r="J119" i="9"/>
  <c r="K119" i="9" s="1"/>
  <c r="C120" i="10"/>
  <c r="J119" i="10"/>
  <c r="K119" i="10" s="1"/>
  <c r="B120" i="10"/>
  <c r="G119" i="10"/>
  <c r="H119" i="10" s="1"/>
  <c r="B123" i="9" l="1"/>
  <c r="B124" i="9" s="1"/>
  <c r="C121" i="9"/>
  <c r="J120" i="9"/>
  <c r="K120" i="9" s="1"/>
  <c r="R94" i="9"/>
  <c r="AB49" i="9" s="1"/>
  <c r="AC49" i="9" s="1"/>
  <c r="G122" i="9"/>
  <c r="H122" i="9" s="1"/>
  <c r="Q95" i="9"/>
  <c r="Q19" i="9"/>
  <c r="V20" i="9" s="1"/>
  <c r="F13" i="1" s="1"/>
  <c r="Q3" i="9"/>
  <c r="B121" i="10"/>
  <c r="G120" i="10"/>
  <c r="H120" i="10" s="1"/>
  <c r="C121" i="10"/>
  <c r="J120" i="10"/>
  <c r="K120" i="10" s="1"/>
  <c r="G123" i="9" l="1"/>
  <c r="H123" i="9" s="1"/>
  <c r="G124" i="9"/>
  <c r="H124" i="9" s="1"/>
  <c r="V44" i="9" s="1"/>
  <c r="Q96" i="9"/>
  <c r="AA52" i="9" s="1"/>
  <c r="V7" i="9"/>
  <c r="V5" i="9"/>
  <c r="V6" i="9"/>
  <c r="V4" i="9"/>
  <c r="B12" i="1" s="1"/>
  <c r="AA50" i="9"/>
  <c r="C122" i="9"/>
  <c r="C123" i="9" s="1"/>
  <c r="J121" i="9"/>
  <c r="K121" i="9" s="1"/>
  <c r="C122" i="10"/>
  <c r="C123" i="10" s="1"/>
  <c r="C124" i="10" s="1"/>
  <c r="J121" i="10"/>
  <c r="K121" i="10" s="1"/>
  <c r="B122" i="10"/>
  <c r="B123" i="10" s="1"/>
  <c r="B124" i="10" s="1"/>
  <c r="G124" i="10" s="1"/>
  <c r="H124" i="10" s="1"/>
  <c r="G121" i="10"/>
  <c r="H121" i="10" s="1"/>
  <c r="AA51" i="9" l="1"/>
  <c r="V59" i="9"/>
  <c r="J123" i="9"/>
  <c r="K123" i="9" s="1"/>
  <c r="C124" i="9"/>
  <c r="J123" i="10"/>
  <c r="K123" i="10" s="1"/>
  <c r="J124" i="10"/>
  <c r="K124" i="10" s="1"/>
  <c r="G123" i="10"/>
  <c r="H123" i="10" s="1"/>
  <c r="V21" i="9"/>
  <c r="B13" i="1" s="1"/>
  <c r="J122" i="9"/>
  <c r="K122" i="9" s="1"/>
  <c r="R3" i="9"/>
  <c r="R19" i="9"/>
  <c r="W20" i="9" s="1"/>
  <c r="R95" i="9"/>
  <c r="V55" i="9"/>
  <c r="V56" i="9" s="1"/>
  <c r="Q64" i="10"/>
  <c r="Q81" i="10"/>
  <c r="Q86" i="10"/>
  <c r="Q62" i="10"/>
  <c r="Q54" i="10"/>
  <c r="AA13" i="10" s="1"/>
  <c r="Q74" i="10"/>
  <c r="Q78" i="10"/>
  <c r="Q71" i="10"/>
  <c r="Q67" i="10"/>
  <c r="Q79" i="10"/>
  <c r="Q77" i="10"/>
  <c r="Q82" i="10"/>
  <c r="Q88" i="10"/>
  <c r="Q89" i="10"/>
  <c r="Q6" i="10"/>
  <c r="Q56" i="10"/>
  <c r="Q14" i="10"/>
  <c r="Q60" i="10"/>
  <c r="Q76" i="10"/>
  <c r="Q58" i="10"/>
  <c r="Q73" i="10"/>
  <c r="Q65" i="10"/>
  <c r="Q90" i="10"/>
  <c r="Q68" i="10"/>
  <c r="Q5" i="10"/>
  <c r="G122" i="10"/>
  <c r="H122" i="10" s="1"/>
  <c r="Q87" i="10"/>
  <c r="AA46" i="10" s="1"/>
  <c r="Q63" i="10"/>
  <c r="Q72" i="10"/>
  <c r="Q75" i="10"/>
  <c r="Q66" i="10"/>
  <c r="Q12" i="10"/>
  <c r="Q57" i="10"/>
  <c r="Q50" i="10"/>
  <c r="Q7" i="10"/>
  <c r="Q49" i="10"/>
  <c r="Q59" i="10"/>
  <c r="Q11" i="10"/>
  <c r="Q80" i="10"/>
  <c r="Q69" i="10"/>
  <c r="AA28" i="10" s="1"/>
  <c r="Q93" i="10"/>
  <c r="AA53" i="10" s="1"/>
  <c r="Q10" i="10"/>
  <c r="Q83" i="10"/>
  <c r="Q55" i="10"/>
  <c r="Q92" i="10"/>
  <c r="Q61" i="10"/>
  <c r="Q9" i="10"/>
  <c r="Q85" i="10"/>
  <c r="Q13" i="10"/>
  <c r="Q70" i="10"/>
  <c r="Q84" i="10"/>
  <c r="Q4" i="10"/>
  <c r="Q3" i="10"/>
  <c r="Q91" i="10"/>
  <c r="Q15" i="10"/>
  <c r="R72" i="10"/>
  <c r="R84" i="10"/>
  <c r="R59" i="10"/>
  <c r="R79" i="10"/>
  <c r="R56" i="10"/>
  <c r="R64" i="10"/>
  <c r="R85" i="10"/>
  <c r="R78" i="10"/>
  <c r="R81" i="10"/>
  <c r="R49" i="10"/>
  <c r="R73" i="10"/>
  <c r="R14" i="10"/>
  <c r="R63" i="10"/>
  <c r="R86" i="10"/>
  <c r="R57" i="10"/>
  <c r="R62" i="10"/>
  <c r="R65" i="10"/>
  <c r="R50" i="10"/>
  <c r="R70" i="10"/>
  <c r="R83" i="10"/>
  <c r="R4" i="10"/>
  <c r="R11" i="10"/>
  <c r="R54" i="10"/>
  <c r="AB13" i="10" s="1"/>
  <c r="R77" i="10"/>
  <c r="R87" i="10"/>
  <c r="R9" i="10"/>
  <c r="R60" i="10"/>
  <c r="R76" i="10"/>
  <c r="J122" i="10"/>
  <c r="K122" i="10" s="1"/>
  <c r="R71" i="10"/>
  <c r="R92" i="10"/>
  <c r="R90" i="10"/>
  <c r="R82" i="10"/>
  <c r="R58" i="10"/>
  <c r="R69" i="10"/>
  <c r="R75" i="10"/>
  <c r="R68" i="10"/>
  <c r="R5" i="10"/>
  <c r="R55" i="10"/>
  <c r="R10" i="10"/>
  <c r="R6" i="10"/>
  <c r="R66" i="10"/>
  <c r="R61" i="10"/>
  <c r="R74" i="10"/>
  <c r="R67" i="10"/>
  <c r="R80" i="10"/>
  <c r="R93" i="10"/>
  <c r="AB53" i="10" s="1"/>
  <c r="R88" i="10"/>
  <c r="R7" i="10"/>
  <c r="R13" i="10"/>
  <c r="R89" i="10"/>
  <c r="R12" i="10"/>
  <c r="R3" i="10"/>
  <c r="R15" i="10"/>
  <c r="R91" i="10"/>
  <c r="AB14" i="10" l="1"/>
  <c r="AA14" i="10"/>
  <c r="AC53" i="10"/>
  <c r="AA42" i="10"/>
  <c r="AA22" i="10"/>
  <c r="X20" i="9"/>
  <c r="G13" i="1"/>
  <c r="AB25" i="10"/>
  <c r="AA24" i="10"/>
  <c r="AB19" i="10"/>
  <c r="AA43" i="10"/>
  <c r="AB33" i="10"/>
  <c r="AA37" i="10"/>
  <c r="J124" i="9"/>
  <c r="K124" i="9" s="1"/>
  <c r="R96" i="9"/>
  <c r="AB52" i="9" s="1"/>
  <c r="AC52" i="9" s="1"/>
  <c r="AA39" i="10"/>
  <c r="AA20" i="10"/>
  <c r="AB30" i="10"/>
  <c r="AB20" i="10"/>
  <c r="AB16" i="10"/>
  <c r="W15" i="10"/>
  <c r="AB39" i="10"/>
  <c r="AA18" i="10"/>
  <c r="AA41" i="10"/>
  <c r="AA44" i="10"/>
  <c r="AB36" i="10"/>
  <c r="V58" i="9"/>
  <c r="V57" i="9"/>
  <c r="AB50" i="9"/>
  <c r="AC50" i="9" s="1"/>
  <c r="W6" i="9"/>
  <c r="X6" i="9" s="1"/>
  <c r="W5" i="9"/>
  <c r="X5" i="9" s="1"/>
  <c r="W7" i="9"/>
  <c r="W4" i="9"/>
  <c r="C12" i="1" s="1"/>
  <c r="W59" i="9"/>
  <c r="W44" i="9"/>
  <c r="X44" i="9" s="1"/>
  <c r="AB52" i="10"/>
  <c r="V41" i="9"/>
  <c r="B14" i="1" s="1"/>
  <c r="V43" i="9"/>
  <c r="AA25" i="10"/>
  <c r="AA49" i="10"/>
  <c r="W12" i="10"/>
  <c r="W8" i="10"/>
  <c r="AA34" i="10"/>
  <c r="AB49" i="10"/>
  <c r="AB21" i="10"/>
  <c r="V12" i="10"/>
  <c r="W13" i="10"/>
  <c r="AB17" i="10"/>
  <c r="AB43" i="10"/>
  <c r="AB46" i="10"/>
  <c r="AC46" i="10" s="1"/>
  <c r="AB24" i="10"/>
  <c r="AB51" i="10"/>
  <c r="AA48" i="10"/>
  <c r="AA31" i="10"/>
  <c r="AA29" i="10"/>
  <c r="V10" i="10"/>
  <c r="AB40" i="10"/>
  <c r="AB31" i="10"/>
  <c r="AA52" i="10"/>
  <c r="AA16" i="10"/>
  <c r="AA26" i="10"/>
  <c r="V54" i="10"/>
  <c r="V39" i="10"/>
  <c r="V13" i="10"/>
  <c r="V14" i="10"/>
  <c r="AB47" i="10"/>
  <c r="W10" i="10"/>
  <c r="AB37" i="10"/>
  <c r="W39" i="10"/>
  <c r="W54" i="10"/>
  <c r="AB50" i="10"/>
  <c r="AB44" i="10"/>
  <c r="V15" i="10"/>
  <c r="W11" i="10"/>
  <c r="AB45" i="10"/>
  <c r="AB23" i="10"/>
  <c r="AA50" i="10"/>
  <c r="V11" i="10"/>
  <c r="AA33" i="10"/>
  <c r="V5" i="10"/>
  <c r="V4" i="10"/>
  <c r="V7" i="10"/>
  <c r="V6" i="10"/>
  <c r="AA51" i="10"/>
  <c r="AA32" i="10"/>
  <c r="AA47" i="10"/>
  <c r="AC13" i="10"/>
  <c r="AC14" i="10"/>
  <c r="AA17" i="10"/>
  <c r="AA21" i="10"/>
  <c r="W5" i="10"/>
  <c r="W4" i="10"/>
  <c r="W16" i="10" s="1"/>
  <c r="W7" i="10"/>
  <c r="W50" i="10" s="1"/>
  <c r="W51" i="10" s="1"/>
  <c r="W6" i="10"/>
  <c r="AB26" i="10"/>
  <c r="AB27" i="10"/>
  <c r="AB22" i="10"/>
  <c r="AC22" i="10" s="1"/>
  <c r="AB15" i="10"/>
  <c r="AB34" i="10"/>
  <c r="AB35" i="10"/>
  <c r="AB42" i="10"/>
  <c r="AC42" i="10" s="1"/>
  <c r="W14" i="10"/>
  <c r="AB38" i="10"/>
  <c r="AB48" i="10"/>
  <c r="AB28" i="10"/>
  <c r="AC28" i="10" s="1"/>
  <c r="AB29" i="10"/>
  <c r="AB32" i="10"/>
  <c r="AB18" i="10"/>
  <c r="AC43" i="10"/>
  <c r="V8" i="10"/>
  <c r="AA35" i="10"/>
  <c r="AA36" i="10"/>
  <c r="AA45" i="10"/>
  <c r="AA9" i="10"/>
  <c r="AA10" i="10"/>
  <c r="AA19" i="10"/>
  <c r="AC19" i="10" s="1"/>
  <c r="AA38" i="10"/>
  <c r="AA40" i="10"/>
  <c r="AB9" i="10"/>
  <c r="AB10" i="10"/>
  <c r="AB41" i="10"/>
  <c r="AA23" i="10"/>
  <c r="AA27" i="10"/>
  <c r="AA15" i="10"/>
  <c r="AA30" i="10"/>
  <c r="AC30" i="10" s="1"/>
  <c r="AC37" i="10" l="1"/>
  <c r="AC36" i="10"/>
  <c r="AC33" i="10"/>
  <c r="AC21" i="10"/>
  <c r="AC25" i="10"/>
  <c r="AC24" i="10"/>
  <c r="AC41" i="10"/>
  <c r="AC49" i="10"/>
  <c r="AC52" i="10"/>
  <c r="AC20" i="10"/>
  <c r="AC34" i="10"/>
  <c r="AB51" i="9"/>
  <c r="AC51" i="9" s="1"/>
  <c r="AC39" i="10"/>
  <c r="AC29" i="10"/>
  <c r="X15" i="10"/>
  <c r="AC44" i="10"/>
  <c r="AC48" i="10"/>
  <c r="AC40" i="10"/>
  <c r="AC26" i="10"/>
  <c r="X8" i="10"/>
  <c r="AC18" i="10"/>
  <c r="AC17" i="10"/>
  <c r="AC16" i="10"/>
  <c r="X10" i="10"/>
  <c r="X13" i="10"/>
  <c r="AC31" i="10"/>
  <c r="AC38" i="10"/>
  <c r="W21" i="9"/>
  <c r="C13" i="1" s="1"/>
  <c r="X4" i="9"/>
  <c r="W55" i="9"/>
  <c r="W56" i="9" s="1"/>
  <c r="X7" i="9"/>
  <c r="X11" i="10"/>
  <c r="AC15" i="10"/>
  <c r="X12" i="10"/>
  <c r="AC9" i="10"/>
  <c r="X14" i="10"/>
  <c r="AC51" i="10"/>
  <c r="AC23" i="10"/>
  <c r="AC45" i="10"/>
  <c r="AC27" i="10"/>
  <c r="X5" i="10"/>
  <c r="AC47" i="10"/>
  <c r="X6" i="10"/>
  <c r="AC10" i="10"/>
  <c r="V50" i="10"/>
  <c r="V51" i="10" s="1"/>
  <c r="X7" i="10"/>
  <c r="W53" i="10"/>
  <c r="W52" i="10"/>
  <c r="V16" i="10"/>
  <c r="X4" i="10"/>
  <c r="AC50" i="10"/>
  <c r="W36" i="10"/>
  <c r="W38" i="10"/>
  <c r="AC32" i="10"/>
  <c r="AC35" i="10"/>
  <c r="X39" i="10"/>
  <c r="W58" i="9" l="1"/>
  <c r="W57" i="9"/>
  <c r="W41" i="9"/>
  <c r="W43" i="9"/>
  <c r="X43" i="9" s="1"/>
  <c r="X21" i="9"/>
  <c r="V38" i="10"/>
  <c r="X38" i="10" s="1"/>
  <c r="V36" i="10"/>
  <c r="X36" i="10" s="1"/>
  <c r="X16" i="10"/>
  <c r="V53" i="10"/>
  <c r="V52" i="10"/>
  <c r="X41" i="9" l="1"/>
  <c r="C14" i="1"/>
  <c r="V50" i="9"/>
  <c r="V49" i="9"/>
  <c r="V44" i="10"/>
  <c r="V45" i="10"/>
  <c r="S70" i="6" l="1"/>
  <c r="R70" i="6"/>
  <c r="Q70" i="6"/>
  <c r="M65" i="6"/>
  <c r="L65" i="6"/>
  <c r="I65" i="6"/>
  <c r="M64" i="6"/>
  <c r="L64" i="6"/>
  <c r="I64" i="6"/>
  <c r="L63" i="6"/>
  <c r="M63" i="6"/>
  <c r="L62" i="6"/>
  <c r="I62" i="6"/>
  <c r="L61" i="6"/>
  <c r="I61" i="6"/>
  <c r="L60" i="6"/>
  <c r="M60" i="6"/>
  <c r="L59" i="6"/>
  <c r="M59" i="6"/>
  <c r="M58" i="6"/>
  <c r="L58" i="6"/>
  <c r="I58" i="6"/>
  <c r="M57" i="6"/>
  <c r="L57" i="6"/>
  <c r="I57" i="6"/>
  <c r="M56" i="6"/>
  <c r="L56" i="6"/>
  <c r="I56" i="6"/>
  <c r="M55" i="6"/>
  <c r="L55" i="6"/>
  <c r="I55" i="6"/>
  <c r="L54" i="6"/>
  <c r="M54" i="6"/>
  <c r="L53" i="6"/>
  <c r="M53" i="6"/>
  <c r="L52" i="6"/>
  <c r="I52" i="6"/>
  <c r="L51" i="6"/>
  <c r="M51" i="6"/>
  <c r="L50" i="6"/>
  <c r="M50" i="6"/>
  <c r="L49" i="6"/>
  <c r="M49" i="6"/>
  <c r="L48" i="6"/>
  <c r="M48" i="6"/>
  <c r="L47" i="6"/>
  <c r="M47" i="6"/>
  <c r="L46" i="6"/>
  <c r="I46" i="6"/>
  <c r="L45" i="6"/>
  <c r="L44" i="6"/>
  <c r="M44" i="6"/>
  <c r="L43" i="6"/>
  <c r="M43" i="6"/>
  <c r="L42" i="6"/>
  <c r="M42" i="6"/>
  <c r="L41" i="6"/>
  <c r="I41" i="6"/>
  <c r="L40" i="6"/>
  <c r="I40" i="6"/>
  <c r="L39" i="6"/>
  <c r="I39" i="6"/>
  <c r="L38" i="6"/>
  <c r="I38" i="6"/>
  <c r="L37" i="6"/>
  <c r="M37" i="6"/>
  <c r="L36" i="6"/>
  <c r="M36" i="6"/>
  <c r="L35" i="6"/>
  <c r="M35" i="6"/>
  <c r="L34" i="6"/>
  <c r="M34" i="6"/>
  <c r="L33" i="6"/>
  <c r="M33" i="6"/>
  <c r="L32" i="6"/>
  <c r="I32" i="6"/>
  <c r="L31" i="6"/>
  <c r="I31" i="6"/>
  <c r="L30" i="6"/>
  <c r="M30" i="6"/>
  <c r="L29" i="6"/>
  <c r="I29" i="6"/>
  <c r="L28" i="6"/>
  <c r="M28" i="6"/>
  <c r="L27" i="6"/>
  <c r="M27" i="6"/>
  <c r="L26" i="6"/>
  <c r="M26" i="6"/>
  <c r="L25" i="6"/>
  <c r="M25" i="6"/>
  <c r="L24" i="6"/>
  <c r="M24" i="6"/>
  <c r="M23" i="6"/>
  <c r="L23" i="6"/>
  <c r="I23" i="6"/>
  <c r="L22" i="6"/>
  <c r="I22" i="6"/>
  <c r="L21" i="6"/>
  <c r="M21" i="6"/>
  <c r="L20" i="6"/>
  <c r="M20" i="6"/>
  <c r="W19" i="6"/>
  <c r="L19" i="6"/>
  <c r="I19" i="6"/>
  <c r="W18" i="6"/>
  <c r="L18" i="6"/>
  <c r="I18" i="6"/>
  <c r="W17" i="6"/>
  <c r="L17" i="6"/>
  <c r="M17" i="6"/>
  <c r="L16" i="6"/>
  <c r="I16" i="6"/>
  <c r="L15" i="6"/>
  <c r="I15" i="6"/>
  <c r="L14" i="6"/>
  <c r="M14" i="6"/>
  <c r="L13" i="6"/>
  <c r="I13" i="6"/>
  <c r="L12" i="6"/>
  <c r="M12" i="6"/>
  <c r="L11" i="6"/>
  <c r="I11" i="6"/>
  <c r="L10" i="6"/>
  <c r="M10" i="6"/>
  <c r="S9" i="6"/>
  <c r="R9" i="6"/>
  <c r="Q9" i="6"/>
  <c r="L9" i="6"/>
  <c r="M9" i="6"/>
  <c r="L8" i="6"/>
  <c r="I8" i="6"/>
  <c r="L7" i="6"/>
  <c r="M7" i="6"/>
  <c r="L6" i="6"/>
  <c r="I6" i="6"/>
  <c r="L5" i="6"/>
  <c r="M5" i="6"/>
  <c r="S4" i="6"/>
  <c r="R4" i="6"/>
  <c r="Q4" i="6"/>
  <c r="L4" i="6"/>
  <c r="M4" i="6"/>
  <c r="L3" i="6"/>
  <c r="C3" i="6"/>
  <c r="J3" i="6" s="1"/>
  <c r="K3" i="6" s="1"/>
  <c r="A3" i="6"/>
  <c r="A4" i="6" s="1"/>
  <c r="S70" i="5"/>
  <c r="R70" i="5"/>
  <c r="Q70" i="5"/>
  <c r="L65" i="5"/>
  <c r="I64" i="5"/>
  <c r="L63" i="5"/>
  <c r="M63" i="5"/>
  <c r="L62" i="5"/>
  <c r="I62" i="5"/>
  <c r="L61" i="5"/>
  <c r="M61" i="5"/>
  <c r="L60" i="5"/>
  <c r="I60" i="5"/>
  <c r="L59" i="5"/>
  <c r="M59" i="5"/>
  <c r="M58" i="5"/>
  <c r="L58" i="5"/>
  <c r="I58" i="5"/>
  <c r="M57" i="5"/>
  <c r="L57" i="5"/>
  <c r="I57" i="5"/>
  <c r="M56" i="5"/>
  <c r="L56" i="5"/>
  <c r="I56" i="5"/>
  <c r="M55" i="5"/>
  <c r="L55" i="5"/>
  <c r="I55" i="5"/>
  <c r="M54" i="5"/>
  <c r="L54" i="5"/>
  <c r="I54" i="5"/>
  <c r="M53" i="5"/>
  <c r="L53" i="5"/>
  <c r="I53" i="5"/>
  <c r="M52" i="5"/>
  <c r="L52" i="5"/>
  <c r="I52" i="5"/>
  <c r="M51" i="5"/>
  <c r="L51" i="5"/>
  <c r="I51" i="5"/>
  <c r="M50" i="5"/>
  <c r="L50" i="5"/>
  <c r="I50" i="5"/>
  <c r="M49" i="5"/>
  <c r="L49" i="5"/>
  <c r="I49" i="5"/>
  <c r="M48" i="5"/>
  <c r="L48" i="5"/>
  <c r="I48" i="5"/>
  <c r="M47" i="5"/>
  <c r="L47" i="5"/>
  <c r="I47" i="5"/>
  <c r="M46" i="5"/>
  <c r="L46" i="5"/>
  <c r="I46" i="5"/>
  <c r="M45" i="5"/>
  <c r="L45" i="5"/>
  <c r="I45" i="5"/>
  <c r="M44" i="5"/>
  <c r="L44" i="5"/>
  <c r="I44" i="5"/>
  <c r="M43" i="5"/>
  <c r="L43" i="5"/>
  <c r="I43" i="5"/>
  <c r="M42" i="5"/>
  <c r="L42" i="5"/>
  <c r="I42" i="5"/>
  <c r="M41" i="5"/>
  <c r="L41" i="5"/>
  <c r="I41" i="5"/>
  <c r="M40" i="5"/>
  <c r="L40" i="5"/>
  <c r="I40" i="5"/>
  <c r="M39" i="5"/>
  <c r="L39" i="5"/>
  <c r="I39" i="5"/>
  <c r="M38" i="5"/>
  <c r="L38" i="5"/>
  <c r="I38" i="5"/>
  <c r="M37" i="5"/>
  <c r="L37" i="5"/>
  <c r="I37" i="5"/>
  <c r="M36" i="5"/>
  <c r="L36" i="5"/>
  <c r="I36" i="5"/>
  <c r="M35" i="5"/>
  <c r="L35" i="5"/>
  <c r="I35" i="5"/>
  <c r="M34" i="5"/>
  <c r="L34" i="5"/>
  <c r="I34" i="5"/>
  <c r="M33" i="5"/>
  <c r="L33" i="5"/>
  <c r="I33" i="5"/>
  <c r="M32" i="5"/>
  <c r="L32" i="5"/>
  <c r="I32" i="5"/>
  <c r="M31" i="5"/>
  <c r="L31" i="5"/>
  <c r="I31" i="5"/>
  <c r="M30" i="5"/>
  <c r="L30" i="5"/>
  <c r="I30" i="5"/>
  <c r="M29" i="5"/>
  <c r="L29" i="5"/>
  <c r="I29" i="5"/>
  <c r="M28" i="5"/>
  <c r="L28" i="5"/>
  <c r="I28" i="5"/>
  <c r="M27" i="5"/>
  <c r="L27" i="5"/>
  <c r="I27" i="5"/>
  <c r="M26" i="5"/>
  <c r="L26" i="5"/>
  <c r="I26" i="5"/>
  <c r="M25" i="5"/>
  <c r="L25" i="5"/>
  <c r="I25" i="5"/>
  <c r="M24" i="5"/>
  <c r="L24" i="5"/>
  <c r="I24" i="5"/>
  <c r="M23" i="5"/>
  <c r="L23" i="5"/>
  <c r="I23" i="5"/>
  <c r="M22" i="5"/>
  <c r="L22" i="5"/>
  <c r="I22" i="5"/>
  <c r="M21" i="5"/>
  <c r="L21" i="5"/>
  <c r="I21" i="5"/>
  <c r="M20" i="5"/>
  <c r="L20" i="5"/>
  <c r="I20" i="5"/>
  <c r="M19" i="5"/>
  <c r="L19" i="5"/>
  <c r="I19" i="5"/>
  <c r="M18" i="5"/>
  <c r="L18" i="5"/>
  <c r="I18" i="5"/>
  <c r="M17" i="5"/>
  <c r="L17" i="5"/>
  <c r="I17" i="5"/>
  <c r="M16" i="5"/>
  <c r="L16" i="5"/>
  <c r="I16" i="5"/>
  <c r="M15" i="5"/>
  <c r="L15" i="5"/>
  <c r="I15" i="5"/>
  <c r="M14" i="5"/>
  <c r="L14" i="5"/>
  <c r="I14" i="5"/>
  <c r="M13" i="5"/>
  <c r="L13" i="5"/>
  <c r="I13" i="5"/>
  <c r="M12" i="5"/>
  <c r="L12" i="5"/>
  <c r="I12" i="5"/>
  <c r="M11" i="5"/>
  <c r="L11" i="5"/>
  <c r="I11" i="5"/>
  <c r="M10" i="5"/>
  <c r="L10" i="5"/>
  <c r="I10" i="5"/>
  <c r="S9" i="5"/>
  <c r="R9" i="5"/>
  <c r="Q9" i="5"/>
  <c r="M9" i="5"/>
  <c r="L9" i="5"/>
  <c r="I9" i="5"/>
  <c r="M8" i="5"/>
  <c r="L8" i="5"/>
  <c r="I8" i="5"/>
  <c r="M7" i="5"/>
  <c r="L7" i="5"/>
  <c r="I7" i="5"/>
  <c r="M6" i="5"/>
  <c r="L6" i="5"/>
  <c r="I6" i="5"/>
  <c r="M5" i="5"/>
  <c r="L5" i="5"/>
  <c r="I5" i="5"/>
  <c r="S4" i="5"/>
  <c r="R4" i="5"/>
  <c r="Q4" i="5"/>
  <c r="M4" i="5"/>
  <c r="L4" i="5"/>
  <c r="I4" i="5"/>
  <c r="M3" i="5"/>
  <c r="L3" i="5"/>
  <c r="I3" i="5"/>
  <c r="C3" i="5"/>
  <c r="C4" i="5" s="1"/>
  <c r="B3" i="5"/>
  <c r="B4" i="5" s="1"/>
  <c r="A3" i="5"/>
  <c r="M39" i="6" l="1"/>
  <c r="M64" i="5"/>
  <c r="I51" i="6"/>
  <c r="M16" i="6"/>
  <c r="M22" i="6"/>
  <c r="M40" i="6"/>
  <c r="V18" i="5"/>
  <c r="I7" i="6"/>
  <c r="I35" i="6"/>
  <c r="W18" i="5"/>
  <c r="I48" i="6"/>
  <c r="M38" i="6"/>
  <c r="V17" i="5"/>
  <c r="M6" i="6"/>
  <c r="I9" i="6"/>
  <c r="I28" i="6"/>
  <c r="M41" i="6"/>
  <c r="W17" i="5"/>
  <c r="M3" i="6"/>
  <c r="V19" i="5"/>
  <c r="W19" i="5"/>
  <c r="I63" i="5"/>
  <c r="I54" i="6"/>
  <c r="L64" i="5"/>
  <c r="I59" i="5"/>
  <c r="I20" i="6"/>
  <c r="I34" i="6"/>
  <c r="I50" i="6"/>
  <c r="M52" i="6"/>
  <c r="M18" i="6"/>
  <c r="M32" i="6"/>
  <c r="I42" i="6"/>
  <c r="M62" i="6"/>
  <c r="I21" i="6"/>
  <c r="I27" i="6"/>
  <c r="I30" i="6"/>
  <c r="I33" i="6"/>
  <c r="I49" i="6"/>
  <c r="I61" i="5"/>
  <c r="I4" i="6"/>
  <c r="I24" i="6"/>
  <c r="I43" i="6"/>
  <c r="M46" i="6"/>
  <c r="I60" i="6"/>
  <c r="V17" i="6"/>
  <c r="X17" i="6" s="1"/>
  <c r="I36" i="6"/>
  <c r="I3" i="6"/>
  <c r="I5" i="6"/>
  <c r="M8" i="6"/>
  <c r="I10" i="6"/>
  <c r="M11" i="6"/>
  <c r="I12" i="6"/>
  <c r="M13" i="6"/>
  <c r="I14" i="6"/>
  <c r="M15" i="6"/>
  <c r="V18" i="6"/>
  <c r="X18" i="6" s="1"/>
  <c r="M19" i="6"/>
  <c r="I25" i="6"/>
  <c r="V19" i="6"/>
  <c r="X19" i="6" s="1"/>
  <c r="I17" i="6"/>
  <c r="M29" i="6"/>
  <c r="A5" i="6"/>
  <c r="B3" i="6"/>
  <c r="C4" i="6"/>
  <c r="M45" i="6"/>
  <c r="I45" i="6"/>
  <c r="I26" i="6"/>
  <c r="M31" i="6"/>
  <c r="I37" i="6"/>
  <c r="I44" i="6"/>
  <c r="I47" i="6"/>
  <c r="I53" i="6"/>
  <c r="I59" i="6"/>
  <c r="M61" i="6"/>
  <c r="I63" i="6"/>
  <c r="J3" i="5"/>
  <c r="K3" i="5" s="1"/>
  <c r="A4" i="5"/>
  <c r="M65" i="5"/>
  <c r="U63" i="5" s="1"/>
  <c r="C5" i="5"/>
  <c r="B5" i="5"/>
  <c r="G5" i="5"/>
  <c r="G4" i="5"/>
  <c r="H4" i="5" s="1"/>
  <c r="G3" i="5"/>
  <c r="H3" i="5"/>
  <c r="J4" i="5"/>
  <c r="K4" i="5" s="1"/>
  <c r="J5" i="5"/>
  <c r="M60" i="5"/>
  <c r="M62" i="5"/>
  <c r="I65" i="5"/>
  <c r="X19" i="5" l="1"/>
  <c r="X18" i="5"/>
  <c r="X17" i="5"/>
  <c r="V43" i="6"/>
  <c r="V43" i="5"/>
  <c r="C5" i="6"/>
  <c r="K4" i="6"/>
  <c r="G3" i="6"/>
  <c r="H3" i="6" s="1"/>
  <c r="B4" i="6"/>
  <c r="A6" i="6"/>
  <c r="R71" i="6"/>
  <c r="AB30" i="6" s="1"/>
  <c r="S71" i="6"/>
  <c r="J4" i="6"/>
  <c r="B6" i="5"/>
  <c r="H5" i="5"/>
  <c r="G6" i="5"/>
  <c r="A5" i="5"/>
  <c r="C6" i="5"/>
  <c r="K5" i="5"/>
  <c r="B5" i="6" l="1"/>
  <c r="C6" i="6"/>
  <c r="J6" i="6" s="1"/>
  <c r="G4" i="6"/>
  <c r="H4" i="6" s="1"/>
  <c r="J5" i="6"/>
  <c r="K5" i="6" s="1"/>
  <c r="A7" i="6"/>
  <c r="G5" i="6"/>
  <c r="A6" i="5"/>
  <c r="Q71" i="5"/>
  <c r="AA30" i="5" s="1"/>
  <c r="S71" i="5"/>
  <c r="R71" i="5"/>
  <c r="AB30" i="5" s="1"/>
  <c r="B7" i="5"/>
  <c r="H6" i="5"/>
  <c r="G7" i="5"/>
  <c r="J6" i="5"/>
  <c r="C7" i="5"/>
  <c r="K6" i="5"/>
  <c r="A8" i="6" l="1"/>
  <c r="S72" i="6"/>
  <c r="K6" i="6"/>
  <c r="C7" i="6"/>
  <c r="H5" i="6"/>
  <c r="B6" i="6"/>
  <c r="Q71" i="6"/>
  <c r="AA30" i="6" s="1"/>
  <c r="AC30" i="6" s="1"/>
  <c r="C8" i="5"/>
  <c r="J7" i="5"/>
  <c r="K7" i="5" s="1"/>
  <c r="A7" i="5"/>
  <c r="B8" i="5"/>
  <c r="H7" i="5"/>
  <c r="AC30" i="5"/>
  <c r="A9" i="6" l="1"/>
  <c r="C8" i="6"/>
  <c r="J7" i="6"/>
  <c r="K7" i="6" s="1"/>
  <c r="B7" i="6"/>
  <c r="G6" i="6"/>
  <c r="H6" i="6" s="1"/>
  <c r="A8" i="5"/>
  <c r="Q72" i="5" s="1"/>
  <c r="AA31" i="5" s="1"/>
  <c r="C9" i="5"/>
  <c r="B9" i="5"/>
  <c r="G8" i="5"/>
  <c r="H8" i="5" s="1"/>
  <c r="G9" i="5"/>
  <c r="J8" i="5"/>
  <c r="K8" i="5" s="1"/>
  <c r="S72" i="5" l="1"/>
  <c r="R72" i="6"/>
  <c r="AB31" i="6" s="1"/>
  <c r="B8" i="6"/>
  <c r="C9" i="6"/>
  <c r="J9" i="6"/>
  <c r="G7" i="6"/>
  <c r="H7" i="6" s="1"/>
  <c r="J8" i="6"/>
  <c r="K8" i="6" s="1"/>
  <c r="A10" i="6"/>
  <c r="C10" i="5"/>
  <c r="J10" i="5"/>
  <c r="A9" i="5"/>
  <c r="J9" i="5"/>
  <c r="K9" i="5" s="1"/>
  <c r="H9" i="5"/>
  <c r="B10" i="5"/>
  <c r="R72" i="5"/>
  <c r="AB31" i="5" s="1"/>
  <c r="AC31" i="5" s="1"/>
  <c r="A11" i="6" l="1"/>
  <c r="S10" i="6"/>
  <c r="G8" i="6"/>
  <c r="H8" i="6" s="1"/>
  <c r="C10" i="6"/>
  <c r="K9" i="6"/>
  <c r="B9" i="6"/>
  <c r="G9" i="6" s="1"/>
  <c r="Q72" i="6"/>
  <c r="AA31" i="6" s="1"/>
  <c r="AC31" i="6" s="1"/>
  <c r="S73" i="6"/>
  <c r="S5" i="6"/>
  <c r="A10" i="5"/>
  <c r="B11" i="5"/>
  <c r="G10" i="5"/>
  <c r="H10" i="5" s="1"/>
  <c r="G11" i="5"/>
  <c r="C11" i="5"/>
  <c r="K10" i="5"/>
  <c r="H9" i="6" l="1"/>
  <c r="B10" i="6"/>
  <c r="C11" i="6"/>
  <c r="J11" i="6"/>
  <c r="J10" i="6"/>
  <c r="K10" i="6" s="1"/>
  <c r="A12" i="6"/>
  <c r="Q26" i="6"/>
  <c r="P26" i="6"/>
  <c r="Q40" i="6"/>
  <c r="P40" i="6"/>
  <c r="B12" i="5"/>
  <c r="H11" i="5"/>
  <c r="C12" i="5"/>
  <c r="J11" i="5"/>
  <c r="K11" i="5" s="1"/>
  <c r="A11" i="5"/>
  <c r="W28" i="6"/>
  <c r="V28" i="6"/>
  <c r="X28" i="6" l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S84" i="6" s="1"/>
  <c r="B11" i="6"/>
  <c r="G10" i="6"/>
  <c r="H10" i="6" s="1"/>
  <c r="K11" i="6"/>
  <c r="C12" i="6"/>
  <c r="C13" i="5"/>
  <c r="J12" i="5"/>
  <c r="K12" i="5" s="1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S92" i="5" s="1"/>
  <c r="S2" i="5"/>
  <c r="Q5" i="5"/>
  <c r="S5" i="5"/>
  <c r="R73" i="5"/>
  <c r="AB32" i="5" s="1"/>
  <c r="Q2" i="5"/>
  <c r="Q10" i="5"/>
  <c r="V10" i="5" s="1"/>
  <c r="S73" i="5"/>
  <c r="R5" i="5"/>
  <c r="B13" i="5"/>
  <c r="G12" i="5"/>
  <c r="H12" i="5" s="1"/>
  <c r="R64" i="5" l="1"/>
  <c r="R93" i="5"/>
  <c r="AB53" i="5" s="1"/>
  <c r="S11" i="5"/>
  <c r="S81" i="5"/>
  <c r="Q58" i="5"/>
  <c r="R50" i="5"/>
  <c r="R63" i="5"/>
  <c r="R66" i="5"/>
  <c r="Q66" i="5"/>
  <c r="S74" i="5"/>
  <c r="S13" i="5"/>
  <c r="S89" i="5"/>
  <c r="S6" i="5"/>
  <c r="R59" i="5"/>
  <c r="S79" i="5"/>
  <c r="S67" i="5"/>
  <c r="S84" i="5"/>
  <c r="S76" i="5"/>
  <c r="R62" i="5"/>
  <c r="R55" i="5"/>
  <c r="S83" i="5"/>
  <c r="S66" i="5"/>
  <c r="S12" i="6"/>
  <c r="C13" i="6"/>
  <c r="J12" i="6"/>
  <c r="K12" i="6" s="1"/>
  <c r="B12" i="6"/>
  <c r="G11" i="6"/>
  <c r="H11" i="6" s="1"/>
  <c r="Q73" i="6"/>
  <c r="AA32" i="6" s="1"/>
  <c r="S78" i="6"/>
  <c r="S14" i="6"/>
  <c r="S53" i="6"/>
  <c r="S59" i="6"/>
  <c r="S49" i="6"/>
  <c r="S50" i="6"/>
  <c r="S55" i="6"/>
  <c r="S79" i="6"/>
  <c r="S13" i="6"/>
  <c r="S11" i="6"/>
  <c r="S87" i="6"/>
  <c r="P3" i="6"/>
  <c r="S56" i="6"/>
  <c r="S67" i="6"/>
  <c r="S77" i="6"/>
  <c r="S89" i="6"/>
  <c r="S54" i="6"/>
  <c r="S68" i="6"/>
  <c r="S66" i="6"/>
  <c r="S65" i="6"/>
  <c r="S2" i="6"/>
  <c r="S60" i="6"/>
  <c r="S63" i="6"/>
  <c r="S88" i="6"/>
  <c r="S86" i="6"/>
  <c r="S64" i="6"/>
  <c r="S57" i="6"/>
  <c r="S58" i="6"/>
  <c r="S80" i="6"/>
  <c r="S82" i="6"/>
  <c r="S61" i="6"/>
  <c r="S85" i="6"/>
  <c r="S76" i="6"/>
  <c r="S81" i="6"/>
  <c r="S6" i="6"/>
  <c r="S83" i="6"/>
  <c r="S69" i="6"/>
  <c r="S51" i="6"/>
  <c r="S90" i="6"/>
  <c r="S75" i="6"/>
  <c r="S52" i="6"/>
  <c r="S62" i="6"/>
  <c r="S74" i="6"/>
  <c r="S56" i="5"/>
  <c r="S90" i="5"/>
  <c r="S88" i="5"/>
  <c r="S58" i="5"/>
  <c r="S61" i="5"/>
  <c r="S93" i="5"/>
  <c r="S50" i="5"/>
  <c r="S10" i="5"/>
  <c r="S49" i="5"/>
  <c r="S75" i="5"/>
  <c r="S59" i="5"/>
  <c r="S77" i="5"/>
  <c r="S57" i="5"/>
  <c r="S54" i="5"/>
  <c r="S85" i="5"/>
  <c r="S78" i="5"/>
  <c r="S51" i="5"/>
  <c r="S86" i="5"/>
  <c r="S62" i="5"/>
  <c r="S55" i="5"/>
  <c r="S14" i="5"/>
  <c r="P44" i="5" s="1"/>
  <c r="S69" i="5"/>
  <c r="S60" i="5"/>
  <c r="S87" i="5"/>
  <c r="S80" i="5"/>
  <c r="S63" i="5"/>
  <c r="S68" i="5"/>
  <c r="S65" i="5"/>
  <c r="S12" i="5"/>
  <c r="Q42" i="5" s="1"/>
  <c r="C14" i="5"/>
  <c r="K13" i="5"/>
  <c r="J13" i="5"/>
  <c r="B14" i="5"/>
  <c r="G13" i="5"/>
  <c r="H13" i="5" s="1"/>
  <c r="S64" i="5"/>
  <c r="S82" i="5"/>
  <c r="S53" i="5"/>
  <c r="S52" i="5"/>
  <c r="S7" i="5"/>
  <c r="S92" i="6" l="1"/>
  <c r="P93" i="6"/>
  <c r="S93" i="6" s="1"/>
  <c r="AB22" i="5"/>
  <c r="Q30" i="5"/>
  <c r="AB23" i="5"/>
  <c r="Z5" i="6"/>
  <c r="P15" i="6"/>
  <c r="S3" i="6"/>
  <c r="Q23" i="6" s="1"/>
  <c r="B13" i="6"/>
  <c r="G12" i="6"/>
  <c r="H12" i="6" s="1"/>
  <c r="Q42" i="6"/>
  <c r="P42" i="6"/>
  <c r="Q28" i="6"/>
  <c r="P28" i="6"/>
  <c r="Q27" i="6"/>
  <c r="Q41" i="6"/>
  <c r="P41" i="6"/>
  <c r="P27" i="6"/>
  <c r="K13" i="6"/>
  <c r="C14" i="6"/>
  <c r="J13" i="6"/>
  <c r="P44" i="6"/>
  <c r="Q30" i="6"/>
  <c r="P30" i="6"/>
  <c r="Q44" i="6"/>
  <c r="Q43" i="6"/>
  <c r="P43" i="6"/>
  <c r="Q29" i="6"/>
  <c r="P29" i="6"/>
  <c r="P43" i="5"/>
  <c r="Q43" i="5"/>
  <c r="Q29" i="5"/>
  <c r="P29" i="5"/>
  <c r="Q28" i="5"/>
  <c r="P41" i="5"/>
  <c r="Q41" i="5"/>
  <c r="Q27" i="5"/>
  <c r="P40" i="5"/>
  <c r="P27" i="5"/>
  <c r="Q40" i="5"/>
  <c r="P26" i="5"/>
  <c r="Q26" i="5"/>
  <c r="Q44" i="5"/>
  <c r="P28" i="5"/>
  <c r="P30" i="5"/>
  <c r="P42" i="5"/>
  <c r="B15" i="5"/>
  <c r="G14" i="5"/>
  <c r="H14" i="5" s="1"/>
  <c r="C15" i="5"/>
  <c r="J14" i="5"/>
  <c r="K14" i="5" s="1"/>
  <c r="P15" i="5"/>
  <c r="Z5" i="5"/>
  <c r="S3" i="5"/>
  <c r="W29" i="5"/>
  <c r="V30" i="6"/>
  <c r="V29" i="5"/>
  <c r="W29" i="6"/>
  <c r="V31" i="6"/>
  <c r="V29" i="6"/>
  <c r="V32" i="5"/>
  <c r="V30" i="5"/>
  <c r="V32" i="6"/>
  <c r="W32" i="5"/>
  <c r="W28" i="5"/>
  <c r="W32" i="6"/>
  <c r="W31" i="6"/>
  <c r="W30" i="6"/>
  <c r="W30" i="5"/>
  <c r="V31" i="5"/>
  <c r="V28" i="5"/>
  <c r="W25" i="6"/>
  <c r="W31" i="5"/>
  <c r="X32" i="6" l="1"/>
  <c r="X29" i="6"/>
  <c r="X31" i="6"/>
  <c r="X30" i="6"/>
  <c r="S15" i="6"/>
  <c r="AB5" i="6"/>
  <c r="AA5" i="6"/>
  <c r="S91" i="6"/>
  <c r="P23" i="6"/>
  <c r="C15" i="6"/>
  <c r="J14" i="6"/>
  <c r="K14" i="6" s="1"/>
  <c r="B14" i="6"/>
  <c r="G13" i="6"/>
  <c r="H13" i="6" s="1"/>
  <c r="Q34" i="6"/>
  <c r="P34" i="6"/>
  <c r="Q20" i="6"/>
  <c r="P20" i="6"/>
  <c r="P35" i="6"/>
  <c r="Q21" i="6"/>
  <c r="Q35" i="6"/>
  <c r="P21" i="6"/>
  <c r="Q36" i="6"/>
  <c r="P36" i="6"/>
  <c r="P22" i="6"/>
  <c r="Q22" i="6"/>
  <c r="Q37" i="6"/>
  <c r="P37" i="6"/>
  <c r="X30" i="5"/>
  <c r="X28" i="5"/>
  <c r="X31" i="5"/>
  <c r="X29" i="5"/>
  <c r="X32" i="5"/>
  <c r="S91" i="5"/>
  <c r="C16" i="5"/>
  <c r="J15" i="5"/>
  <c r="K15" i="5" s="1"/>
  <c r="Q34" i="5"/>
  <c r="P34" i="5"/>
  <c r="P20" i="5"/>
  <c r="Q20" i="5"/>
  <c r="Q35" i="5"/>
  <c r="Q21" i="5"/>
  <c r="P35" i="5"/>
  <c r="P21" i="5"/>
  <c r="P37" i="5"/>
  <c r="Q22" i="5"/>
  <c r="P23" i="5"/>
  <c r="Q36" i="5"/>
  <c r="P36" i="5"/>
  <c r="Q23" i="5"/>
  <c r="Q37" i="5"/>
  <c r="P22" i="5"/>
  <c r="AA5" i="5"/>
  <c r="AB5" i="5"/>
  <c r="B16" i="5"/>
  <c r="G15" i="5"/>
  <c r="H15" i="5" s="1"/>
  <c r="S15" i="5"/>
  <c r="V24" i="6"/>
  <c r="V37" i="6"/>
  <c r="W23" i="5"/>
  <c r="V60" i="5"/>
  <c r="W25" i="5"/>
  <c r="W37" i="6"/>
  <c r="W24" i="5"/>
  <c r="V23" i="6"/>
  <c r="W24" i="6"/>
  <c r="V24" i="5"/>
  <c r="W22" i="5"/>
  <c r="W22" i="6"/>
  <c r="W60" i="5"/>
  <c r="V37" i="5"/>
  <c r="W37" i="5"/>
  <c r="W23" i="6"/>
  <c r="V23" i="5"/>
  <c r="V25" i="6"/>
  <c r="AC5" i="6" l="1"/>
  <c r="C9" i="1"/>
  <c r="X24" i="6"/>
  <c r="X37" i="6"/>
  <c r="X25" i="6"/>
  <c r="X23" i="6"/>
  <c r="C16" i="6"/>
  <c r="J15" i="6"/>
  <c r="K15" i="6" s="1"/>
  <c r="B15" i="6"/>
  <c r="G14" i="6"/>
  <c r="H14" i="6" s="1"/>
  <c r="P31" i="6"/>
  <c r="Q45" i="6"/>
  <c r="Q31" i="6"/>
  <c r="P45" i="6"/>
  <c r="X24" i="5"/>
  <c r="W57" i="5"/>
  <c r="X23" i="5"/>
  <c r="X37" i="5"/>
  <c r="C17" i="5"/>
  <c r="J16" i="5"/>
  <c r="K16" i="5" s="1"/>
  <c r="Q45" i="5"/>
  <c r="P45" i="5"/>
  <c r="P31" i="5"/>
  <c r="Q31" i="5"/>
  <c r="B17" i="5"/>
  <c r="G16" i="5"/>
  <c r="H16" i="5" s="1"/>
  <c r="AC5" i="5"/>
  <c r="W33" i="5"/>
  <c r="V55" i="5"/>
  <c r="V42" i="6"/>
  <c r="W33" i="6"/>
  <c r="V22" i="5"/>
  <c r="V41" i="6"/>
  <c r="V33" i="6"/>
  <c r="V42" i="5"/>
  <c r="V33" i="5"/>
  <c r="V41" i="5"/>
  <c r="V25" i="5"/>
  <c r="V56" i="5"/>
  <c r="V22" i="6"/>
  <c r="B9" i="1" l="1"/>
  <c r="B8" i="1"/>
  <c r="B7" i="1"/>
  <c r="X33" i="6"/>
  <c r="X22" i="6"/>
  <c r="C17" i="6"/>
  <c r="J16" i="6"/>
  <c r="K16" i="6" s="1"/>
  <c r="B16" i="6"/>
  <c r="G15" i="6"/>
  <c r="H15" i="6" s="1"/>
  <c r="X22" i="5"/>
  <c r="X33" i="5"/>
  <c r="V57" i="5"/>
  <c r="X25" i="5"/>
  <c r="C18" i="5"/>
  <c r="J17" i="5"/>
  <c r="K17" i="5" s="1"/>
  <c r="B18" i="5"/>
  <c r="G17" i="5"/>
  <c r="H17" i="5" s="1"/>
  <c r="C18" i="6" l="1"/>
  <c r="J17" i="6"/>
  <c r="K17" i="6" s="1"/>
  <c r="B17" i="6"/>
  <c r="G16" i="6"/>
  <c r="H16" i="6" s="1"/>
  <c r="B19" i="5"/>
  <c r="G18" i="5"/>
  <c r="H18" i="5" s="1"/>
  <c r="C19" i="5"/>
  <c r="J18" i="5"/>
  <c r="K18" i="5" s="1"/>
  <c r="B18" i="6" l="1"/>
  <c r="G17" i="6"/>
  <c r="H17" i="6" s="1"/>
  <c r="C19" i="6"/>
  <c r="J18" i="6"/>
  <c r="K18" i="6" s="1"/>
  <c r="B20" i="5"/>
  <c r="G19" i="5"/>
  <c r="H19" i="5" s="1"/>
  <c r="C20" i="5"/>
  <c r="J19" i="5"/>
  <c r="K19" i="5" s="1"/>
  <c r="C20" i="6" l="1"/>
  <c r="J19" i="6"/>
  <c r="K19" i="6" s="1"/>
  <c r="B19" i="6"/>
  <c r="G18" i="6"/>
  <c r="H18" i="6" s="1"/>
  <c r="B21" i="5"/>
  <c r="G20" i="5"/>
  <c r="H20" i="5" s="1"/>
  <c r="C21" i="5"/>
  <c r="J20" i="5"/>
  <c r="K20" i="5" s="1"/>
  <c r="B20" i="6" l="1"/>
  <c r="G19" i="6"/>
  <c r="H19" i="6" s="1"/>
  <c r="C21" i="6"/>
  <c r="J20" i="6"/>
  <c r="K20" i="6" s="1"/>
  <c r="B22" i="5"/>
  <c r="G21" i="5"/>
  <c r="H21" i="5" s="1"/>
  <c r="C22" i="5"/>
  <c r="J21" i="5"/>
  <c r="K21" i="5" s="1"/>
  <c r="C22" i="6" l="1"/>
  <c r="J21" i="6"/>
  <c r="K21" i="6" s="1"/>
  <c r="B21" i="6"/>
  <c r="G20" i="6"/>
  <c r="H20" i="6" s="1"/>
  <c r="B23" i="5"/>
  <c r="G22" i="5"/>
  <c r="H22" i="5" s="1"/>
  <c r="C23" i="5"/>
  <c r="J22" i="5"/>
  <c r="K22" i="5" s="1"/>
  <c r="B22" i="6" l="1"/>
  <c r="G21" i="6"/>
  <c r="H21" i="6" s="1"/>
  <c r="C23" i="6"/>
  <c r="J22" i="6"/>
  <c r="K22" i="6" s="1"/>
  <c r="C24" i="5"/>
  <c r="J23" i="5"/>
  <c r="K23" i="5" s="1"/>
  <c r="B24" i="5"/>
  <c r="G23" i="5"/>
  <c r="H23" i="5" s="1"/>
  <c r="C24" i="6" l="1"/>
  <c r="J23" i="6"/>
  <c r="K23" i="6" s="1"/>
  <c r="B23" i="6"/>
  <c r="G22" i="6"/>
  <c r="H22" i="6" s="1"/>
  <c r="B25" i="5"/>
  <c r="G24" i="5"/>
  <c r="H24" i="5" s="1"/>
  <c r="C25" i="5"/>
  <c r="J24" i="5"/>
  <c r="K24" i="5" s="1"/>
  <c r="C25" i="6" l="1"/>
  <c r="J24" i="6"/>
  <c r="K24" i="6" s="1"/>
  <c r="B24" i="6"/>
  <c r="G23" i="6"/>
  <c r="H23" i="6" s="1"/>
  <c r="C26" i="5"/>
  <c r="J25" i="5"/>
  <c r="K25" i="5" s="1"/>
  <c r="B26" i="5"/>
  <c r="G25" i="5"/>
  <c r="H25" i="5" s="1"/>
  <c r="C26" i="6" l="1"/>
  <c r="J25" i="6"/>
  <c r="K25" i="6" s="1"/>
  <c r="B25" i="6"/>
  <c r="G24" i="6"/>
  <c r="H24" i="6" s="1"/>
  <c r="B27" i="5"/>
  <c r="G26" i="5"/>
  <c r="H26" i="5" s="1"/>
  <c r="C27" i="5"/>
  <c r="J26" i="5"/>
  <c r="K26" i="5" s="1"/>
  <c r="B26" i="6" l="1"/>
  <c r="G25" i="6"/>
  <c r="H25" i="6" s="1"/>
  <c r="C27" i="6"/>
  <c r="J26" i="6"/>
  <c r="K26" i="6" s="1"/>
  <c r="C28" i="5"/>
  <c r="J27" i="5"/>
  <c r="K27" i="5" s="1"/>
  <c r="B28" i="5"/>
  <c r="G27" i="5"/>
  <c r="H27" i="5" s="1"/>
  <c r="C28" i="6" l="1"/>
  <c r="J27" i="6"/>
  <c r="K27" i="6" s="1"/>
  <c r="B27" i="6"/>
  <c r="G26" i="6"/>
  <c r="H26" i="6" s="1"/>
  <c r="B29" i="5"/>
  <c r="G28" i="5"/>
  <c r="H28" i="5" s="1"/>
  <c r="C29" i="5"/>
  <c r="J28" i="5"/>
  <c r="K28" i="5" s="1"/>
  <c r="B28" i="6" l="1"/>
  <c r="G27" i="6"/>
  <c r="H27" i="6" s="1"/>
  <c r="C29" i="6"/>
  <c r="J28" i="6"/>
  <c r="K28" i="6" s="1"/>
  <c r="C30" i="5"/>
  <c r="J29" i="5"/>
  <c r="K29" i="5" s="1"/>
  <c r="B30" i="5"/>
  <c r="G29" i="5"/>
  <c r="H29" i="5" s="1"/>
  <c r="C30" i="6" l="1"/>
  <c r="J29" i="6"/>
  <c r="K29" i="6" s="1"/>
  <c r="B29" i="6"/>
  <c r="G28" i="6"/>
  <c r="H28" i="6" s="1"/>
  <c r="B31" i="5"/>
  <c r="G30" i="5"/>
  <c r="H30" i="5" s="1"/>
  <c r="C31" i="5"/>
  <c r="J30" i="5"/>
  <c r="K30" i="5" s="1"/>
  <c r="B30" i="6" l="1"/>
  <c r="G29" i="6"/>
  <c r="H29" i="6" s="1"/>
  <c r="C31" i="6"/>
  <c r="J30" i="6"/>
  <c r="K30" i="6" s="1"/>
  <c r="C32" i="5"/>
  <c r="J31" i="5"/>
  <c r="K31" i="5" s="1"/>
  <c r="B32" i="5"/>
  <c r="G31" i="5"/>
  <c r="H31" i="5" s="1"/>
  <c r="C32" i="6" l="1"/>
  <c r="J31" i="6"/>
  <c r="K31" i="6" s="1"/>
  <c r="B31" i="6"/>
  <c r="G30" i="6"/>
  <c r="H30" i="6" s="1"/>
  <c r="B33" i="5"/>
  <c r="G32" i="5"/>
  <c r="H32" i="5" s="1"/>
  <c r="C33" i="5"/>
  <c r="J32" i="5"/>
  <c r="K32" i="5" s="1"/>
  <c r="B32" i="6" l="1"/>
  <c r="G31" i="6"/>
  <c r="H31" i="6" s="1"/>
  <c r="C33" i="6"/>
  <c r="J32" i="6"/>
  <c r="K32" i="6" s="1"/>
  <c r="C34" i="5"/>
  <c r="J33" i="5"/>
  <c r="K33" i="5" s="1"/>
  <c r="B34" i="5"/>
  <c r="G33" i="5"/>
  <c r="H33" i="5" s="1"/>
  <c r="C34" i="6" l="1"/>
  <c r="J33" i="6"/>
  <c r="K33" i="6" s="1"/>
  <c r="B33" i="6"/>
  <c r="G32" i="6"/>
  <c r="H32" i="6" s="1"/>
  <c r="B35" i="5"/>
  <c r="G34" i="5"/>
  <c r="H34" i="5" s="1"/>
  <c r="C35" i="5"/>
  <c r="J34" i="5"/>
  <c r="K34" i="5" s="1"/>
  <c r="B34" i="6" l="1"/>
  <c r="G33" i="6"/>
  <c r="H33" i="6" s="1"/>
  <c r="C35" i="6"/>
  <c r="J34" i="6"/>
  <c r="K34" i="6" s="1"/>
  <c r="C36" i="5"/>
  <c r="J35" i="5"/>
  <c r="K35" i="5" s="1"/>
  <c r="B36" i="5"/>
  <c r="G35" i="5"/>
  <c r="H35" i="5" s="1"/>
  <c r="C36" i="6" l="1"/>
  <c r="J35" i="6"/>
  <c r="K35" i="6" s="1"/>
  <c r="B35" i="6"/>
  <c r="G34" i="6"/>
  <c r="H34" i="6" s="1"/>
  <c r="B37" i="5"/>
  <c r="G36" i="5"/>
  <c r="H36" i="5" s="1"/>
  <c r="C37" i="5"/>
  <c r="J36" i="5"/>
  <c r="K36" i="5" s="1"/>
  <c r="B36" i="6" l="1"/>
  <c r="G35" i="6"/>
  <c r="H35" i="6" s="1"/>
  <c r="C37" i="6"/>
  <c r="J36" i="6"/>
  <c r="K36" i="6" s="1"/>
  <c r="C38" i="5"/>
  <c r="J37" i="5"/>
  <c r="K37" i="5" s="1"/>
  <c r="B38" i="5"/>
  <c r="G37" i="5"/>
  <c r="H37" i="5" s="1"/>
  <c r="C38" i="6" l="1"/>
  <c r="J37" i="6"/>
  <c r="K37" i="6" s="1"/>
  <c r="B37" i="6"/>
  <c r="G36" i="6"/>
  <c r="H36" i="6" s="1"/>
  <c r="B39" i="5"/>
  <c r="G38" i="5"/>
  <c r="H38" i="5" s="1"/>
  <c r="C39" i="5"/>
  <c r="J38" i="5"/>
  <c r="K38" i="5" s="1"/>
  <c r="B38" i="6" l="1"/>
  <c r="G37" i="6"/>
  <c r="H37" i="6" s="1"/>
  <c r="C39" i="6"/>
  <c r="J38" i="6"/>
  <c r="K38" i="6" s="1"/>
  <c r="C40" i="5"/>
  <c r="J39" i="5"/>
  <c r="K39" i="5" s="1"/>
  <c r="B40" i="5"/>
  <c r="G39" i="5"/>
  <c r="H39" i="5" s="1"/>
  <c r="C40" i="6" l="1"/>
  <c r="J39" i="6"/>
  <c r="K39" i="6" s="1"/>
  <c r="B39" i="6"/>
  <c r="G38" i="6"/>
  <c r="H38" i="6" s="1"/>
  <c r="B41" i="5"/>
  <c r="G40" i="5"/>
  <c r="H40" i="5" s="1"/>
  <c r="C41" i="5"/>
  <c r="J40" i="5"/>
  <c r="K40" i="5" s="1"/>
  <c r="B40" i="6" l="1"/>
  <c r="G39" i="6"/>
  <c r="H39" i="6" s="1"/>
  <c r="C41" i="6"/>
  <c r="J40" i="6"/>
  <c r="K40" i="6" s="1"/>
  <c r="C42" i="5"/>
  <c r="J41" i="5"/>
  <c r="K41" i="5" s="1"/>
  <c r="B42" i="5"/>
  <c r="G41" i="5"/>
  <c r="H41" i="5" s="1"/>
  <c r="C42" i="6" l="1"/>
  <c r="J41" i="6"/>
  <c r="K41" i="6" s="1"/>
  <c r="B41" i="6"/>
  <c r="G40" i="6"/>
  <c r="H40" i="6" s="1"/>
  <c r="B43" i="5"/>
  <c r="G42" i="5"/>
  <c r="H42" i="5" s="1"/>
  <c r="C43" i="5"/>
  <c r="J42" i="5"/>
  <c r="K42" i="5" s="1"/>
  <c r="B42" i="6" l="1"/>
  <c r="G41" i="6"/>
  <c r="H41" i="6" s="1"/>
  <c r="C43" i="6"/>
  <c r="J42" i="6"/>
  <c r="K42" i="6" s="1"/>
  <c r="C44" i="5"/>
  <c r="J43" i="5"/>
  <c r="K43" i="5" s="1"/>
  <c r="B44" i="5"/>
  <c r="G43" i="5"/>
  <c r="H43" i="5" s="1"/>
  <c r="C44" i="6" l="1"/>
  <c r="J43" i="6"/>
  <c r="K43" i="6" s="1"/>
  <c r="B43" i="6"/>
  <c r="G42" i="6"/>
  <c r="H42" i="6" s="1"/>
  <c r="B45" i="5"/>
  <c r="G44" i="5"/>
  <c r="H44" i="5" s="1"/>
  <c r="C45" i="5"/>
  <c r="J44" i="5"/>
  <c r="K44" i="5" s="1"/>
  <c r="B44" i="6" l="1"/>
  <c r="G43" i="6"/>
  <c r="H43" i="6" s="1"/>
  <c r="C45" i="6"/>
  <c r="J44" i="6"/>
  <c r="K44" i="6" s="1"/>
  <c r="C46" i="5"/>
  <c r="J45" i="5"/>
  <c r="K45" i="5" s="1"/>
  <c r="B46" i="5"/>
  <c r="G45" i="5"/>
  <c r="H45" i="5" s="1"/>
  <c r="C46" i="6" l="1"/>
  <c r="J45" i="6"/>
  <c r="K45" i="6" s="1"/>
  <c r="B45" i="6"/>
  <c r="G44" i="6"/>
  <c r="H44" i="6" s="1"/>
  <c r="B47" i="5"/>
  <c r="G46" i="5"/>
  <c r="H46" i="5" s="1"/>
  <c r="C47" i="5"/>
  <c r="J46" i="5"/>
  <c r="K46" i="5" s="1"/>
  <c r="B46" i="6" l="1"/>
  <c r="G45" i="6"/>
  <c r="H45" i="6" s="1"/>
  <c r="C47" i="6"/>
  <c r="J46" i="6"/>
  <c r="K46" i="6" s="1"/>
  <c r="C48" i="5"/>
  <c r="J47" i="5"/>
  <c r="K47" i="5" s="1"/>
  <c r="B48" i="5"/>
  <c r="G47" i="5"/>
  <c r="H47" i="5" s="1"/>
  <c r="C48" i="6" l="1"/>
  <c r="J47" i="6"/>
  <c r="K47" i="6" s="1"/>
  <c r="B47" i="6"/>
  <c r="G46" i="6"/>
  <c r="H46" i="6" s="1"/>
  <c r="B49" i="5"/>
  <c r="G48" i="5"/>
  <c r="H48" i="5" s="1"/>
  <c r="C49" i="5"/>
  <c r="J48" i="5"/>
  <c r="K48" i="5" s="1"/>
  <c r="B48" i="6" l="1"/>
  <c r="G47" i="6"/>
  <c r="H47" i="6" s="1"/>
  <c r="C49" i="6"/>
  <c r="J48" i="6"/>
  <c r="K48" i="6" s="1"/>
  <c r="C50" i="5"/>
  <c r="J49" i="5"/>
  <c r="K49" i="5" s="1"/>
  <c r="B50" i="5"/>
  <c r="G49" i="5"/>
  <c r="H49" i="5" s="1"/>
  <c r="C50" i="6" l="1"/>
  <c r="J49" i="6"/>
  <c r="K49" i="6" s="1"/>
  <c r="B49" i="6"/>
  <c r="G48" i="6"/>
  <c r="H48" i="6" s="1"/>
  <c r="B51" i="5"/>
  <c r="G50" i="5"/>
  <c r="H50" i="5" s="1"/>
  <c r="C51" i="5"/>
  <c r="J50" i="5"/>
  <c r="K50" i="5" s="1"/>
  <c r="B50" i="6" l="1"/>
  <c r="G49" i="6"/>
  <c r="H49" i="6" s="1"/>
  <c r="C51" i="6"/>
  <c r="J50" i="6"/>
  <c r="K50" i="6" s="1"/>
  <c r="C52" i="5"/>
  <c r="J51" i="5"/>
  <c r="K51" i="5" s="1"/>
  <c r="B52" i="5"/>
  <c r="G51" i="5"/>
  <c r="H51" i="5" s="1"/>
  <c r="C52" i="6" l="1"/>
  <c r="J51" i="6"/>
  <c r="K51" i="6" s="1"/>
  <c r="B51" i="6"/>
  <c r="G50" i="6"/>
  <c r="H50" i="6" s="1"/>
  <c r="B53" i="5"/>
  <c r="G52" i="5"/>
  <c r="H52" i="5" s="1"/>
  <c r="C53" i="5"/>
  <c r="J52" i="5"/>
  <c r="K52" i="5" s="1"/>
  <c r="B52" i="6" l="1"/>
  <c r="G51" i="6"/>
  <c r="H51" i="6" s="1"/>
  <c r="C53" i="6"/>
  <c r="J52" i="6"/>
  <c r="K52" i="6" s="1"/>
  <c r="C54" i="5"/>
  <c r="J53" i="5"/>
  <c r="K53" i="5" s="1"/>
  <c r="B54" i="5"/>
  <c r="G53" i="5"/>
  <c r="H53" i="5" s="1"/>
  <c r="C54" i="6" l="1"/>
  <c r="J53" i="6"/>
  <c r="K53" i="6" s="1"/>
  <c r="B53" i="6"/>
  <c r="G52" i="6"/>
  <c r="H52" i="6" s="1"/>
  <c r="B55" i="5"/>
  <c r="G54" i="5"/>
  <c r="H54" i="5" s="1"/>
  <c r="C55" i="5"/>
  <c r="J54" i="5"/>
  <c r="K54" i="5" s="1"/>
  <c r="B54" i="6" l="1"/>
  <c r="G53" i="6"/>
  <c r="H53" i="6" s="1"/>
  <c r="C55" i="6"/>
  <c r="J54" i="6"/>
  <c r="K54" i="6" s="1"/>
  <c r="C56" i="5"/>
  <c r="J55" i="5"/>
  <c r="K55" i="5" s="1"/>
  <c r="B56" i="5"/>
  <c r="G55" i="5"/>
  <c r="H55" i="5" s="1"/>
  <c r="C56" i="6" l="1"/>
  <c r="J55" i="6"/>
  <c r="K55" i="6" s="1"/>
  <c r="B55" i="6"/>
  <c r="G54" i="6"/>
  <c r="H54" i="6" s="1"/>
  <c r="B57" i="5"/>
  <c r="G56" i="5"/>
  <c r="H56" i="5" s="1"/>
  <c r="C57" i="5"/>
  <c r="J56" i="5"/>
  <c r="K56" i="5" s="1"/>
  <c r="B56" i="6" l="1"/>
  <c r="G55" i="6"/>
  <c r="H55" i="6" s="1"/>
  <c r="C57" i="6"/>
  <c r="J56" i="6"/>
  <c r="K56" i="6" s="1"/>
  <c r="C58" i="5"/>
  <c r="J57" i="5"/>
  <c r="K57" i="5" s="1"/>
  <c r="B58" i="5"/>
  <c r="G57" i="5"/>
  <c r="H57" i="5" s="1"/>
  <c r="C58" i="6" l="1"/>
  <c r="J57" i="6"/>
  <c r="K57" i="6" s="1"/>
  <c r="B57" i="6"/>
  <c r="G56" i="6"/>
  <c r="H56" i="6" s="1"/>
  <c r="B59" i="5"/>
  <c r="G58" i="5"/>
  <c r="H58" i="5" s="1"/>
  <c r="C59" i="5"/>
  <c r="J58" i="5"/>
  <c r="K58" i="5" s="1"/>
  <c r="AG59" i="5" l="1"/>
  <c r="AH59" i="5"/>
  <c r="B58" i="6"/>
  <c r="G57" i="6"/>
  <c r="H57" i="6" s="1"/>
  <c r="C59" i="6"/>
  <c r="J58" i="6"/>
  <c r="K58" i="6" s="1"/>
  <c r="C60" i="5"/>
  <c r="AH60" i="5" s="1"/>
  <c r="J59" i="5"/>
  <c r="K59" i="5" s="1"/>
  <c r="B60" i="5"/>
  <c r="AG60" i="5" s="1"/>
  <c r="G59" i="5"/>
  <c r="H59" i="5" s="1"/>
  <c r="C60" i="6" l="1"/>
  <c r="J59" i="6"/>
  <c r="K59" i="6" s="1"/>
  <c r="B59" i="6"/>
  <c r="G58" i="6"/>
  <c r="H58" i="6" s="1"/>
  <c r="B61" i="5"/>
  <c r="AG61" i="5" s="1"/>
  <c r="G60" i="5"/>
  <c r="H60" i="5" s="1"/>
  <c r="C61" i="5"/>
  <c r="J60" i="5"/>
  <c r="K60" i="5" s="1"/>
  <c r="AH61" i="5" l="1"/>
  <c r="B60" i="6"/>
  <c r="G59" i="6"/>
  <c r="H59" i="6" s="1"/>
  <c r="C61" i="6"/>
  <c r="J60" i="6"/>
  <c r="K60" i="6" s="1"/>
  <c r="C62" i="5"/>
  <c r="AH62" i="5" s="1"/>
  <c r="J61" i="5"/>
  <c r="K61" i="5" s="1"/>
  <c r="B62" i="5"/>
  <c r="AG62" i="5" s="1"/>
  <c r="G61" i="5"/>
  <c r="H61" i="5" s="1"/>
  <c r="C62" i="6" l="1"/>
  <c r="J61" i="6"/>
  <c r="K61" i="6" s="1"/>
  <c r="B61" i="6"/>
  <c r="G60" i="6"/>
  <c r="H60" i="6" s="1"/>
  <c r="B63" i="5"/>
  <c r="G62" i="5"/>
  <c r="H62" i="5" s="1"/>
  <c r="C63" i="5"/>
  <c r="J62" i="5"/>
  <c r="K62" i="5" s="1"/>
  <c r="AH63" i="5" l="1"/>
  <c r="AG63" i="5"/>
  <c r="B62" i="6"/>
  <c r="G61" i="6"/>
  <c r="H61" i="6" s="1"/>
  <c r="C63" i="6"/>
  <c r="J62" i="6"/>
  <c r="K62" i="6" s="1"/>
  <c r="C64" i="5"/>
  <c r="AH64" i="5" s="1"/>
  <c r="J63" i="5"/>
  <c r="K63" i="5" s="1"/>
  <c r="B64" i="5"/>
  <c r="AG64" i="5" s="1"/>
  <c r="G63" i="5"/>
  <c r="H63" i="5" s="1"/>
  <c r="C64" i="6" l="1"/>
  <c r="J63" i="6"/>
  <c r="K63" i="6" s="1"/>
  <c r="B63" i="6"/>
  <c r="G62" i="6"/>
  <c r="H62" i="6" s="1"/>
  <c r="B65" i="5"/>
  <c r="G64" i="5"/>
  <c r="H64" i="5" s="1"/>
  <c r="C65" i="5"/>
  <c r="J64" i="5"/>
  <c r="K64" i="5" s="1"/>
  <c r="B66" i="5" l="1"/>
  <c r="AG65" i="5"/>
  <c r="AH65" i="5"/>
  <c r="C66" i="5"/>
  <c r="J66" i="5"/>
  <c r="K66" i="5" s="1"/>
  <c r="B64" i="6"/>
  <c r="G63" i="6"/>
  <c r="H63" i="6" s="1"/>
  <c r="C65" i="6"/>
  <c r="J64" i="6"/>
  <c r="K64" i="6" s="1"/>
  <c r="R78" i="5"/>
  <c r="R87" i="5"/>
  <c r="J65" i="5"/>
  <c r="K65" i="5" s="1"/>
  <c r="R10" i="5"/>
  <c r="W10" i="5" s="1"/>
  <c r="X10" i="5" s="1"/>
  <c r="R53" i="5"/>
  <c r="R80" i="5"/>
  <c r="R68" i="5"/>
  <c r="R14" i="5"/>
  <c r="R65" i="5"/>
  <c r="R69" i="5"/>
  <c r="R89" i="5"/>
  <c r="R90" i="5"/>
  <c r="R2" i="5"/>
  <c r="R75" i="5"/>
  <c r="R60" i="5"/>
  <c r="AB19" i="5" s="1"/>
  <c r="R88" i="5"/>
  <c r="R57" i="5"/>
  <c r="R67" i="5"/>
  <c r="AB26" i="5" s="1"/>
  <c r="R6" i="5"/>
  <c r="R7" i="5"/>
  <c r="R84" i="5"/>
  <c r="R58" i="5"/>
  <c r="R49" i="5"/>
  <c r="AB9" i="5" s="1"/>
  <c r="R13" i="5"/>
  <c r="R12" i="5"/>
  <c r="R51" i="5"/>
  <c r="AB10" i="5" s="1"/>
  <c r="R82" i="5"/>
  <c r="R11" i="5"/>
  <c r="R81" i="5"/>
  <c r="R79" i="5"/>
  <c r="R52" i="5"/>
  <c r="R77" i="5"/>
  <c r="R85" i="5"/>
  <c r="R74" i="5"/>
  <c r="AB33" i="5" s="1"/>
  <c r="R54" i="5"/>
  <c r="R56" i="5"/>
  <c r="AB15" i="5" s="1"/>
  <c r="R61" i="5"/>
  <c r="R76" i="5"/>
  <c r="R86" i="5"/>
  <c r="R83" i="5"/>
  <c r="R91" i="5"/>
  <c r="Q12" i="5"/>
  <c r="Q86" i="5"/>
  <c r="Q56" i="5"/>
  <c r="Q54" i="5"/>
  <c r="Q83" i="5"/>
  <c r="Q82" i="5"/>
  <c r="Q73" i="5"/>
  <c r="AA32" i="5" s="1"/>
  <c r="AC32" i="5" s="1"/>
  <c r="Q88" i="5"/>
  <c r="Q77" i="5"/>
  <c r="Q67" i="5"/>
  <c r="AA26" i="5" s="1"/>
  <c r="Q79" i="5"/>
  <c r="Q90" i="5"/>
  <c r="Q85" i="5"/>
  <c r="Q69" i="5"/>
  <c r="Q68" i="5"/>
  <c r="Q53" i="5"/>
  <c r="Q61" i="5"/>
  <c r="Q50" i="5"/>
  <c r="Q51" i="5"/>
  <c r="Q63" i="5"/>
  <c r="Q11" i="5"/>
  <c r="V11" i="5" s="1"/>
  <c r="Q81" i="5"/>
  <c r="Q13" i="5"/>
  <c r="Q74" i="5"/>
  <c r="Q49" i="5"/>
  <c r="Q59" i="5"/>
  <c r="AA18" i="5" s="1"/>
  <c r="Q65" i="5"/>
  <c r="G65" i="5"/>
  <c r="H65" i="5" s="1"/>
  <c r="Q14" i="5"/>
  <c r="Q7" i="5"/>
  <c r="Q64" i="5"/>
  <c r="Q55" i="5"/>
  <c r="Q6" i="5"/>
  <c r="Q62" i="5"/>
  <c r="Q80" i="5"/>
  <c r="Q89" i="5"/>
  <c r="Q84" i="5"/>
  <c r="Q60" i="5"/>
  <c r="Q75" i="5"/>
  <c r="Q78" i="5"/>
  <c r="Q52" i="5"/>
  <c r="Q76" i="5"/>
  <c r="Q57" i="5"/>
  <c r="Q87" i="5"/>
  <c r="Q91" i="5"/>
  <c r="W11" i="5" l="1"/>
  <c r="C66" i="6"/>
  <c r="J66" i="6" s="1"/>
  <c r="AB35" i="5"/>
  <c r="AB47" i="5"/>
  <c r="AA43" i="5"/>
  <c r="AB38" i="5"/>
  <c r="AA14" i="5"/>
  <c r="AB44" i="5"/>
  <c r="AB40" i="5"/>
  <c r="C67" i="5"/>
  <c r="AH66" i="5"/>
  <c r="B67" i="5"/>
  <c r="AG66" i="5"/>
  <c r="G66" i="5"/>
  <c r="H66" i="5" s="1"/>
  <c r="W8" i="5"/>
  <c r="AB49" i="5"/>
  <c r="AB42" i="5"/>
  <c r="AA50" i="5"/>
  <c r="AA36" i="5"/>
  <c r="AA46" i="5"/>
  <c r="AA21" i="5"/>
  <c r="AA23" i="5"/>
  <c r="AC23" i="5" s="1"/>
  <c r="AA27" i="5"/>
  <c r="AA37" i="5"/>
  <c r="AB11" i="5"/>
  <c r="AC26" i="5"/>
  <c r="AA33" i="5"/>
  <c r="AC33" i="5" s="1"/>
  <c r="V12" i="5"/>
  <c r="AB48" i="5"/>
  <c r="AA9" i="5"/>
  <c r="AC9" i="5" s="1"/>
  <c r="AB27" i="5"/>
  <c r="V14" i="5"/>
  <c r="X11" i="5"/>
  <c r="AA41" i="5"/>
  <c r="AA48" i="5"/>
  <c r="AA35" i="5"/>
  <c r="AB45" i="5"/>
  <c r="AA11" i="5"/>
  <c r="AA20" i="5"/>
  <c r="AB43" i="5"/>
  <c r="R81" i="6"/>
  <c r="J65" i="6"/>
  <c r="K65" i="6" s="1"/>
  <c r="R62" i="6"/>
  <c r="R78" i="6"/>
  <c r="R56" i="6"/>
  <c r="R58" i="6"/>
  <c r="R6" i="6"/>
  <c r="R79" i="6"/>
  <c r="R77" i="6"/>
  <c r="R49" i="6"/>
  <c r="R86" i="6"/>
  <c r="R11" i="6"/>
  <c r="R50" i="6"/>
  <c r="R12" i="6"/>
  <c r="R63" i="6"/>
  <c r="R61" i="6"/>
  <c r="R13" i="6"/>
  <c r="R53" i="6"/>
  <c r="R2" i="6"/>
  <c r="R66" i="6"/>
  <c r="R55" i="6"/>
  <c r="R68" i="6"/>
  <c r="R89" i="6"/>
  <c r="R51" i="6"/>
  <c r="R64" i="6"/>
  <c r="R67" i="6"/>
  <c r="R5" i="6"/>
  <c r="R80" i="6"/>
  <c r="R10" i="6"/>
  <c r="W10" i="6" s="1"/>
  <c r="R52" i="6"/>
  <c r="R59" i="6"/>
  <c r="R75" i="6"/>
  <c r="R57" i="6"/>
  <c r="R60" i="6"/>
  <c r="R88" i="6"/>
  <c r="R85" i="6"/>
  <c r="R65" i="6"/>
  <c r="R54" i="6"/>
  <c r="R69" i="6"/>
  <c r="R73" i="6"/>
  <c r="AB32" i="6" s="1"/>
  <c r="AC32" i="6" s="1"/>
  <c r="R84" i="6"/>
  <c r="R83" i="6"/>
  <c r="R14" i="6"/>
  <c r="R76" i="6"/>
  <c r="R90" i="6"/>
  <c r="R74" i="6"/>
  <c r="R87" i="6"/>
  <c r="R82" i="6"/>
  <c r="R91" i="6"/>
  <c r="B65" i="6"/>
  <c r="B66" i="6" s="1"/>
  <c r="G64" i="6"/>
  <c r="H64" i="6" s="1"/>
  <c r="AA38" i="5"/>
  <c r="AA15" i="5"/>
  <c r="AC15" i="5" s="1"/>
  <c r="AA45" i="5"/>
  <c r="AB17" i="5"/>
  <c r="AB18" i="5"/>
  <c r="AC18" i="5" s="1"/>
  <c r="AB34" i="5"/>
  <c r="AB39" i="5"/>
  <c r="AB20" i="5"/>
  <c r="AB21" i="5"/>
  <c r="AB12" i="5"/>
  <c r="AA47" i="5"/>
  <c r="AC47" i="5" s="1"/>
  <c r="AA34" i="5"/>
  <c r="V13" i="5"/>
  <c r="AA19" i="5"/>
  <c r="AC19" i="5" s="1"/>
  <c r="V8" i="5"/>
  <c r="AA40" i="5"/>
  <c r="AA29" i="5"/>
  <c r="AA28" i="5"/>
  <c r="AB50" i="5"/>
  <c r="AC50" i="5" s="1"/>
  <c r="AB13" i="5"/>
  <c r="AB14" i="5"/>
  <c r="AB41" i="5"/>
  <c r="AA44" i="5"/>
  <c r="AB28" i="5"/>
  <c r="AB29" i="5"/>
  <c r="AB46" i="5"/>
  <c r="AA16" i="5"/>
  <c r="AA17" i="5"/>
  <c r="AA22" i="5"/>
  <c r="AC22" i="5" s="1"/>
  <c r="AA49" i="5"/>
  <c r="AA42" i="5"/>
  <c r="W12" i="5"/>
  <c r="AB16" i="5"/>
  <c r="AB24" i="5"/>
  <c r="AB25" i="5"/>
  <c r="AB37" i="5"/>
  <c r="AA12" i="5"/>
  <c r="AA39" i="5"/>
  <c r="AA24" i="5"/>
  <c r="AA25" i="5"/>
  <c r="AA10" i="5"/>
  <c r="AC10" i="5" s="1"/>
  <c r="AA13" i="5"/>
  <c r="AB36" i="5"/>
  <c r="W13" i="5"/>
  <c r="W14" i="5"/>
  <c r="AC35" i="5" l="1"/>
  <c r="AB41" i="6"/>
  <c r="C67" i="6"/>
  <c r="J67" i="6" s="1"/>
  <c r="K66" i="6"/>
  <c r="AC44" i="5"/>
  <c r="AC43" i="5"/>
  <c r="AG67" i="5"/>
  <c r="B68" i="5"/>
  <c r="B69" i="5" s="1"/>
  <c r="AC46" i="5"/>
  <c r="AB18" i="6"/>
  <c r="J67" i="5"/>
  <c r="AH67" i="5"/>
  <c r="AB43" i="6"/>
  <c r="AC14" i="5"/>
  <c r="AC38" i="5"/>
  <c r="AC36" i="5"/>
  <c r="AC40" i="5"/>
  <c r="AC42" i="5"/>
  <c r="AC21" i="5"/>
  <c r="AC49" i="5"/>
  <c r="AB16" i="6"/>
  <c r="G67" i="5"/>
  <c r="H67" i="5" s="1"/>
  <c r="X8" i="5"/>
  <c r="B67" i="6"/>
  <c r="G66" i="6"/>
  <c r="H66" i="6" s="1"/>
  <c r="K67" i="5"/>
  <c r="R92" i="5"/>
  <c r="R3" i="5"/>
  <c r="R15" i="5"/>
  <c r="W15" i="5" s="1"/>
  <c r="AC37" i="5"/>
  <c r="AC41" i="5"/>
  <c r="AC27" i="5"/>
  <c r="AC11" i="5"/>
  <c r="AB46" i="6"/>
  <c r="AB38" i="6"/>
  <c r="AB22" i="6"/>
  <c r="AB13" i="6"/>
  <c r="X12" i="5"/>
  <c r="X14" i="5"/>
  <c r="AB10" i="6"/>
  <c r="AB39" i="6"/>
  <c r="AB23" i="6"/>
  <c r="AC17" i="5"/>
  <c r="AC48" i="5"/>
  <c r="AC12" i="5"/>
  <c r="AC20" i="5"/>
  <c r="AC45" i="5"/>
  <c r="AB35" i="6"/>
  <c r="AB19" i="6"/>
  <c r="AB26" i="6"/>
  <c r="AB27" i="6"/>
  <c r="W12" i="6"/>
  <c r="AB49" i="6"/>
  <c r="AB9" i="6"/>
  <c r="AC34" i="5"/>
  <c r="AB34" i="6"/>
  <c r="AB20" i="6"/>
  <c r="W14" i="6"/>
  <c r="AC29" i="5"/>
  <c r="AC25" i="5"/>
  <c r="AC16" i="5"/>
  <c r="AB24" i="6"/>
  <c r="AC39" i="5"/>
  <c r="AB44" i="6"/>
  <c r="AB37" i="6"/>
  <c r="AB33" i="6"/>
  <c r="AB11" i="6"/>
  <c r="AB17" i="6"/>
  <c r="AB14" i="6"/>
  <c r="AB25" i="6"/>
  <c r="W11" i="6"/>
  <c r="AB15" i="6"/>
  <c r="AB50" i="6"/>
  <c r="AB47" i="6"/>
  <c r="AB45" i="6"/>
  <c r="AB42" i="6"/>
  <c r="AB12" i="6"/>
  <c r="AB21" i="6"/>
  <c r="W13" i="6"/>
  <c r="AB36" i="6"/>
  <c r="AB40" i="6"/>
  <c r="Q62" i="6"/>
  <c r="Q80" i="6"/>
  <c r="Q12" i="6"/>
  <c r="Q14" i="6"/>
  <c r="Q5" i="6"/>
  <c r="Q77" i="6"/>
  <c r="Q57" i="6"/>
  <c r="Q56" i="6"/>
  <c r="Q87" i="6"/>
  <c r="Q82" i="6"/>
  <c r="Q79" i="6"/>
  <c r="Q53" i="6"/>
  <c r="Q50" i="6"/>
  <c r="Q64" i="6"/>
  <c r="Q11" i="6"/>
  <c r="Q78" i="6"/>
  <c r="Q51" i="6"/>
  <c r="Q6" i="6"/>
  <c r="Q69" i="6"/>
  <c r="Q13" i="6"/>
  <c r="Q49" i="6"/>
  <c r="G65" i="6"/>
  <c r="H65" i="6" s="1"/>
  <c r="Q90" i="6"/>
  <c r="Q74" i="6"/>
  <c r="AA33" i="6" s="1"/>
  <c r="Q68" i="6"/>
  <c r="Q63" i="6"/>
  <c r="Q60" i="6"/>
  <c r="Q66" i="6"/>
  <c r="Q85" i="6"/>
  <c r="Q81" i="6"/>
  <c r="Q54" i="6"/>
  <c r="Q61" i="6"/>
  <c r="Q88" i="6"/>
  <c r="Q86" i="6"/>
  <c r="Q65" i="6"/>
  <c r="Q10" i="6"/>
  <c r="V10" i="6" s="1"/>
  <c r="X10" i="6" s="1"/>
  <c r="Q75" i="6"/>
  <c r="Q52" i="6"/>
  <c r="Q55" i="6"/>
  <c r="Q89" i="6"/>
  <c r="Q58" i="6"/>
  <c r="Q83" i="6"/>
  <c r="Q76" i="6"/>
  <c r="Q67" i="6"/>
  <c r="Q59" i="6"/>
  <c r="Q84" i="6"/>
  <c r="Q2" i="6"/>
  <c r="Q91" i="6"/>
  <c r="AB28" i="6"/>
  <c r="AB29" i="6"/>
  <c r="AB48" i="6"/>
  <c r="AC24" i="5"/>
  <c r="AC28" i="5"/>
  <c r="X13" i="5"/>
  <c r="AC13" i="5"/>
  <c r="G70" i="5" l="1"/>
  <c r="H70" i="5" s="1"/>
  <c r="AG69" i="5"/>
  <c r="C68" i="6"/>
  <c r="K67" i="6"/>
  <c r="G68" i="5"/>
  <c r="H68" i="5" s="1"/>
  <c r="G69" i="5"/>
  <c r="H69" i="5" s="1"/>
  <c r="AG68" i="5"/>
  <c r="AA17" i="6"/>
  <c r="AC17" i="6" s="1"/>
  <c r="Q15" i="5"/>
  <c r="V15" i="5" s="1"/>
  <c r="X15" i="5" s="1"/>
  <c r="B68" i="6"/>
  <c r="B69" i="6" s="1"/>
  <c r="Q92" i="5"/>
  <c r="AC33" i="6"/>
  <c r="AA48" i="6"/>
  <c r="AC48" i="6" s="1"/>
  <c r="AA13" i="6"/>
  <c r="AC13" i="6" s="1"/>
  <c r="W5" i="5"/>
  <c r="W4" i="5"/>
  <c r="W7" i="5"/>
  <c r="W50" i="5" s="1"/>
  <c r="W51" i="5" s="1"/>
  <c r="W6" i="5"/>
  <c r="AB52" i="5"/>
  <c r="AB51" i="5"/>
  <c r="W54" i="5"/>
  <c r="W39" i="5"/>
  <c r="C6" i="1" s="1"/>
  <c r="G67" i="6"/>
  <c r="H67" i="6" s="1"/>
  <c r="AA45" i="6"/>
  <c r="AC45" i="6" s="1"/>
  <c r="AA22" i="6"/>
  <c r="AC22" i="6" s="1"/>
  <c r="AA47" i="6"/>
  <c r="AC47" i="6" s="1"/>
  <c r="AA11" i="6"/>
  <c r="AC11" i="6" s="1"/>
  <c r="AA34" i="6"/>
  <c r="AC34" i="6" s="1"/>
  <c r="AA26" i="6"/>
  <c r="AC26" i="6" s="1"/>
  <c r="AA50" i="6"/>
  <c r="AC50" i="6" s="1"/>
  <c r="AA37" i="6"/>
  <c r="AC37" i="6" s="1"/>
  <c r="AA42" i="6"/>
  <c r="AC42" i="6" s="1"/>
  <c r="AA24" i="6"/>
  <c r="AC24" i="6" s="1"/>
  <c r="V12" i="6"/>
  <c r="X12" i="6" s="1"/>
  <c r="AA41" i="6"/>
  <c r="AC41" i="6" s="1"/>
  <c r="AA36" i="6"/>
  <c r="AC36" i="6" s="1"/>
  <c r="AA19" i="6"/>
  <c r="AC19" i="6" s="1"/>
  <c r="V14" i="6"/>
  <c r="X14" i="6" s="1"/>
  <c r="AA27" i="6"/>
  <c r="AC27" i="6" s="1"/>
  <c r="AA39" i="6"/>
  <c r="AC39" i="6" s="1"/>
  <c r="AA10" i="6"/>
  <c r="AC10" i="6" s="1"/>
  <c r="AA14" i="6"/>
  <c r="AC14" i="6" s="1"/>
  <c r="AA20" i="6"/>
  <c r="AC20" i="6" s="1"/>
  <c r="AA46" i="6"/>
  <c r="AC46" i="6" s="1"/>
  <c r="AA21" i="6"/>
  <c r="AC21" i="6" s="1"/>
  <c r="AA49" i="6"/>
  <c r="AC49" i="6" s="1"/>
  <c r="AA15" i="6"/>
  <c r="AC15" i="6" s="1"/>
  <c r="AA18" i="6"/>
  <c r="AC18" i="6" s="1"/>
  <c r="AA40" i="6"/>
  <c r="AC40" i="6" s="1"/>
  <c r="V11" i="6"/>
  <c r="X11" i="6" s="1"/>
  <c r="AA16" i="6"/>
  <c r="AC16" i="6" s="1"/>
  <c r="AA44" i="6"/>
  <c r="AC44" i="6" s="1"/>
  <c r="AA23" i="6"/>
  <c r="AC23" i="6" s="1"/>
  <c r="AA43" i="6"/>
  <c r="AC43" i="6" s="1"/>
  <c r="AA35" i="6"/>
  <c r="AC35" i="6" s="1"/>
  <c r="AA25" i="6"/>
  <c r="AC25" i="6" s="1"/>
  <c r="V13" i="6"/>
  <c r="X13" i="6" s="1"/>
  <c r="AA9" i="6"/>
  <c r="AC9" i="6" s="1"/>
  <c r="AA28" i="6"/>
  <c r="AC28" i="6" s="1"/>
  <c r="AA29" i="6"/>
  <c r="AC29" i="6" s="1"/>
  <c r="AA12" i="6"/>
  <c r="AC12" i="6" s="1"/>
  <c r="AA38" i="6"/>
  <c r="AC38" i="6" s="1"/>
  <c r="B70" i="6" l="1"/>
  <c r="G70" i="6" s="1"/>
  <c r="Q3" i="5"/>
  <c r="V7" i="5" s="1"/>
  <c r="V50" i="5" s="1"/>
  <c r="V51" i="5" s="1"/>
  <c r="Q93" i="5"/>
  <c r="AA53" i="5" s="1"/>
  <c r="AC53" i="5" s="1"/>
  <c r="V54" i="5"/>
  <c r="C69" i="6"/>
  <c r="J68" i="6"/>
  <c r="K68" i="6" s="1"/>
  <c r="G69" i="6"/>
  <c r="H69" i="6" s="1"/>
  <c r="V39" i="5"/>
  <c r="B6" i="1" s="1"/>
  <c r="AA51" i="5"/>
  <c r="AC51" i="5" s="1"/>
  <c r="Q3" i="6"/>
  <c r="Q15" i="6"/>
  <c r="V15" i="6" s="1"/>
  <c r="G68" i="6"/>
  <c r="H68" i="6" s="1"/>
  <c r="Q92" i="6"/>
  <c r="W52" i="5"/>
  <c r="W53" i="5"/>
  <c r="W16" i="5"/>
  <c r="C2" i="1"/>
  <c r="X7" i="5" l="1"/>
  <c r="V6" i="5"/>
  <c r="X6" i="5" s="1"/>
  <c r="AA52" i="5"/>
  <c r="AC52" i="5" s="1"/>
  <c r="V5" i="5"/>
  <c r="X5" i="5" s="1"/>
  <c r="V4" i="5"/>
  <c r="V16" i="5" s="1"/>
  <c r="B3" i="1" s="1"/>
  <c r="C70" i="6"/>
  <c r="R93" i="6" s="1"/>
  <c r="AB53" i="6" s="1"/>
  <c r="J69" i="6"/>
  <c r="K69" i="6" s="1"/>
  <c r="J70" i="6"/>
  <c r="H70" i="6"/>
  <c r="V39" i="6" s="1"/>
  <c r="Q93" i="6"/>
  <c r="AA53" i="6" s="1"/>
  <c r="X39" i="5"/>
  <c r="R92" i="6"/>
  <c r="R3" i="6"/>
  <c r="R15" i="6"/>
  <c r="W15" i="6" s="1"/>
  <c r="X15" i="6" s="1"/>
  <c r="V7" i="6"/>
  <c r="V6" i="6"/>
  <c r="V4" i="6"/>
  <c r="V5" i="6"/>
  <c r="AA51" i="6"/>
  <c r="C3" i="1"/>
  <c r="W38" i="5"/>
  <c r="C5" i="1" s="1"/>
  <c r="W36" i="5"/>
  <c r="C4" i="1" s="1"/>
  <c r="V53" i="5"/>
  <c r="V52" i="5"/>
  <c r="B2" i="1" l="1"/>
  <c r="AA52" i="6"/>
  <c r="AC53" i="6"/>
  <c r="X4" i="5"/>
  <c r="X16" i="5"/>
  <c r="V44" i="5" s="1"/>
  <c r="V38" i="5"/>
  <c r="B5" i="1" s="1"/>
  <c r="V36" i="5"/>
  <c r="X36" i="5" s="1"/>
  <c r="K70" i="6"/>
  <c r="W39" i="6" s="1"/>
  <c r="X39" i="6" s="1"/>
  <c r="AB51" i="6"/>
  <c r="AC51" i="6" s="1"/>
  <c r="AB52" i="6"/>
  <c r="AC52" i="6" s="1"/>
  <c r="W6" i="6"/>
  <c r="X6" i="6" s="1"/>
  <c r="W7" i="6"/>
  <c r="X7" i="6" s="1"/>
  <c r="W5" i="6"/>
  <c r="X5" i="6" s="1"/>
  <c r="W4" i="6"/>
  <c r="W16" i="6" s="1"/>
  <c r="V16" i="6"/>
  <c r="V45" i="5"/>
  <c r="X38" i="5" l="1"/>
  <c r="B4" i="1"/>
  <c r="X4" i="6"/>
  <c r="W36" i="6"/>
  <c r="W38" i="6"/>
  <c r="V36" i="6"/>
  <c r="V38" i="6"/>
  <c r="X16" i="6"/>
  <c r="M92" i="4"/>
  <c r="L92" i="4"/>
  <c r="I92" i="4"/>
  <c r="M91" i="4"/>
  <c r="L91" i="4"/>
  <c r="I91" i="4"/>
  <c r="M90" i="4"/>
  <c r="L90" i="4"/>
  <c r="I90" i="4"/>
  <c r="M89" i="4"/>
  <c r="L89" i="4"/>
  <c r="I89" i="4"/>
  <c r="M88" i="4"/>
  <c r="L88" i="4"/>
  <c r="I88" i="4"/>
  <c r="M87" i="4"/>
  <c r="L87" i="4"/>
  <c r="I87" i="4"/>
  <c r="M86" i="4"/>
  <c r="L86" i="4"/>
  <c r="I86" i="4"/>
  <c r="M85" i="4"/>
  <c r="L85" i="4"/>
  <c r="I85" i="4"/>
  <c r="M84" i="4"/>
  <c r="L84" i="4"/>
  <c r="I84" i="4"/>
  <c r="M83" i="4"/>
  <c r="L83" i="4"/>
  <c r="I83" i="4"/>
  <c r="M82" i="4"/>
  <c r="L82" i="4"/>
  <c r="I82" i="4"/>
  <c r="M81" i="4"/>
  <c r="L81" i="4"/>
  <c r="I81" i="4"/>
  <c r="M80" i="4"/>
  <c r="L80" i="4"/>
  <c r="I80" i="4"/>
  <c r="M79" i="4"/>
  <c r="L79" i="4"/>
  <c r="I79" i="4"/>
  <c r="M78" i="4"/>
  <c r="L78" i="4"/>
  <c r="I78" i="4"/>
  <c r="M77" i="4"/>
  <c r="L77" i="4"/>
  <c r="I77" i="4"/>
  <c r="M76" i="4"/>
  <c r="L76" i="4"/>
  <c r="I76" i="4"/>
  <c r="M75" i="4"/>
  <c r="L75" i="4"/>
  <c r="I75" i="4"/>
  <c r="M74" i="4"/>
  <c r="L74" i="4"/>
  <c r="I74" i="4"/>
  <c r="M73" i="4"/>
  <c r="L73" i="4"/>
  <c r="I73" i="4"/>
  <c r="M72" i="4"/>
  <c r="L72" i="4"/>
  <c r="I72" i="4"/>
  <c r="M71" i="4"/>
  <c r="L71" i="4"/>
  <c r="I71" i="4"/>
  <c r="M70" i="4"/>
  <c r="L70" i="4"/>
  <c r="I70" i="4"/>
  <c r="M69" i="4"/>
  <c r="L69" i="4"/>
  <c r="I69" i="4"/>
  <c r="M68" i="4"/>
  <c r="L68" i="4"/>
  <c r="I68" i="4"/>
  <c r="M67" i="4"/>
  <c r="L67" i="4"/>
  <c r="I67" i="4"/>
  <c r="M66" i="4"/>
  <c r="L66" i="4"/>
  <c r="I66" i="4"/>
  <c r="M65" i="4"/>
  <c r="L65" i="4"/>
  <c r="I65" i="4"/>
  <c r="M64" i="4"/>
  <c r="L64" i="4"/>
  <c r="I64" i="4"/>
  <c r="M63" i="4"/>
  <c r="L63" i="4"/>
  <c r="I63" i="4"/>
  <c r="M62" i="4"/>
  <c r="L62" i="4"/>
  <c r="I62" i="4"/>
  <c r="S61" i="4"/>
  <c r="R61" i="4"/>
  <c r="Q61" i="4"/>
  <c r="M61" i="4"/>
  <c r="L61" i="4"/>
  <c r="I61" i="4"/>
  <c r="M60" i="4"/>
  <c r="L60" i="4"/>
  <c r="I60" i="4"/>
  <c r="M59" i="4"/>
  <c r="L59" i="4"/>
  <c r="I59" i="4"/>
  <c r="M58" i="4"/>
  <c r="L58" i="4"/>
  <c r="I58" i="4"/>
  <c r="M57" i="4"/>
  <c r="L57" i="4"/>
  <c r="I57" i="4"/>
  <c r="M56" i="4"/>
  <c r="L56" i="4"/>
  <c r="I56" i="4"/>
  <c r="M55" i="4"/>
  <c r="L55" i="4"/>
  <c r="I55" i="4"/>
  <c r="M54" i="4"/>
  <c r="L54" i="4"/>
  <c r="I54" i="4"/>
  <c r="M53" i="4"/>
  <c r="L53" i="4"/>
  <c r="I53" i="4"/>
  <c r="M52" i="4"/>
  <c r="L52" i="4"/>
  <c r="I52" i="4"/>
  <c r="M51" i="4"/>
  <c r="L51" i="4"/>
  <c r="I51" i="4"/>
  <c r="M50" i="4"/>
  <c r="L50" i="4"/>
  <c r="I50" i="4"/>
  <c r="M49" i="4"/>
  <c r="L49" i="4"/>
  <c r="I49" i="4"/>
  <c r="M48" i="4"/>
  <c r="L48" i="4"/>
  <c r="I48" i="4"/>
  <c r="M47" i="4"/>
  <c r="L47" i="4"/>
  <c r="I47" i="4"/>
  <c r="M46" i="4"/>
  <c r="L46" i="4"/>
  <c r="I46" i="4"/>
  <c r="M45" i="4"/>
  <c r="L45" i="4"/>
  <c r="I45" i="4"/>
  <c r="M44" i="4"/>
  <c r="L44" i="4"/>
  <c r="I44" i="4"/>
  <c r="M43" i="4"/>
  <c r="L43" i="4"/>
  <c r="I43" i="4"/>
  <c r="M42" i="4"/>
  <c r="L42" i="4"/>
  <c r="I42" i="4"/>
  <c r="M41" i="4"/>
  <c r="L41" i="4"/>
  <c r="I41" i="4"/>
  <c r="M40" i="4"/>
  <c r="L40" i="4"/>
  <c r="I40" i="4"/>
  <c r="M39" i="4"/>
  <c r="L39" i="4"/>
  <c r="I39" i="4"/>
  <c r="M38" i="4"/>
  <c r="L38" i="4"/>
  <c r="I38" i="4"/>
  <c r="M37" i="4"/>
  <c r="L37" i="4"/>
  <c r="I37" i="4"/>
  <c r="M36" i="4"/>
  <c r="L36" i="4"/>
  <c r="I36" i="4"/>
  <c r="M35" i="4"/>
  <c r="L35" i="4"/>
  <c r="I35" i="4"/>
  <c r="M34" i="4"/>
  <c r="L34" i="4"/>
  <c r="I34" i="4"/>
  <c r="M33" i="4"/>
  <c r="L33" i="4"/>
  <c r="I33" i="4"/>
  <c r="M32" i="4"/>
  <c r="L32" i="4"/>
  <c r="I32" i="4"/>
  <c r="M31" i="4"/>
  <c r="L31" i="4"/>
  <c r="I31" i="4"/>
  <c r="M30" i="4"/>
  <c r="L30" i="4"/>
  <c r="I30" i="4"/>
  <c r="M29" i="4"/>
  <c r="L29" i="4"/>
  <c r="I29" i="4"/>
  <c r="M28" i="4"/>
  <c r="L28" i="4"/>
  <c r="I28" i="4"/>
  <c r="M27" i="4"/>
  <c r="L27" i="4"/>
  <c r="I27" i="4"/>
  <c r="M26" i="4"/>
  <c r="L26" i="4"/>
  <c r="I26" i="4"/>
  <c r="M25" i="4"/>
  <c r="L25" i="4"/>
  <c r="I25" i="4"/>
  <c r="M24" i="4"/>
  <c r="L24" i="4"/>
  <c r="I24" i="4"/>
  <c r="M23" i="4"/>
  <c r="L23" i="4"/>
  <c r="I23" i="4"/>
  <c r="M22" i="4"/>
  <c r="L22" i="4"/>
  <c r="I22" i="4"/>
  <c r="M21" i="4"/>
  <c r="L21" i="4"/>
  <c r="I21" i="4"/>
  <c r="M20" i="4"/>
  <c r="L20" i="4"/>
  <c r="I20" i="4"/>
  <c r="W19" i="4"/>
  <c r="V19" i="4"/>
  <c r="M19" i="4"/>
  <c r="L19" i="4"/>
  <c r="I19" i="4"/>
  <c r="W18" i="4"/>
  <c r="V18" i="4"/>
  <c r="M18" i="4"/>
  <c r="L18" i="4"/>
  <c r="I18" i="4"/>
  <c r="W17" i="4"/>
  <c r="V17" i="4"/>
  <c r="M17" i="4"/>
  <c r="L17" i="4"/>
  <c r="I17" i="4"/>
  <c r="M16" i="4"/>
  <c r="L16" i="4"/>
  <c r="I16" i="4"/>
  <c r="M15" i="4"/>
  <c r="L15" i="4"/>
  <c r="I15" i="4"/>
  <c r="M14" i="4"/>
  <c r="L14" i="4"/>
  <c r="I14" i="4"/>
  <c r="M13" i="4"/>
  <c r="L13" i="4"/>
  <c r="I13" i="4"/>
  <c r="M12" i="4"/>
  <c r="L12" i="4"/>
  <c r="I12" i="4"/>
  <c r="M11" i="4"/>
  <c r="L11" i="4"/>
  <c r="I11" i="4"/>
  <c r="M10" i="4"/>
  <c r="L10" i="4"/>
  <c r="I10" i="4"/>
  <c r="M9" i="4"/>
  <c r="L9" i="4"/>
  <c r="I9" i="4"/>
  <c r="M8" i="4"/>
  <c r="L8" i="4"/>
  <c r="I8" i="4"/>
  <c r="S7" i="4"/>
  <c r="R7" i="4"/>
  <c r="Q7" i="4"/>
  <c r="M7" i="4"/>
  <c r="L7" i="4"/>
  <c r="I7" i="4"/>
  <c r="M6" i="4"/>
  <c r="L6" i="4"/>
  <c r="I6" i="4"/>
  <c r="M5" i="4"/>
  <c r="L5" i="4"/>
  <c r="I5" i="4"/>
  <c r="M4" i="4"/>
  <c r="L4" i="4"/>
  <c r="I4" i="4"/>
  <c r="M3" i="4"/>
  <c r="L3" i="4"/>
  <c r="J3" i="4"/>
  <c r="K3" i="4" s="1"/>
  <c r="I3" i="4"/>
  <c r="C3" i="4"/>
  <c r="B3" i="4"/>
  <c r="G3" i="4" s="1"/>
  <c r="H3" i="4" s="1"/>
  <c r="A3" i="4"/>
  <c r="A4" i="4" s="1"/>
  <c r="P2" i="4"/>
  <c r="M92" i="3"/>
  <c r="L92" i="3"/>
  <c r="I92" i="3"/>
  <c r="M91" i="3"/>
  <c r="L91" i="3"/>
  <c r="I91" i="3"/>
  <c r="M90" i="3"/>
  <c r="L90" i="3"/>
  <c r="I90" i="3"/>
  <c r="M89" i="3"/>
  <c r="L89" i="3"/>
  <c r="I89" i="3"/>
  <c r="M88" i="3"/>
  <c r="L88" i="3"/>
  <c r="I88" i="3"/>
  <c r="M87" i="3"/>
  <c r="L87" i="3"/>
  <c r="I87" i="3"/>
  <c r="M86" i="3"/>
  <c r="L86" i="3"/>
  <c r="I86" i="3"/>
  <c r="M85" i="3"/>
  <c r="L85" i="3"/>
  <c r="I85" i="3"/>
  <c r="M84" i="3"/>
  <c r="L84" i="3"/>
  <c r="I84" i="3"/>
  <c r="M83" i="3"/>
  <c r="L83" i="3"/>
  <c r="I83" i="3"/>
  <c r="M82" i="3"/>
  <c r="L82" i="3"/>
  <c r="I82" i="3"/>
  <c r="M81" i="3"/>
  <c r="L81" i="3"/>
  <c r="I81" i="3"/>
  <c r="M80" i="3"/>
  <c r="L80" i="3"/>
  <c r="I80" i="3"/>
  <c r="M79" i="3"/>
  <c r="L79" i="3"/>
  <c r="I79" i="3"/>
  <c r="M78" i="3"/>
  <c r="L78" i="3"/>
  <c r="I78" i="3"/>
  <c r="M77" i="3"/>
  <c r="L77" i="3"/>
  <c r="I77" i="3"/>
  <c r="M76" i="3"/>
  <c r="L76" i="3"/>
  <c r="I76" i="3"/>
  <c r="M75" i="3"/>
  <c r="L75" i="3"/>
  <c r="I75" i="3"/>
  <c r="M74" i="3"/>
  <c r="L74" i="3"/>
  <c r="I74" i="3"/>
  <c r="M73" i="3"/>
  <c r="L73" i="3"/>
  <c r="I73" i="3"/>
  <c r="M72" i="3"/>
  <c r="L72" i="3"/>
  <c r="I72" i="3"/>
  <c r="M71" i="3"/>
  <c r="L71" i="3"/>
  <c r="I71" i="3"/>
  <c r="M70" i="3"/>
  <c r="L70" i="3"/>
  <c r="I70" i="3"/>
  <c r="M69" i="3"/>
  <c r="L69" i="3"/>
  <c r="I69" i="3"/>
  <c r="M68" i="3"/>
  <c r="L68" i="3"/>
  <c r="I68" i="3"/>
  <c r="M67" i="3"/>
  <c r="L67" i="3"/>
  <c r="I67" i="3"/>
  <c r="M66" i="3"/>
  <c r="L66" i="3"/>
  <c r="I66" i="3"/>
  <c r="M65" i="3"/>
  <c r="L65" i="3"/>
  <c r="I65" i="3"/>
  <c r="M64" i="3"/>
  <c r="L64" i="3"/>
  <c r="I64" i="3"/>
  <c r="M63" i="3"/>
  <c r="L63" i="3"/>
  <c r="I63" i="3"/>
  <c r="M62" i="3"/>
  <c r="L62" i="3"/>
  <c r="I62" i="3"/>
  <c r="S61" i="3"/>
  <c r="R61" i="3"/>
  <c r="Q61" i="3"/>
  <c r="M61" i="3"/>
  <c r="L61" i="3"/>
  <c r="I61" i="3"/>
  <c r="M60" i="3"/>
  <c r="L60" i="3"/>
  <c r="I60" i="3"/>
  <c r="M59" i="3"/>
  <c r="L59" i="3"/>
  <c r="I59" i="3"/>
  <c r="M58" i="3"/>
  <c r="L58" i="3"/>
  <c r="I58" i="3"/>
  <c r="M57" i="3"/>
  <c r="L57" i="3"/>
  <c r="I57" i="3"/>
  <c r="M56" i="3"/>
  <c r="L56" i="3"/>
  <c r="I56" i="3"/>
  <c r="M55" i="3"/>
  <c r="L55" i="3"/>
  <c r="I55" i="3"/>
  <c r="M54" i="3"/>
  <c r="L54" i="3"/>
  <c r="I54" i="3"/>
  <c r="M53" i="3"/>
  <c r="L53" i="3"/>
  <c r="I53" i="3"/>
  <c r="M52" i="3"/>
  <c r="L52" i="3"/>
  <c r="I52" i="3"/>
  <c r="M51" i="3"/>
  <c r="L51" i="3"/>
  <c r="I51" i="3"/>
  <c r="M50" i="3"/>
  <c r="L50" i="3"/>
  <c r="I50" i="3"/>
  <c r="M49" i="3"/>
  <c r="L49" i="3"/>
  <c r="I49" i="3"/>
  <c r="M48" i="3"/>
  <c r="L48" i="3"/>
  <c r="I48" i="3"/>
  <c r="M47" i="3"/>
  <c r="L47" i="3"/>
  <c r="I47" i="3"/>
  <c r="M46" i="3"/>
  <c r="L46" i="3"/>
  <c r="I46" i="3"/>
  <c r="M45" i="3"/>
  <c r="L45" i="3"/>
  <c r="I45" i="3"/>
  <c r="M44" i="3"/>
  <c r="L44" i="3"/>
  <c r="I44" i="3"/>
  <c r="M43" i="3"/>
  <c r="L43" i="3"/>
  <c r="I43" i="3"/>
  <c r="M42" i="3"/>
  <c r="L42" i="3"/>
  <c r="I42" i="3"/>
  <c r="M41" i="3"/>
  <c r="L41" i="3"/>
  <c r="I41" i="3"/>
  <c r="M40" i="3"/>
  <c r="L40" i="3"/>
  <c r="I40" i="3"/>
  <c r="M39" i="3"/>
  <c r="L39" i="3"/>
  <c r="I39" i="3"/>
  <c r="M38" i="3"/>
  <c r="L38" i="3"/>
  <c r="I38" i="3"/>
  <c r="M37" i="3"/>
  <c r="L37" i="3"/>
  <c r="I37" i="3"/>
  <c r="M36" i="3"/>
  <c r="L36" i="3"/>
  <c r="I36" i="3"/>
  <c r="M35" i="3"/>
  <c r="L35" i="3"/>
  <c r="I35" i="3"/>
  <c r="M34" i="3"/>
  <c r="L34" i="3"/>
  <c r="I34" i="3"/>
  <c r="M33" i="3"/>
  <c r="L33" i="3"/>
  <c r="I33" i="3"/>
  <c r="M32" i="3"/>
  <c r="L32" i="3"/>
  <c r="I32" i="3"/>
  <c r="M31" i="3"/>
  <c r="L31" i="3"/>
  <c r="I31" i="3"/>
  <c r="M30" i="3"/>
  <c r="L30" i="3"/>
  <c r="I30" i="3"/>
  <c r="M29" i="3"/>
  <c r="L29" i="3"/>
  <c r="I29" i="3"/>
  <c r="M28" i="3"/>
  <c r="L28" i="3"/>
  <c r="I28" i="3"/>
  <c r="M27" i="3"/>
  <c r="L27" i="3"/>
  <c r="I27" i="3"/>
  <c r="M26" i="3"/>
  <c r="L26" i="3"/>
  <c r="I26" i="3"/>
  <c r="M25" i="3"/>
  <c r="L25" i="3"/>
  <c r="I25" i="3"/>
  <c r="M24" i="3"/>
  <c r="L24" i="3"/>
  <c r="I24" i="3"/>
  <c r="M23" i="3"/>
  <c r="L23" i="3"/>
  <c r="I23" i="3"/>
  <c r="M22" i="3"/>
  <c r="L22" i="3"/>
  <c r="I22" i="3"/>
  <c r="M21" i="3"/>
  <c r="L21" i="3"/>
  <c r="I21" i="3"/>
  <c r="M20" i="3"/>
  <c r="L20" i="3"/>
  <c r="I20" i="3"/>
  <c r="W19" i="3"/>
  <c r="V19" i="3"/>
  <c r="M19" i="3"/>
  <c r="L19" i="3"/>
  <c r="I19" i="3"/>
  <c r="W18" i="3"/>
  <c r="V18" i="3"/>
  <c r="M18" i="3"/>
  <c r="L18" i="3"/>
  <c r="I18" i="3"/>
  <c r="W17" i="3"/>
  <c r="V17" i="3"/>
  <c r="M17" i="3"/>
  <c r="L17" i="3"/>
  <c r="I17" i="3"/>
  <c r="M16" i="3"/>
  <c r="L16" i="3"/>
  <c r="I16" i="3"/>
  <c r="M15" i="3"/>
  <c r="L15" i="3"/>
  <c r="I15" i="3"/>
  <c r="M14" i="3"/>
  <c r="L14" i="3"/>
  <c r="I14" i="3"/>
  <c r="M13" i="3"/>
  <c r="L13" i="3"/>
  <c r="I13" i="3"/>
  <c r="M12" i="3"/>
  <c r="L12" i="3"/>
  <c r="I12" i="3"/>
  <c r="M11" i="3"/>
  <c r="L11" i="3"/>
  <c r="I11" i="3"/>
  <c r="M10" i="3"/>
  <c r="L10" i="3"/>
  <c r="I10" i="3"/>
  <c r="M9" i="3"/>
  <c r="L9" i="3"/>
  <c r="I9" i="3"/>
  <c r="M8" i="3"/>
  <c r="L8" i="3"/>
  <c r="I8" i="3"/>
  <c r="S7" i="3"/>
  <c r="R7" i="3"/>
  <c r="Q7" i="3"/>
  <c r="M7" i="3"/>
  <c r="L7" i="3"/>
  <c r="I7" i="3"/>
  <c r="M6" i="3"/>
  <c r="L6" i="3"/>
  <c r="I6" i="3"/>
  <c r="M5" i="3"/>
  <c r="L5" i="3"/>
  <c r="I5" i="3"/>
  <c r="M4" i="3"/>
  <c r="L4" i="3"/>
  <c r="I4" i="3"/>
  <c r="M3" i="3"/>
  <c r="L3" i="3"/>
  <c r="I3" i="3"/>
  <c r="G3" i="3"/>
  <c r="H3" i="3" s="1"/>
  <c r="C3" i="3"/>
  <c r="J3" i="3" s="1"/>
  <c r="K3" i="3" s="1"/>
  <c r="B3" i="3"/>
  <c r="B4" i="3" s="1"/>
  <c r="A3" i="3"/>
  <c r="A4" i="3" s="1"/>
  <c r="A5" i="3" s="1"/>
  <c r="P2" i="3"/>
  <c r="S2" i="3" s="1"/>
  <c r="M123" i="2"/>
  <c r="L123" i="2"/>
  <c r="I123" i="2"/>
  <c r="M122" i="2"/>
  <c r="L122" i="2"/>
  <c r="I122" i="2"/>
  <c r="A122" i="2"/>
  <c r="M121" i="2"/>
  <c r="L121" i="2"/>
  <c r="I121" i="2"/>
  <c r="M120" i="2"/>
  <c r="L120" i="2"/>
  <c r="I120" i="2"/>
  <c r="M119" i="2"/>
  <c r="L119" i="2"/>
  <c r="I119" i="2"/>
  <c r="M118" i="2"/>
  <c r="L118" i="2"/>
  <c r="I118" i="2"/>
  <c r="M117" i="2"/>
  <c r="L117" i="2"/>
  <c r="I117" i="2"/>
  <c r="M116" i="2"/>
  <c r="L116" i="2"/>
  <c r="I116" i="2"/>
  <c r="M115" i="2"/>
  <c r="L115" i="2"/>
  <c r="I115" i="2"/>
  <c r="M114" i="2"/>
  <c r="L114" i="2"/>
  <c r="I114" i="2"/>
  <c r="M113" i="2"/>
  <c r="L113" i="2"/>
  <c r="I113" i="2"/>
  <c r="M112" i="2"/>
  <c r="L112" i="2"/>
  <c r="I112" i="2"/>
  <c r="M111" i="2"/>
  <c r="L111" i="2"/>
  <c r="I111" i="2"/>
  <c r="M110" i="2"/>
  <c r="L110" i="2"/>
  <c r="I110" i="2"/>
  <c r="M109" i="2"/>
  <c r="L109" i="2"/>
  <c r="I109" i="2"/>
  <c r="M108" i="2"/>
  <c r="L108" i="2"/>
  <c r="I108" i="2"/>
  <c r="M107" i="2"/>
  <c r="L107" i="2"/>
  <c r="I107" i="2"/>
  <c r="M106" i="2"/>
  <c r="L106" i="2"/>
  <c r="I106" i="2"/>
  <c r="M105" i="2"/>
  <c r="L105" i="2"/>
  <c r="I105" i="2"/>
  <c r="M104" i="2"/>
  <c r="L104" i="2"/>
  <c r="I104" i="2"/>
  <c r="M103" i="2"/>
  <c r="L103" i="2"/>
  <c r="I103" i="2"/>
  <c r="M102" i="2"/>
  <c r="L102" i="2"/>
  <c r="I102" i="2"/>
  <c r="M101" i="2"/>
  <c r="L101" i="2"/>
  <c r="I101" i="2"/>
  <c r="M100" i="2"/>
  <c r="L100" i="2"/>
  <c r="I100" i="2"/>
  <c r="M99" i="2"/>
  <c r="L99" i="2"/>
  <c r="I99" i="2"/>
  <c r="M98" i="2"/>
  <c r="L98" i="2"/>
  <c r="I98" i="2"/>
  <c r="M97" i="2"/>
  <c r="L97" i="2"/>
  <c r="I97" i="2"/>
  <c r="M96" i="2"/>
  <c r="L96" i="2"/>
  <c r="I96" i="2"/>
  <c r="M95" i="2"/>
  <c r="L95" i="2"/>
  <c r="I95" i="2"/>
  <c r="M94" i="2"/>
  <c r="L94" i="2"/>
  <c r="I94" i="2"/>
  <c r="M93" i="2"/>
  <c r="L93" i="2"/>
  <c r="I93" i="2"/>
  <c r="M92" i="2"/>
  <c r="L92" i="2"/>
  <c r="I92" i="2"/>
  <c r="M91" i="2"/>
  <c r="L91" i="2"/>
  <c r="I91" i="2"/>
  <c r="S90" i="2"/>
  <c r="M90" i="2"/>
  <c r="L90" i="2"/>
  <c r="I90" i="2"/>
  <c r="S89" i="2"/>
  <c r="M89" i="2"/>
  <c r="L89" i="2"/>
  <c r="I89" i="2"/>
  <c r="S88" i="2"/>
  <c r="M88" i="2"/>
  <c r="L88" i="2"/>
  <c r="I88" i="2"/>
  <c r="S87" i="2"/>
  <c r="M87" i="2"/>
  <c r="L87" i="2"/>
  <c r="I87" i="2"/>
  <c r="S86" i="2"/>
  <c r="M86" i="2"/>
  <c r="L86" i="2"/>
  <c r="I86" i="2"/>
  <c r="S85" i="2"/>
  <c r="M85" i="2"/>
  <c r="L85" i="2"/>
  <c r="I85" i="2"/>
  <c r="S84" i="2"/>
  <c r="M84" i="2"/>
  <c r="L84" i="2"/>
  <c r="I84" i="2"/>
  <c r="S83" i="2"/>
  <c r="M83" i="2"/>
  <c r="L83" i="2"/>
  <c r="I83" i="2"/>
  <c r="S82" i="2"/>
  <c r="M82" i="2"/>
  <c r="L82" i="2"/>
  <c r="I82" i="2"/>
  <c r="S81" i="2"/>
  <c r="M81" i="2"/>
  <c r="L81" i="2"/>
  <c r="I81" i="2"/>
  <c r="S80" i="2"/>
  <c r="M80" i="2"/>
  <c r="L80" i="2"/>
  <c r="I80" i="2"/>
  <c r="S79" i="2"/>
  <c r="M79" i="2"/>
  <c r="L79" i="2"/>
  <c r="I79" i="2"/>
  <c r="S78" i="2"/>
  <c r="M78" i="2"/>
  <c r="L78" i="2"/>
  <c r="I78" i="2"/>
  <c r="S77" i="2"/>
  <c r="M77" i="2"/>
  <c r="L77" i="2"/>
  <c r="I77" i="2"/>
  <c r="S76" i="2"/>
  <c r="M76" i="2"/>
  <c r="L76" i="2"/>
  <c r="I76" i="2"/>
  <c r="S75" i="2"/>
  <c r="M75" i="2"/>
  <c r="L75" i="2"/>
  <c r="I75" i="2"/>
  <c r="S74" i="2"/>
  <c r="M74" i="2"/>
  <c r="L74" i="2"/>
  <c r="I74" i="2"/>
  <c r="S73" i="2"/>
  <c r="M73" i="2"/>
  <c r="L73" i="2"/>
  <c r="I73" i="2"/>
  <c r="S72" i="2"/>
  <c r="M72" i="2"/>
  <c r="L72" i="2"/>
  <c r="I72" i="2"/>
  <c r="S71" i="2"/>
  <c r="M71" i="2"/>
  <c r="L71" i="2"/>
  <c r="I71" i="2"/>
  <c r="S70" i="2"/>
  <c r="M70" i="2"/>
  <c r="L70" i="2"/>
  <c r="I70" i="2"/>
  <c r="S69" i="2"/>
  <c r="M69" i="2"/>
  <c r="L69" i="2"/>
  <c r="I69" i="2"/>
  <c r="S68" i="2"/>
  <c r="M68" i="2"/>
  <c r="L68" i="2"/>
  <c r="I68" i="2"/>
  <c r="S67" i="2"/>
  <c r="M67" i="2"/>
  <c r="L67" i="2"/>
  <c r="I67" i="2"/>
  <c r="S66" i="2"/>
  <c r="M66" i="2"/>
  <c r="L66" i="2"/>
  <c r="I66" i="2"/>
  <c r="S65" i="2"/>
  <c r="M65" i="2"/>
  <c r="L65" i="2"/>
  <c r="I65" i="2"/>
  <c r="S64" i="2"/>
  <c r="M64" i="2"/>
  <c r="L64" i="2"/>
  <c r="I64" i="2"/>
  <c r="S63" i="2"/>
  <c r="M63" i="2"/>
  <c r="L63" i="2"/>
  <c r="I63" i="2"/>
  <c r="S62" i="2"/>
  <c r="M62" i="2"/>
  <c r="L62" i="2"/>
  <c r="I62" i="2"/>
  <c r="S61" i="2"/>
  <c r="M61" i="2"/>
  <c r="L61" i="2"/>
  <c r="I61" i="2"/>
  <c r="S60" i="2"/>
  <c r="M60" i="2"/>
  <c r="L60" i="2"/>
  <c r="I60" i="2"/>
  <c r="S59" i="2"/>
  <c r="M59" i="2"/>
  <c r="L59" i="2"/>
  <c r="I59" i="2"/>
  <c r="S58" i="2"/>
  <c r="M58" i="2"/>
  <c r="L58" i="2"/>
  <c r="I58" i="2"/>
  <c r="S57" i="2"/>
  <c r="M57" i="2"/>
  <c r="L57" i="2"/>
  <c r="I57" i="2"/>
  <c r="S56" i="2"/>
  <c r="M56" i="2"/>
  <c r="L56" i="2"/>
  <c r="I56" i="2"/>
  <c r="S55" i="2"/>
  <c r="M55" i="2"/>
  <c r="L55" i="2"/>
  <c r="I55" i="2"/>
  <c r="S54" i="2"/>
  <c r="M54" i="2"/>
  <c r="L54" i="2"/>
  <c r="I54" i="2"/>
  <c r="S53" i="2"/>
  <c r="M53" i="2"/>
  <c r="L53" i="2"/>
  <c r="I53" i="2"/>
  <c r="S52" i="2"/>
  <c r="M52" i="2"/>
  <c r="L52" i="2"/>
  <c r="I52" i="2"/>
  <c r="S51" i="2"/>
  <c r="M51" i="2"/>
  <c r="L51" i="2"/>
  <c r="I51" i="2"/>
  <c r="M50" i="2"/>
  <c r="L50" i="2"/>
  <c r="I50" i="2"/>
  <c r="M49" i="2"/>
  <c r="L49" i="2"/>
  <c r="I49" i="2"/>
  <c r="M48" i="2"/>
  <c r="L48" i="2"/>
  <c r="I48" i="2"/>
  <c r="M47" i="2"/>
  <c r="L47" i="2"/>
  <c r="I47" i="2"/>
  <c r="M46" i="2"/>
  <c r="L46" i="2"/>
  <c r="I46" i="2"/>
  <c r="M45" i="2"/>
  <c r="L45" i="2"/>
  <c r="I45" i="2"/>
  <c r="M44" i="2"/>
  <c r="L44" i="2"/>
  <c r="I44" i="2"/>
  <c r="M43" i="2"/>
  <c r="L43" i="2"/>
  <c r="I43" i="2"/>
  <c r="M42" i="2"/>
  <c r="L42" i="2"/>
  <c r="I42" i="2"/>
  <c r="M41" i="2"/>
  <c r="L41" i="2"/>
  <c r="I41" i="2"/>
  <c r="M40" i="2"/>
  <c r="L40" i="2"/>
  <c r="I40" i="2"/>
  <c r="M39" i="2"/>
  <c r="L39" i="2"/>
  <c r="I39" i="2"/>
  <c r="M38" i="2"/>
  <c r="L38" i="2"/>
  <c r="I38" i="2"/>
  <c r="M37" i="2"/>
  <c r="L37" i="2"/>
  <c r="I37" i="2"/>
  <c r="M36" i="2"/>
  <c r="L36" i="2"/>
  <c r="I36" i="2"/>
  <c r="M35" i="2"/>
  <c r="L35" i="2"/>
  <c r="I35" i="2"/>
  <c r="M34" i="2"/>
  <c r="L34" i="2"/>
  <c r="I34" i="2"/>
  <c r="M33" i="2"/>
  <c r="L33" i="2"/>
  <c r="I33" i="2"/>
  <c r="M32" i="2"/>
  <c r="L32" i="2"/>
  <c r="I32" i="2"/>
  <c r="M31" i="2"/>
  <c r="L31" i="2"/>
  <c r="I31" i="2"/>
  <c r="M30" i="2"/>
  <c r="L30" i="2"/>
  <c r="I30" i="2"/>
  <c r="M29" i="2"/>
  <c r="L29" i="2"/>
  <c r="I29" i="2"/>
  <c r="M28" i="2"/>
  <c r="L28" i="2"/>
  <c r="I28" i="2"/>
  <c r="M27" i="2"/>
  <c r="L27" i="2"/>
  <c r="I27" i="2"/>
  <c r="M26" i="2"/>
  <c r="L26" i="2"/>
  <c r="I26" i="2"/>
  <c r="M25" i="2"/>
  <c r="L25" i="2"/>
  <c r="I25" i="2"/>
  <c r="M24" i="2"/>
  <c r="L24" i="2"/>
  <c r="I24" i="2"/>
  <c r="M23" i="2"/>
  <c r="L23" i="2"/>
  <c r="I23" i="2"/>
  <c r="M22" i="2"/>
  <c r="L22" i="2"/>
  <c r="I22" i="2"/>
  <c r="M21" i="2"/>
  <c r="L21" i="2"/>
  <c r="I21" i="2"/>
  <c r="M20" i="2"/>
  <c r="L20" i="2"/>
  <c r="I20" i="2"/>
  <c r="W19" i="2"/>
  <c r="V19" i="2"/>
  <c r="M19" i="2"/>
  <c r="L19" i="2"/>
  <c r="I19" i="2"/>
  <c r="W18" i="2"/>
  <c r="V18" i="2"/>
  <c r="M18" i="2"/>
  <c r="L18" i="2"/>
  <c r="I18" i="2"/>
  <c r="W17" i="2"/>
  <c r="V17" i="2"/>
  <c r="M17" i="2"/>
  <c r="L17" i="2"/>
  <c r="I17" i="2"/>
  <c r="M16" i="2"/>
  <c r="L16" i="2"/>
  <c r="I16" i="2"/>
  <c r="M15" i="2"/>
  <c r="L15" i="2"/>
  <c r="I15" i="2"/>
  <c r="S14" i="2"/>
  <c r="M14" i="2"/>
  <c r="L14" i="2"/>
  <c r="I14" i="2"/>
  <c r="S13" i="2"/>
  <c r="M13" i="2"/>
  <c r="L13" i="2"/>
  <c r="I13" i="2"/>
  <c r="S12" i="2"/>
  <c r="Q29" i="2" s="1"/>
  <c r="M12" i="2"/>
  <c r="L12" i="2"/>
  <c r="I12" i="2"/>
  <c r="S11" i="2"/>
  <c r="M11" i="2"/>
  <c r="L11" i="2"/>
  <c r="I11" i="2"/>
  <c r="S10" i="2"/>
  <c r="M10" i="2"/>
  <c r="L10" i="2"/>
  <c r="I10" i="2"/>
  <c r="S9" i="2"/>
  <c r="M9" i="2"/>
  <c r="L9" i="2"/>
  <c r="I9" i="2"/>
  <c r="S8" i="2"/>
  <c r="M8" i="2"/>
  <c r="L8" i="2"/>
  <c r="I8" i="2"/>
  <c r="S7" i="2"/>
  <c r="M7" i="2"/>
  <c r="L7" i="2"/>
  <c r="I7" i="2"/>
  <c r="S6" i="2"/>
  <c r="M6" i="2"/>
  <c r="L6" i="2"/>
  <c r="I6" i="2"/>
  <c r="S5" i="2"/>
  <c r="M5" i="2"/>
  <c r="L5" i="2"/>
  <c r="I5" i="2"/>
  <c r="M4" i="2"/>
  <c r="L4" i="2"/>
  <c r="I4" i="2"/>
  <c r="B4" i="2"/>
  <c r="B5" i="2" s="1"/>
  <c r="M3" i="2"/>
  <c r="L3" i="2"/>
  <c r="I3" i="2"/>
  <c r="C3" i="2"/>
  <c r="J3" i="2" s="1"/>
  <c r="B3" i="2"/>
  <c r="S2" i="2"/>
  <c r="R2" i="2"/>
  <c r="Q2" i="2"/>
  <c r="P2" i="2"/>
  <c r="M123" i="11"/>
  <c r="L123" i="11"/>
  <c r="I123" i="11"/>
  <c r="M122" i="11"/>
  <c r="L122" i="11"/>
  <c r="I122" i="11"/>
  <c r="A122" i="11"/>
  <c r="A123" i="11" s="1"/>
  <c r="M121" i="11"/>
  <c r="L121" i="11"/>
  <c r="I121" i="11"/>
  <c r="M120" i="11"/>
  <c r="L120" i="11"/>
  <c r="I120" i="11"/>
  <c r="M119" i="11"/>
  <c r="L119" i="11"/>
  <c r="I119" i="11"/>
  <c r="M118" i="11"/>
  <c r="L118" i="11"/>
  <c r="I118" i="11"/>
  <c r="M117" i="11"/>
  <c r="L117" i="11"/>
  <c r="I117" i="11"/>
  <c r="M116" i="11"/>
  <c r="L116" i="11"/>
  <c r="I116" i="11"/>
  <c r="M115" i="11"/>
  <c r="L115" i="11"/>
  <c r="I115" i="11"/>
  <c r="M114" i="11"/>
  <c r="L114" i="11"/>
  <c r="I114" i="11"/>
  <c r="M113" i="11"/>
  <c r="L113" i="11"/>
  <c r="I113" i="11"/>
  <c r="M112" i="11"/>
  <c r="L112" i="11"/>
  <c r="I112" i="11"/>
  <c r="M111" i="11"/>
  <c r="L111" i="11"/>
  <c r="I111" i="11"/>
  <c r="M110" i="11"/>
  <c r="L110" i="11"/>
  <c r="I110" i="11"/>
  <c r="M109" i="11"/>
  <c r="L109" i="11"/>
  <c r="I109" i="11"/>
  <c r="M108" i="11"/>
  <c r="L108" i="11"/>
  <c r="I108" i="11"/>
  <c r="M107" i="11"/>
  <c r="L107" i="11"/>
  <c r="I107" i="11"/>
  <c r="M106" i="11"/>
  <c r="L106" i="11"/>
  <c r="I106" i="11"/>
  <c r="M105" i="11"/>
  <c r="L105" i="11"/>
  <c r="I105" i="11"/>
  <c r="M104" i="11"/>
  <c r="L104" i="11"/>
  <c r="I104" i="11"/>
  <c r="M103" i="11"/>
  <c r="L103" i="11"/>
  <c r="I103" i="11"/>
  <c r="M102" i="11"/>
  <c r="L102" i="11"/>
  <c r="I102" i="11"/>
  <c r="M101" i="11"/>
  <c r="L101" i="11"/>
  <c r="I101" i="11"/>
  <c r="M100" i="11"/>
  <c r="L100" i="11"/>
  <c r="I100" i="11"/>
  <c r="M99" i="11"/>
  <c r="L99" i="11"/>
  <c r="I99" i="11"/>
  <c r="M98" i="11"/>
  <c r="L98" i="11"/>
  <c r="I98" i="11"/>
  <c r="M97" i="11"/>
  <c r="L97" i="11"/>
  <c r="I97" i="11"/>
  <c r="M96" i="11"/>
  <c r="L96" i="11"/>
  <c r="I96" i="11"/>
  <c r="M95" i="11"/>
  <c r="L95" i="11"/>
  <c r="I95" i="11"/>
  <c r="M94" i="11"/>
  <c r="L94" i="11"/>
  <c r="I94" i="11"/>
  <c r="M93" i="11"/>
  <c r="L93" i="11"/>
  <c r="I93" i="11"/>
  <c r="M92" i="11"/>
  <c r="L92" i="11"/>
  <c r="I92" i="11"/>
  <c r="M91" i="11"/>
  <c r="L91" i="11"/>
  <c r="I91" i="11"/>
  <c r="S90" i="11"/>
  <c r="M90" i="11"/>
  <c r="L90" i="11"/>
  <c r="I90" i="11"/>
  <c r="S89" i="11"/>
  <c r="M89" i="11"/>
  <c r="L89" i="11"/>
  <c r="I89" i="11"/>
  <c r="S88" i="11"/>
  <c r="M88" i="11"/>
  <c r="L88" i="11"/>
  <c r="I88" i="11"/>
  <c r="S87" i="11"/>
  <c r="M87" i="11"/>
  <c r="L87" i="11"/>
  <c r="I87" i="11"/>
  <c r="S86" i="11"/>
  <c r="M86" i="11"/>
  <c r="L86" i="11"/>
  <c r="I86" i="11"/>
  <c r="S85" i="11"/>
  <c r="M85" i="11"/>
  <c r="L85" i="11"/>
  <c r="I85" i="11"/>
  <c r="S84" i="11"/>
  <c r="M84" i="11"/>
  <c r="L84" i="11"/>
  <c r="I84" i="11"/>
  <c r="S83" i="11"/>
  <c r="M83" i="11"/>
  <c r="L83" i="11"/>
  <c r="I83" i="11"/>
  <c r="S82" i="11"/>
  <c r="M82" i="11"/>
  <c r="L82" i="11"/>
  <c r="I82" i="11"/>
  <c r="S81" i="11"/>
  <c r="M81" i="11"/>
  <c r="L81" i="11"/>
  <c r="I81" i="11"/>
  <c r="S80" i="11"/>
  <c r="M80" i="11"/>
  <c r="L80" i="11"/>
  <c r="I80" i="11"/>
  <c r="S79" i="11"/>
  <c r="M79" i="11"/>
  <c r="L79" i="11"/>
  <c r="I79" i="11"/>
  <c r="S78" i="11"/>
  <c r="M78" i="11"/>
  <c r="L78" i="11"/>
  <c r="I78" i="11"/>
  <c r="S77" i="11"/>
  <c r="M77" i="11"/>
  <c r="L77" i="11"/>
  <c r="I77" i="11"/>
  <c r="S76" i="11"/>
  <c r="M76" i="11"/>
  <c r="L76" i="11"/>
  <c r="I76" i="11"/>
  <c r="S75" i="11"/>
  <c r="M75" i="11"/>
  <c r="L75" i="11"/>
  <c r="I75" i="11"/>
  <c r="S74" i="11"/>
  <c r="M74" i="11"/>
  <c r="L74" i="11"/>
  <c r="I74" i="11"/>
  <c r="S73" i="11"/>
  <c r="M73" i="11"/>
  <c r="L73" i="11"/>
  <c r="I73" i="11"/>
  <c r="S72" i="11"/>
  <c r="M72" i="11"/>
  <c r="L72" i="11"/>
  <c r="I72" i="11"/>
  <c r="S71" i="11"/>
  <c r="M71" i="11"/>
  <c r="L71" i="11"/>
  <c r="I71" i="11"/>
  <c r="S70" i="11"/>
  <c r="M70" i="11"/>
  <c r="L70" i="11"/>
  <c r="I70" i="11"/>
  <c r="S69" i="11"/>
  <c r="M69" i="11"/>
  <c r="L69" i="11"/>
  <c r="I69" i="11"/>
  <c r="S68" i="11"/>
  <c r="M68" i="11"/>
  <c r="L68" i="11"/>
  <c r="I68" i="11"/>
  <c r="S67" i="11"/>
  <c r="M67" i="11"/>
  <c r="L67" i="11"/>
  <c r="I67" i="11"/>
  <c r="S66" i="11"/>
  <c r="M66" i="11"/>
  <c r="L66" i="11"/>
  <c r="I66" i="11"/>
  <c r="S65" i="11"/>
  <c r="M65" i="11"/>
  <c r="L65" i="11"/>
  <c r="I65" i="11"/>
  <c r="S64" i="11"/>
  <c r="M64" i="11"/>
  <c r="L64" i="11"/>
  <c r="I64" i="11"/>
  <c r="S63" i="11"/>
  <c r="M63" i="11"/>
  <c r="L63" i="11"/>
  <c r="I63" i="11"/>
  <c r="S62" i="11"/>
  <c r="M62" i="11"/>
  <c r="L62" i="11"/>
  <c r="I62" i="11"/>
  <c r="S61" i="11"/>
  <c r="M61" i="11"/>
  <c r="L61" i="11"/>
  <c r="I61" i="11"/>
  <c r="S60" i="11"/>
  <c r="M60" i="11"/>
  <c r="L60" i="11"/>
  <c r="I60" i="11"/>
  <c r="S59" i="11"/>
  <c r="M59" i="11"/>
  <c r="L59" i="11"/>
  <c r="I59" i="11"/>
  <c r="S58" i="11"/>
  <c r="M58" i="11"/>
  <c r="L58" i="11"/>
  <c r="I58" i="11"/>
  <c r="S57" i="11"/>
  <c r="M57" i="11"/>
  <c r="L57" i="11"/>
  <c r="I57" i="11"/>
  <c r="S56" i="11"/>
  <c r="M56" i="11"/>
  <c r="L56" i="11"/>
  <c r="I56" i="11"/>
  <c r="S55" i="11"/>
  <c r="M55" i="11"/>
  <c r="L55" i="11"/>
  <c r="I55" i="11"/>
  <c r="S54" i="11"/>
  <c r="M54" i="11"/>
  <c r="L54" i="11"/>
  <c r="I54" i="11"/>
  <c r="S53" i="11"/>
  <c r="M53" i="11"/>
  <c r="L53" i="11"/>
  <c r="I53" i="11"/>
  <c r="S52" i="11"/>
  <c r="M52" i="11"/>
  <c r="L52" i="11"/>
  <c r="I52" i="11"/>
  <c r="S51" i="11"/>
  <c r="M51" i="11"/>
  <c r="L51" i="11"/>
  <c r="I51" i="11"/>
  <c r="S50" i="11"/>
  <c r="R50" i="11"/>
  <c r="M50" i="11"/>
  <c r="L50" i="11"/>
  <c r="I50" i="11"/>
  <c r="S49" i="11"/>
  <c r="R49" i="11"/>
  <c r="Q49" i="11"/>
  <c r="M49" i="11"/>
  <c r="L49" i="11"/>
  <c r="I49" i="11"/>
  <c r="M48" i="11"/>
  <c r="L48" i="11"/>
  <c r="I48" i="11"/>
  <c r="M47" i="11"/>
  <c r="L47" i="11"/>
  <c r="I47" i="11"/>
  <c r="M46" i="11"/>
  <c r="L46" i="11"/>
  <c r="I46" i="11"/>
  <c r="M45" i="11"/>
  <c r="L45" i="11"/>
  <c r="I45" i="11"/>
  <c r="M44" i="11"/>
  <c r="L44" i="11"/>
  <c r="I44" i="11"/>
  <c r="M43" i="11"/>
  <c r="L43" i="11"/>
  <c r="I43" i="11"/>
  <c r="M42" i="11"/>
  <c r="L42" i="11"/>
  <c r="I42" i="11"/>
  <c r="M41" i="11"/>
  <c r="L41" i="11"/>
  <c r="I41" i="11"/>
  <c r="M40" i="11"/>
  <c r="L40" i="11"/>
  <c r="I40" i="11"/>
  <c r="M39" i="11"/>
  <c r="L39" i="11"/>
  <c r="I39" i="11"/>
  <c r="M38" i="11"/>
  <c r="L38" i="11"/>
  <c r="I38" i="11"/>
  <c r="M37" i="11"/>
  <c r="L37" i="11"/>
  <c r="I37" i="11"/>
  <c r="M36" i="11"/>
  <c r="L36" i="11"/>
  <c r="I36" i="11"/>
  <c r="M35" i="11"/>
  <c r="L35" i="11"/>
  <c r="I35" i="11"/>
  <c r="M34" i="11"/>
  <c r="L34" i="11"/>
  <c r="I34" i="11"/>
  <c r="M33" i="11"/>
  <c r="L33" i="11"/>
  <c r="I33" i="11"/>
  <c r="M32" i="11"/>
  <c r="L32" i="11"/>
  <c r="I32" i="11"/>
  <c r="M31" i="11"/>
  <c r="L31" i="11"/>
  <c r="I31" i="11"/>
  <c r="M30" i="11"/>
  <c r="L30" i="11"/>
  <c r="I30" i="11"/>
  <c r="M29" i="11"/>
  <c r="L29" i="11"/>
  <c r="I29" i="11"/>
  <c r="M28" i="11"/>
  <c r="L28" i="11"/>
  <c r="I28" i="11"/>
  <c r="M27" i="11"/>
  <c r="L27" i="11"/>
  <c r="I27" i="11"/>
  <c r="M26" i="11"/>
  <c r="L26" i="11"/>
  <c r="I26" i="11"/>
  <c r="M25" i="11"/>
  <c r="L25" i="11"/>
  <c r="I25" i="11"/>
  <c r="M24" i="11"/>
  <c r="L24" i="11"/>
  <c r="I24" i="11"/>
  <c r="M23" i="11"/>
  <c r="L23" i="11"/>
  <c r="I23" i="11"/>
  <c r="M22" i="11"/>
  <c r="L22" i="11"/>
  <c r="I22" i="11"/>
  <c r="M21" i="11"/>
  <c r="L21" i="11"/>
  <c r="I21" i="11"/>
  <c r="M20" i="11"/>
  <c r="L20" i="11"/>
  <c r="I20" i="11"/>
  <c r="W19" i="11"/>
  <c r="V19" i="11"/>
  <c r="M19" i="11"/>
  <c r="L19" i="11"/>
  <c r="I19" i="11"/>
  <c r="W18" i="11"/>
  <c r="V18" i="11"/>
  <c r="M18" i="11"/>
  <c r="L18" i="11"/>
  <c r="I18" i="11"/>
  <c r="W17" i="11"/>
  <c r="V17" i="11"/>
  <c r="M17" i="11"/>
  <c r="L17" i="11"/>
  <c r="I17" i="11"/>
  <c r="M16" i="11"/>
  <c r="L16" i="11"/>
  <c r="I16" i="11"/>
  <c r="M15" i="11"/>
  <c r="L15" i="11"/>
  <c r="I15" i="11"/>
  <c r="S14" i="11"/>
  <c r="M14" i="11"/>
  <c r="L14" i="11"/>
  <c r="I14" i="11"/>
  <c r="S13" i="11"/>
  <c r="M13" i="11"/>
  <c r="L13" i="11"/>
  <c r="I13" i="11"/>
  <c r="S12" i="11"/>
  <c r="M12" i="11"/>
  <c r="L12" i="11"/>
  <c r="I12" i="11"/>
  <c r="S11" i="11"/>
  <c r="M11" i="11"/>
  <c r="L11" i="11"/>
  <c r="I11" i="11"/>
  <c r="S10" i="11"/>
  <c r="M10" i="11"/>
  <c r="L10" i="11"/>
  <c r="I10" i="11"/>
  <c r="S9" i="11"/>
  <c r="M9" i="11"/>
  <c r="L9" i="11"/>
  <c r="I9" i="11"/>
  <c r="S8" i="11"/>
  <c r="M8" i="11"/>
  <c r="L8" i="11"/>
  <c r="I8" i="11"/>
  <c r="S7" i="11"/>
  <c r="M7" i="11"/>
  <c r="L7" i="11"/>
  <c r="I7" i="11"/>
  <c r="S6" i="11"/>
  <c r="M6" i="11"/>
  <c r="L6" i="11"/>
  <c r="I6" i="11"/>
  <c r="S5" i="11"/>
  <c r="M5" i="11"/>
  <c r="L5" i="11"/>
  <c r="I5" i="11"/>
  <c r="S4" i="11"/>
  <c r="R4" i="11"/>
  <c r="Q4" i="11"/>
  <c r="M4" i="11"/>
  <c r="L4" i="11"/>
  <c r="I4" i="11"/>
  <c r="M3" i="11"/>
  <c r="L3" i="11"/>
  <c r="I3" i="11"/>
  <c r="C3" i="11"/>
  <c r="B3" i="11"/>
  <c r="S2" i="11"/>
  <c r="W31" i="2"/>
  <c r="X36" i="6" l="1"/>
  <c r="X38" i="6"/>
  <c r="V45" i="6"/>
  <c r="V44" i="6"/>
  <c r="X18" i="2"/>
  <c r="X19" i="3"/>
  <c r="X18" i="4"/>
  <c r="X17" i="4"/>
  <c r="X19" i="11"/>
  <c r="Q22" i="11"/>
  <c r="Q24" i="11"/>
  <c r="Q28" i="11"/>
  <c r="AB9" i="11"/>
  <c r="X19" i="2"/>
  <c r="X19" i="4"/>
  <c r="X18" i="3"/>
  <c r="X17" i="3"/>
  <c r="P40" i="2"/>
  <c r="P30" i="2"/>
  <c r="C4" i="3"/>
  <c r="C5" i="3" s="1"/>
  <c r="P37" i="11"/>
  <c r="V43" i="11"/>
  <c r="X18" i="11"/>
  <c r="G4" i="2"/>
  <c r="P41" i="11"/>
  <c r="P43" i="2"/>
  <c r="J4" i="3"/>
  <c r="K4" i="3" s="1"/>
  <c r="Q39" i="11"/>
  <c r="X17" i="11"/>
  <c r="X17" i="2"/>
  <c r="S2" i="4"/>
  <c r="R2" i="4"/>
  <c r="Q2" i="4"/>
  <c r="A5" i="4"/>
  <c r="B4" i="4"/>
  <c r="S62" i="4"/>
  <c r="C4" i="4"/>
  <c r="V43" i="4"/>
  <c r="G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C6" i="3"/>
  <c r="J5" i="3"/>
  <c r="J6" i="3"/>
  <c r="K5" i="3"/>
  <c r="Q2" i="3"/>
  <c r="R2" i="3"/>
  <c r="B5" i="3"/>
  <c r="G5" i="3" s="1"/>
  <c r="S62" i="3"/>
  <c r="S9" i="3"/>
  <c r="R62" i="3"/>
  <c r="AB21" i="3" s="1"/>
  <c r="V43" i="3"/>
  <c r="G4" i="3"/>
  <c r="H4" i="3" s="1"/>
  <c r="K3" i="2"/>
  <c r="H4" i="2"/>
  <c r="Q42" i="2"/>
  <c r="Q28" i="2"/>
  <c r="P42" i="2"/>
  <c r="P28" i="2"/>
  <c r="Q51" i="2"/>
  <c r="V43" i="2"/>
  <c r="B6" i="2"/>
  <c r="Q37" i="2"/>
  <c r="P37" i="2"/>
  <c r="Q23" i="2"/>
  <c r="P23" i="2"/>
  <c r="R51" i="2"/>
  <c r="Q39" i="2"/>
  <c r="Q25" i="2"/>
  <c r="P25" i="2"/>
  <c r="P39" i="2"/>
  <c r="G3" i="2"/>
  <c r="H3" i="2" s="1"/>
  <c r="G5" i="2"/>
  <c r="H5" i="2" s="1"/>
  <c r="Q36" i="2"/>
  <c r="P36" i="2"/>
  <c r="Q22" i="2"/>
  <c r="P22" i="2"/>
  <c r="Q41" i="2"/>
  <c r="C4" i="2"/>
  <c r="Q24" i="2"/>
  <c r="Q30" i="2"/>
  <c r="Q40" i="2"/>
  <c r="Q43" i="2"/>
  <c r="P29" i="2"/>
  <c r="P38" i="2"/>
  <c r="P24" i="2"/>
  <c r="P26" i="2"/>
  <c r="P27" i="2"/>
  <c r="Q38" i="2"/>
  <c r="Q26" i="2"/>
  <c r="Q27" i="2"/>
  <c r="P41" i="2"/>
  <c r="P44" i="2"/>
  <c r="Q44" i="2"/>
  <c r="A123" i="2"/>
  <c r="R51" i="11"/>
  <c r="AB10" i="11" s="1"/>
  <c r="J3" i="11"/>
  <c r="K3" i="11" s="1"/>
  <c r="P40" i="11"/>
  <c r="P26" i="11"/>
  <c r="Q40" i="11"/>
  <c r="Q2" i="11"/>
  <c r="Q35" i="11"/>
  <c r="P21" i="11"/>
  <c r="P35" i="11"/>
  <c r="Q21" i="11"/>
  <c r="Q26" i="11"/>
  <c r="P27" i="11"/>
  <c r="P43" i="11"/>
  <c r="Q29" i="11"/>
  <c r="P29" i="11"/>
  <c r="Q43" i="11"/>
  <c r="C4" i="11"/>
  <c r="R2" i="11"/>
  <c r="Q44" i="11"/>
  <c r="P30" i="11"/>
  <c r="P44" i="11"/>
  <c r="Q30" i="11"/>
  <c r="P24" i="11"/>
  <c r="Q38" i="11"/>
  <c r="P38" i="11"/>
  <c r="P39" i="11"/>
  <c r="P36" i="11"/>
  <c r="Q36" i="11"/>
  <c r="P22" i="11"/>
  <c r="P23" i="11"/>
  <c r="P25" i="11"/>
  <c r="Q37" i="11"/>
  <c r="Z5" i="11"/>
  <c r="Q25" i="11"/>
  <c r="Q51" i="11"/>
  <c r="G3" i="11"/>
  <c r="H3" i="11" s="1"/>
  <c r="P42" i="11"/>
  <c r="P28" i="11"/>
  <c r="S3" i="11"/>
  <c r="B4" i="11"/>
  <c r="Q41" i="11"/>
  <c r="Q27" i="11"/>
  <c r="Q42" i="11"/>
  <c r="Q23" i="11"/>
  <c r="S93" i="11"/>
  <c r="Q50" i="11"/>
  <c r="AA9" i="11" s="1"/>
  <c r="R93" i="11"/>
  <c r="AB53" i="11" s="1"/>
  <c r="Q93" i="11"/>
  <c r="AA53" i="11" s="1"/>
  <c r="S92" i="11"/>
  <c r="R92" i="11"/>
  <c r="Q92" i="11"/>
  <c r="W26" i="11"/>
  <c r="W32" i="11"/>
  <c r="W29" i="11"/>
  <c r="W32" i="2"/>
  <c r="W24" i="2"/>
  <c r="W30" i="2"/>
  <c r="W25" i="11"/>
  <c r="V30" i="11"/>
  <c r="W23" i="11"/>
  <c r="V26" i="11"/>
  <c r="V29" i="2"/>
  <c r="V30" i="2"/>
  <c r="W30" i="11"/>
  <c r="V31" i="11"/>
  <c r="V27" i="2"/>
  <c r="W29" i="2"/>
  <c r="W27" i="11"/>
  <c r="V28" i="11"/>
  <c r="V26" i="2"/>
  <c r="W31" i="11"/>
  <c r="V29" i="11"/>
  <c r="W28" i="2"/>
  <c r="W27" i="2"/>
  <c r="V32" i="11"/>
  <c r="V23" i="11"/>
  <c r="V32" i="2"/>
  <c r="V28" i="2"/>
  <c r="V25" i="11"/>
  <c r="V24" i="2"/>
  <c r="V25" i="2"/>
  <c r="V27" i="11"/>
  <c r="W28" i="11"/>
  <c r="W25" i="2"/>
  <c r="W26" i="2"/>
  <c r="W24" i="11"/>
  <c r="V31" i="2"/>
  <c r="V24" i="11"/>
  <c r="AC53" i="11" l="1"/>
  <c r="AB52" i="11"/>
  <c r="AC9" i="11"/>
  <c r="S10" i="3"/>
  <c r="S8" i="3"/>
  <c r="S71" i="3"/>
  <c r="S70" i="3"/>
  <c r="S67" i="3"/>
  <c r="S75" i="3"/>
  <c r="S65" i="3"/>
  <c r="S64" i="3"/>
  <c r="S68" i="3"/>
  <c r="S63" i="3"/>
  <c r="H4" i="4"/>
  <c r="B5" i="4"/>
  <c r="C5" i="4"/>
  <c r="J4" i="4"/>
  <c r="K4" i="4" s="1"/>
  <c r="A6" i="4"/>
  <c r="S12" i="3"/>
  <c r="S83" i="3"/>
  <c r="R55" i="3"/>
  <c r="Q57" i="3"/>
  <c r="H5" i="3"/>
  <c r="G6" i="3"/>
  <c r="B6" i="3"/>
  <c r="R4" i="3"/>
  <c r="Q5" i="3"/>
  <c r="S60" i="3"/>
  <c r="S73" i="3"/>
  <c r="S52" i="3"/>
  <c r="S86" i="3"/>
  <c r="S72" i="3"/>
  <c r="S53" i="3"/>
  <c r="S77" i="3"/>
  <c r="S58" i="3"/>
  <c r="R60" i="3"/>
  <c r="S14" i="3"/>
  <c r="S4" i="3"/>
  <c r="S57" i="3"/>
  <c r="S59" i="3"/>
  <c r="S79" i="3"/>
  <c r="Q4" i="3"/>
  <c r="Q50" i="3"/>
  <c r="S76" i="3"/>
  <c r="R49" i="3"/>
  <c r="Q55" i="3"/>
  <c r="Q60" i="3"/>
  <c r="S82" i="3"/>
  <c r="S81" i="3"/>
  <c r="R50" i="3"/>
  <c r="S49" i="3"/>
  <c r="R53" i="3"/>
  <c r="R58" i="3"/>
  <c r="S87" i="3"/>
  <c r="P3" i="3"/>
  <c r="Q6" i="3"/>
  <c r="Q51" i="3"/>
  <c r="S84" i="3"/>
  <c r="S89" i="3"/>
  <c r="R51" i="3"/>
  <c r="S50" i="3"/>
  <c r="S56" i="3"/>
  <c r="S80" i="3"/>
  <c r="S85" i="3"/>
  <c r="S66" i="3"/>
  <c r="R6" i="3"/>
  <c r="Q54" i="3"/>
  <c r="S6" i="3"/>
  <c r="S54" i="3"/>
  <c r="S51" i="3"/>
  <c r="Q58" i="3"/>
  <c r="S90" i="3"/>
  <c r="S5" i="3"/>
  <c r="R57" i="3"/>
  <c r="S13" i="3"/>
  <c r="S11" i="3"/>
  <c r="Q27" i="3" s="1"/>
  <c r="Q49" i="3"/>
  <c r="Q39" i="3"/>
  <c r="P25" i="3"/>
  <c r="P39" i="3"/>
  <c r="Q25" i="3"/>
  <c r="Q56" i="3"/>
  <c r="S78" i="3"/>
  <c r="Q53" i="3"/>
  <c r="S69" i="3"/>
  <c r="R52" i="3"/>
  <c r="C7" i="3"/>
  <c r="K6" i="3"/>
  <c r="R5" i="3"/>
  <c r="R54" i="3"/>
  <c r="AB13" i="3" s="1"/>
  <c r="Q59" i="3"/>
  <c r="Q40" i="3"/>
  <c r="P40" i="3"/>
  <c r="Q26" i="3"/>
  <c r="P26" i="3"/>
  <c r="R59" i="3"/>
  <c r="R56" i="3"/>
  <c r="S88" i="3"/>
  <c r="Q52" i="3"/>
  <c r="S74" i="3"/>
  <c r="S55" i="3"/>
  <c r="Q62" i="3"/>
  <c r="AA21" i="3" s="1"/>
  <c r="AC21" i="3" s="1"/>
  <c r="X26" i="2"/>
  <c r="X27" i="2"/>
  <c r="X31" i="2"/>
  <c r="X25" i="2"/>
  <c r="X30" i="2"/>
  <c r="X29" i="2"/>
  <c r="X28" i="2"/>
  <c r="X32" i="2"/>
  <c r="X24" i="2"/>
  <c r="J4" i="2"/>
  <c r="K4" i="2" s="1"/>
  <c r="C5" i="2"/>
  <c r="Q93" i="2"/>
  <c r="AA53" i="2" s="1"/>
  <c r="Q50" i="2"/>
  <c r="R93" i="2"/>
  <c r="AB53" i="2" s="1"/>
  <c r="AC53" i="2" s="1"/>
  <c r="R50" i="2"/>
  <c r="AB10" i="2" s="1"/>
  <c r="S92" i="2"/>
  <c r="S49" i="2"/>
  <c r="R49" i="2"/>
  <c r="Q49" i="2"/>
  <c r="S50" i="2"/>
  <c r="Q4" i="2"/>
  <c r="R4" i="2"/>
  <c r="S4" i="2"/>
  <c r="R92" i="2"/>
  <c r="J5" i="2"/>
  <c r="S93" i="2"/>
  <c r="Q52" i="2"/>
  <c r="AA11" i="2" s="1"/>
  <c r="B7" i="2"/>
  <c r="G6" i="2"/>
  <c r="H6" i="2" s="1"/>
  <c r="X24" i="11"/>
  <c r="X31" i="11"/>
  <c r="X27" i="11"/>
  <c r="X32" i="11"/>
  <c r="X30" i="11"/>
  <c r="X25" i="11"/>
  <c r="X26" i="11"/>
  <c r="X28" i="11"/>
  <c r="X29" i="11"/>
  <c r="X23" i="11"/>
  <c r="G4" i="11"/>
  <c r="H4" i="11" s="1"/>
  <c r="C5" i="11"/>
  <c r="J5" i="11" s="1"/>
  <c r="B5" i="11"/>
  <c r="P34" i="11"/>
  <c r="Q34" i="11"/>
  <c r="Q20" i="11"/>
  <c r="P20" i="11"/>
  <c r="S91" i="11"/>
  <c r="J4" i="11"/>
  <c r="K4" i="11" s="1"/>
  <c r="AA10" i="11"/>
  <c r="AC10" i="11" s="1"/>
  <c r="AA5" i="11"/>
  <c r="AB5" i="11"/>
  <c r="S15" i="11"/>
  <c r="AA52" i="11"/>
  <c r="W28" i="3"/>
  <c r="V37" i="11"/>
  <c r="V27" i="3"/>
  <c r="V28" i="3"/>
  <c r="W22" i="11"/>
  <c r="W29" i="3"/>
  <c r="W37" i="11"/>
  <c r="W27" i="3"/>
  <c r="AA15" i="3" l="1"/>
  <c r="AB15" i="3"/>
  <c r="AC52" i="11"/>
  <c r="AA11" i="3"/>
  <c r="AB11" i="3"/>
  <c r="AC5" i="11"/>
  <c r="AB9" i="3"/>
  <c r="S92" i="3"/>
  <c r="R92" i="3"/>
  <c r="Q92" i="3"/>
  <c r="AB10" i="3"/>
  <c r="AB18" i="3"/>
  <c r="W5" i="3"/>
  <c r="AA10" i="3"/>
  <c r="AA17" i="3"/>
  <c r="AB16" i="3"/>
  <c r="Q38" i="3"/>
  <c r="P24" i="3"/>
  <c r="P38" i="3"/>
  <c r="Q24" i="3"/>
  <c r="AB52" i="2"/>
  <c r="AA9" i="2"/>
  <c r="AA13" i="3"/>
  <c r="AC13" i="3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S65" i="4"/>
  <c r="S64" i="4"/>
  <c r="C6" i="4"/>
  <c r="R62" i="4"/>
  <c r="AB21" i="4" s="1"/>
  <c r="J6" i="4"/>
  <c r="J5" i="4"/>
  <c r="K5" i="4" s="1"/>
  <c r="B6" i="4"/>
  <c r="G5" i="4"/>
  <c r="H5" i="4" s="1"/>
  <c r="Q62" i="4"/>
  <c r="AA21" i="4" s="1"/>
  <c r="X28" i="3"/>
  <c r="X27" i="3"/>
  <c r="Q44" i="3"/>
  <c r="P44" i="3"/>
  <c r="Q30" i="3"/>
  <c r="P30" i="3"/>
  <c r="AA9" i="3"/>
  <c r="Q41" i="3"/>
  <c r="AA14" i="3"/>
  <c r="Q35" i="3"/>
  <c r="P35" i="3"/>
  <c r="Q21" i="3"/>
  <c r="P21" i="3"/>
  <c r="B7" i="3"/>
  <c r="H6" i="3"/>
  <c r="V5" i="3"/>
  <c r="V7" i="3"/>
  <c r="V6" i="3"/>
  <c r="AB17" i="3"/>
  <c r="Q37" i="3"/>
  <c r="P37" i="3"/>
  <c r="Q23" i="3"/>
  <c r="P23" i="3"/>
  <c r="Q43" i="3"/>
  <c r="P43" i="3"/>
  <c r="P29" i="3"/>
  <c r="Q29" i="3"/>
  <c r="P36" i="3"/>
  <c r="Q22" i="3"/>
  <c r="Q36" i="3"/>
  <c r="P22" i="3"/>
  <c r="P15" i="3"/>
  <c r="Z5" i="3"/>
  <c r="S3" i="3"/>
  <c r="AB12" i="3"/>
  <c r="P27" i="3"/>
  <c r="AA16" i="3"/>
  <c r="AA18" i="3"/>
  <c r="C8" i="3"/>
  <c r="J8" i="3" s="1"/>
  <c r="K7" i="3"/>
  <c r="J7" i="3"/>
  <c r="AA12" i="3"/>
  <c r="Q42" i="3"/>
  <c r="P42" i="3"/>
  <c r="Q28" i="3"/>
  <c r="P28" i="3"/>
  <c r="W7" i="3"/>
  <c r="W6" i="3"/>
  <c r="AA19" i="3"/>
  <c r="AA20" i="3"/>
  <c r="AB19" i="3"/>
  <c r="AB20" i="3"/>
  <c r="P41" i="3"/>
  <c r="AB14" i="3"/>
  <c r="C6" i="2"/>
  <c r="K5" i="2"/>
  <c r="P15" i="2"/>
  <c r="S3" i="2"/>
  <c r="Z5" i="2"/>
  <c r="AA10" i="2"/>
  <c r="AC10" i="2" s="1"/>
  <c r="Q21" i="2"/>
  <c r="P21" i="2"/>
  <c r="Q35" i="2"/>
  <c r="P35" i="2"/>
  <c r="AB9" i="2"/>
  <c r="H7" i="2"/>
  <c r="B8" i="2"/>
  <c r="G8" i="2"/>
  <c r="G7" i="2"/>
  <c r="J6" i="2"/>
  <c r="X37" i="11"/>
  <c r="G5" i="11"/>
  <c r="H5" i="11"/>
  <c r="B6" i="11"/>
  <c r="G6" i="11"/>
  <c r="K5" i="11"/>
  <c r="C6" i="11"/>
  <c r="Q45" i="11"/>
  <c r="P45" i="11"/>
  <c r="P31" i="11"/>
  <c r="Q31" i="11"/>
  <c r="V31" i="3"/>
  <c r="V23" i="3"/>
  <c r="W24" i="3"/>
  <c r="V33" i="11"/>
  <c r="V29" i="3"/>
  <c r="V41" i="11"/>
  <c r="V32" i="3"/>
  <c r="W23" i="3"/>
  <c r="V25" i="3"/>
  <c r="V24" i="3"/>
  <c r="W26" i="3"/>
  <c r="V30" i="3"/>
  <c r="V42" i="11"/>
  <c r="W25" i="3"/>
  <c r="W23" i="2"/>
  <c r="V23" i="2"/>
  <c r="W31" i="3"/>
  <c r="W32" i="3"/>
  <c r="W30" i="3"/>
  <c r="W33" i="11"/>
  <c r="V22" i="11"/>
  <c r="V26" i="3"/>
  <c r="AC15" i="3" l="1"/>
  <c r="AC9" i="3"/>
  <c r="AC18" i="3"/>
  <c r="AC11" i="3"/>
  <c r="AC9" i="2"/>
  <c r="AC16" i="3"/>
  <c r="AC10" i="3"/>
  <c r="AC12" i="3"/>
  <c r="X5" i="3"/>
  <c r="AC17" i="3"/>
  <c r="X26" i="3"/>
  <c r="X7" i="3"/>
  <c r="S77" i="4"/>
  <c r="S11" i="4"/>
  <c r="S82" i="4"/>
  <c r="AC20" i="3"/>
  <c r="S63" i="4"/>
  <c r="S78" i="4"/>
  <c r="S70" i="4"/>
  <c r="S8" i="4"/>
  <c r="Q24" i="4" s="1"/>
  <c r="S80" i="4"/>
  <c r="S66" i="4"/>
  <c r="S68" i="4"/>
  <c r="S5" i="4"/>
  <c r="S60" i="4"/>
  <c r="R52" i="4"/>
  <c r="Q52" i="4"/>
  <c r="R55" i="4"/>
  <c r="R5" i="4"/>
  <c r="S50" i="4"/>
  <c r="S85" i="4"/>
  <c r="K6" i="4"/>
  <c r="C7" i="4"/>
  <c r="Q53" i="4"/>
  <c r="R59" i="4"/>
  <c r="S74" i="4"/>
  <c r="S72" i="4"/>
  <c r="S9" i="4"/>
  <c r="S67" i="4"/>
  <c r="S79" i="4"/>
  <c r="S10" i="4"/>
  <c r="S49" i="4"/>
  <c r="S87" i="4"/>
  <c r="P38" i="4"/>
  <c r="P24" i="4"/>
  <c r="R6" i="4"/>
  <c r="S6" i="4"/>
  <c r="Q49" i="4"/>
  <c r="S53" i="4"/>
  <c r="S52" i="4"/>
  <c r="S75" i="4"/>
  <c r="R57" i="4"/>
  <c r="S56" i="4"/>
  <c r="R60" i="4"/>
  <c r="R56" i="4"/>
  <c r="S59" i="4"/>
  <c r="Q54" i="4"/>
  <c r="Q6" i="4"/>
  <c r="S84" i="4"/>
  <c r="S83" i="4"/>
  <c r="S57" i="4"/>
  <c r="S89" i="4"/>
  <c r="S58" i="4"/>
  <c r="Q50" i="4"/>
  <c r="Q55" i="4"/>
  <c r="Q58" i="4"/>
  <c r="S76" i="4"/>
  <c r="R54" i="4"/>
  <c r="Q56" i="4"/>
  <c r="R4" i="4"/>
  <c r="S51" i="4"/>
  <c r="S14" i="4"/>
  <c r="R53" i="4"/>
  <c r="S12" i="4"/>
  <c r="P28" i="4" s="1"/>
  <c r="AC21" i="4"/>
  <c r="B7" i="4"/>
  <c r="G6" i="4"/>
  <c r="H6" i="4" s="1"/>
  <c r="Q59" i="4"/>
  <c r="S69" i="4"/>
  <c r="Q5" i="4"/>
  <c r="Q4" i="4"/>
  <c r="S90" i="4"/>
  <c r="Q51" i="4"/>
  <c r="R58" i="4"/>
  <c r="S71" i="4"/>
  <c r="S54" i="4"/>
  <c r="R50" i="4"/>
  <c r="Q57" i="4"/>
  <c r="S55" i="4"/>
  <c r="S81" i="4"/>
  <c r="S88" i="4"/>
  <c r="S13" i="4"/>
  <c r="S86" i="4"/>
  <c r="R49" i="4"/>
  <c r="Q60" i="4"/>
  <c r="S73" i="4"/>
  <c r="S4" i="4"/>
  <c r="R51" i="4"/>
  <c r="X23" i="3"/>
  <c r="X32" i="3"/>
  <c r="X30" i="3"/>
  <c r="X31" i="3"/>
  <c r="X29" i="3"/>
  <c r="X24" i="3"/>
  <c r="X25" i="3"/>
  <c r="AC19" i="3"/>
  <c r="C9" i="3"/>
  <c r="K8" i="3"/>
  <c r="R63" i="3"/>
  <c r="AB22" i="3" s="1"/>
  <c r="B8" i="3"/>
  <c r="G7" i="3"/>
  <c r="H7" i="3" s="1"/>
  <c r="G8" i="3"/>
  <c r="P34" i="3"/>
  <c r="Q20" i="3"/>
  <c r="P20" i="3"/>
  <c r="Q34" i="3"/>
  <c r="AB5" i="3"/>
  <c r="AA5" i="3"/>
  <c r="S91" i="3"/>
  <c r="X6" i="3"/>
  <c r="S15" i="3"/>
  <c r="AC14" i="3"/>
  <c r="X23" i="2"/>
  <c r="AA5" i="2"/>
  <c r="AB5" i="2"/>
  <c r="B9" i="2"/>
  <c r="H8" i="2"/>
  <c r="P34" i="2"/>
  <c r="Q20" i="2"/>
  <c r="P20" i="2"/>
  <c r="Q34" i="2"/>
  <c r="R52" i="2"/>
  <c r="AB11" i="2" s="1"/>
  <c r="AC11" i="2" s="1"/>
  <c r="C7" i="2"/>
  <c r="K6" i="2"/>
  <c r="S15" i="2"/>
  <c r="S91" i="2"/>
  <c r="X33" i="11"/>
  <c r="X22" i="11"/>
  <c r="R52" i="11"/>
  <c r="AB11" i="11" s="1"/>
  <c r="C7" i="11"/>
  <c r="J7" i="11" s="1"/>
  <c r="J6" i="11"/>
  <c r="K6" i="11" s="1"/>
  <c r="B7" i="11"/>
  <c r="Q52" i="11"/>
  <c r="AA11" i="11" s="1"/>
  <c r="H6" i="11"/>
  <c r="V26" i="4"/>
  <c r="V37" i="3"/>
  <c r="V37" i="2"/>
  <c r="W22" i="3"/>
  <c r="V30" i="4"/>
  <c r="W22" i="2"/>
  <c r="W37" i="3"/>
  <c r="W26" i="4"/>
  <c r="W37" i="2"/>
  <c r="Q38" i="4" l="1"/>
  <c r="P39" i="4"/>
  <c r="AA16" i="4"/>
  <c r="R92" i="4"/>
  <c r="S92" i="4"/>
  <c r="Q92" i="4"/>
  <c r="AA12" i="4"/>
  <c r="AA9" i="4"/>
  <c r="C50" i="1"/>
  <c r="AC11" i="11"/>
  <c r="AA18" i="4"/>
  <c r="AB9" i="4"/>
  <c r="AA10" i="4"/>
  <c r="AB13" i="4"/>
  <c r="P25" i="4"/>
  <c r="V5" i="4"/>
  <c r="Q39" i="4"/>
  <c r="AB10" i="4"/>
  <c r="AB16" i="4"/>
  <c r="AB12" i="4"/>
  <c r="AA13" i="4"/>
  <c r="AC5" i="3"/>
  <c r="AB18" i="4"/>
  <c r="X26" i="4"/>
  <c r="P15" i="4"/>
  <c r="Z5" i="4"/>
  <c r="S3" i="4"/>
  <c r="W6" i="4"/>
  <c r="W7" i="4"/>
  <c r="AA11" i="4"/>
  <c r="Q41" i="4"/>
  <c r="P41" i="4"/>
  <c r="Q27" i="4"/>
  <c r="P27" i="4"/>
  <c r="AB11" i="4"/>
  <c r="Q44" i="4"/>
  <c r="P44" i="4"/>
  <c r="Q30" i="4"/>
  <c r="P30" i="4"/>
  <c r="Q21" i="4"/>
  <c r="P35" i="4"/>
  <c r="P21" i="4"/>
  <c r="Q35" i="4"/>
  <c r="B8" i="4"/>
  <c r="G7" i="4"/>
  <c r="H7" i="4" s="1"/>
  <c r="V6" i="4"/>
  <c r="V7" i="4"/>
  <c r="C8" i="4"/>
  <c r="J7" i="4"/>
  <c r="K7" i="4" s="1"/>
  <c r="AB14" i="4"/>
  <c r="AA20" i="4"/>
  <c r="AA19" i="4"/>
  <c r="Q43" i="4"/>
  <c r="P43" i="4"/>
  <c r="Q29" i="4"/>
  <c r="P29" i="4"/>
  <c r="Q28" i="4"/>
  <c r="AB17" i="4"/>
  <c r="P42" i="4"/>
  <c r="AA17" i="4"/>
  <c r="AB15" i="4"/>
  <c r="W5" i="4"/>
  <c r="P36" i="4"/>
  <c r="Q22" i="4"/>
  <c r="P22" i="4"/>
  <c r="Q36" i="4"/>
  <c r="Q42" i="4"/>
  <c r="AA14" i="4"/>
  <c r="Q40" i="4"/>
  <c r="P40" i="4"/>
  <c r="Q26" i="4"/>
  <c r="P26" i="4"/>
  <c r="AB19" i="4"/>
  <c r="AB20" i="4"/>
  <c r="Q25" i="4"/>
  <c r="AA15" i="4"/>
  <c r="Q23" i="4"/>
  <c r="Q37" i="4"/>
  <c r="P23" i="4"/>
  <c r="P37" i="4"/>
  <c r="X37" i="3"/>
  <c r="C10" i="3"/>
  <c r="Q31" i="3"/>
  <c r="P31" i="3"/>
  <c r="Q45" i="3"/>
  <c r="P45" i="3"/>
  <c r="H8" i="3"/>
  <c r="B9" i="3"/>
  <c r="Q63" i="3"/>
  <c r="AA22" i="3" s="1"/>
  <c r="AC22" i="3" s="1"/>
  <c r="J9" i="3"/>
  <c r="K9" i="3" s="1"/>
  <c r="X37" i="2"/>
  <c r="J7" i="2"/>
  <c r="K7" i="2" s="1"/>
  <c r="P31" i="2"/>
  <c r="Q31" i="2"/>
  <c r="Q45" i="2"/>
  <c r="P45" i="2"/>
  <c r="C8" i="2"/>
  <c r="AC5" i="2"/>
  <c r="B10" i="2"/>
  <c r="Q53" i="2"/>
  <c r="AA12" i="2" s="1"/>
  <c r="H9" i="2"/>
  <c r="Q5" i="2"/>
  <c r="V5" i="2" s="1"/>
  <c r="G9" i="2"/>
  <c r="B8" i="11"/>
  <c r="G7" i="11"/>
  <c r="H7" i="11" s="1"/>
  <c r="C8" i="11"/>
  <c r="K7" i="11"/>
  <c r="G8" i="11"/>
  <c r="W30" i="4"/>
  <c r="V41" i="3"/>
  <c r="V32" i="4"/>
  <c r="V33" i="3"/>
  <c r="V28" i="4"/>
  <c r="W31" i="4"/>
  <c r="V29" i="4"/>
  <c r="W29" i="4"/>
  <c r="W33" i="2"/>
  <c r="W33" i="3"/>
  <c r="V33" i="2"/>
  <c r="V31" i="4"/>
  <c r="V42" i="2"/>
  <c r="V42" i="3"/>
  <c r="V22" i="3"/>
  <c r="V25" i="4"/>
  <c r="V41" i="2"/>
  <c r="W25" i="4"/>
  <c r="W32" i="4"/>
  <c r="W24" i="4"/>
  <c r="V23" i="4"/>
  <c r="W27" i="4"/>
  <c r="V27" i="4"/>
  <c r="W23" i="4"/>
  <c r="V22" i="2"/>
  <c r="V24" i="4"/>
  <c r="W28" i="4"/>
  <c r="AC16" i="4" l="1"/>
  <c r="X5" i="4"/>
  <c r="AC9" i="4"/>
  <c r="AC12" i="4"/>
  <c r="AC10" i="4"/>
  <c r="AC18" i="4"/>
  <c r="B49" i="1"/>
  <c r="B50" i="1"/>
  <c r="B48" i="1"/>
  <c r="X6" i="4"/>
  <c r="AC13" i="4"/>
  <c r="AC15" i="4"/>
  <c r="X30" i="4"/>
  <c r="X32" i="4"/>
  <c r="X24" i="4"/>
  <c r="X31" i="4"/>
  <c r="X29" i="4"/>
  <c r="X25" i="4"/>
  <c r="X27" i="4"/>
  <c r="X23" i="4"/>
  <c r="X28" i="4"/>
  <c r="AC17" i="4"/>
  <c r="AC19" i="4"/>
  <c r="S15" i="4"/>
  <c r="C9" i="4"/>
  <c r="R63" i="4"/>
  <c r="AB22" i="4" s="1"/>
  <c r="AC20" i="4"/>
  <c r="S91" i="4"/>
  <c r="B9" i="4"/>
  <c r="Q63" i="4"/>
  <c r="AA22" i="4" s="1"/>
  <c r="X7" i="4"/>
  <c r="J8" i="4"/>
  <c r="K8" i="4" s="1"/>
  <c r="G8" i="4"/>
  <c r="H8" i="4" s="1"/>
  <c r="AC14" i="4"/>
  <c r="Q34" i="4"/>
  <c r="Q20" i="4"/>
  <c r="P34" i="4"/>
  <c r="P20" i="4"/>
  <c r="AC11" i="4"/>
  <c r="AB5" i="4"/>
  <c r="AA5" i="4"/>
  <c r="X33" i="3"/>
  <c r="X22" i="3"/>
  <c r="B10" i="3"/>
  <c r="G9" i="3"/>
  <c r="H9" i="3" s="1"/>
  <c r="G10" i="3"/>
  <c r="J10" i="3"/>
  <c r="K10" i="3"/>
  <c r="C11" i="3"/>
  <c r="X22" i="2"/>
  <c r="X33" i="2"/>
  <c r="B11" i="2"/>
  <c r="G10" i="2"/>
  <c r="H10" i="2" s="1"/>
  <c r="J8" i="2"/>
  <c r="K8" i="2" s="1"/>
  <c r="C9" i="2"/>
  <c r="C9" i="11"/>
  <c r="J8" i="11"/>
  <c r="K8" i="11" s="1"/>
  <c r="J9" i="11"/>
  <c r="B9" i="11"/>
  <c r="H8" i="11"/>
  <c r="W37" i="4"/>
  <c r="W22" i="4"/>
  <c r="V37" i="4"/>
  <c r="C34" i="1" l="1"/>
  <c r="AC5" i="4"/>
  <c r="AC22" i="4"/>
  <c r="X37" i="4"/>
  <c r="C10" i="4"/>
  <c r="B10" i="4"/>
  <c r="G10" i="4"/>
  <c r="Q45" i="4"/>
  <c r="P31" i="4"/>
  <c r="P45" i="4"/>
  <c r="Q31" i="4"/>
  <c r="J9" i="4"/>
  <c r="K9" i="4" s="1"/>
  <c r="G9" i="4"/>
  <c r="H9" i="4" s="1"/>
  <c r="C12" i="3"/>
  <c r="R64" i="3"/>
  <c r="AB23" i="3" s="1"/>
  <c r="H10" i="3"/>
  <c r="B11" i="3"/>
  <c r="J11" i="3"/>
  <c r="K11" i="3" s="1"/>
  <c r="R53" i="2"/>
  <c r="AB12" i="2" s="1"/>
  <c r="AC12" i="2" s="1"/>
  <c r="C10" i="2"/>
  <c r="R5" i="2"/>
  <c r="W5" i="2" s="1"/>
  <c r="X5" i="2" s="1"/>
  <c r="J9" i="2"/>
  <c r="K9" i="2" s="1"/>
  <c r="B12" i="2"/>
  <c r="G11" i="2"/>
  <c r="H11" i="2" s="1"/>
  <c r="B10" i="11"/>
  <c r="Q53" i="11"/>
  <c r="AA12" i="11" s="1"/>
  <c r="Q5" i="11"/>
  <c r="V5" i="11" s="1"/>
  <c r="G9" i="11"/>
  <c r="H9" i="11" s="1"/>
  <c r="R53" i="11"/>
  <c r="AB12" i="11" s="1"/>
  <c r="R5" i="11"/>
  <c r="W5" i="11" s="1"/>
  <c r="K9" i="11"/>
  <c r="C10" i="11"/>
  <c r="V42" i="4"/>
  <c r="V33" i="4"/>
  <c r="V41" i="4"/>
  <c r="V22" i="4"/>
  <c r="W33" i="4"/>
  <c r="B34" i="1" l="1"/>
  <c r="B33" i="1"/>
  <c r="B32" i="1"/>
  <c r="X33" i="4"/>
  <c r="X22" i="4"/>
  <c r="B11" i="4"/>
  <c r="H10" i="4"/>
  <c r="C11" i="4"/>
  <c r="J11" i="4" s="1"/>
  <c r="J10" i="4"/>
  <c r="K10" i="4" s="1"/>
  <c r="K12" i="3"/>
  <c r="C13" i="3"/>
  <c r="J13" i="3" s="1"/>
  <c r="J12" i="3"/>
  <c r="B12" i="3"/>
  <c r="Q64" i="3"/>
  <c r="AA23" i="3" s="1"/>
  <c r="AC23" i="3" s="1"/>
  <c r="G11" i="3"/>
  <c r="H11" i="3" s="1"/>
  <c r="G12" i="3"/>
  <c r="Q54" i="2"/>
  <c r="AA13" i="2" s="1"/>
  <c r="B13" i="2"/>
  <c r="G12" i="2"/>
  <c r="H12" i="2" s="1"/>
  <c r="C11" i="2"/>
  <c r="J10" i="2"/>
  <c r="K10" i="2" s="1"/>
  <c r="X5" i="11"/>
  <c r="AC12" i="11"/>
  <c r="C11" i="11"/>
  <c r="J10" i="11"/>
  <c r="K10" i="11" s="1"/>
  <c r="H10" i="11"/>
  <c r="B11" i="11"/>
  <c r="G10" i="11"/>
  <c r="K11" i="4" l="1"/>
  <c r="C12" i="4"/>
  <c r="R64" i="4"/>
  <c r="AB23" i="4" s="1"/>
  <c r="B12" i="4"/>
  <c r="Q64" i="4"/>
  <c r="AA23" i="4" s="1"/>
  <c r="G11" i="4"/>
  <c r="H11" i="4" s="1"/>
  <c r="B13" i="3"/>
  <c r="H12" i="3"/>
  <c r="C14" i="3"/>
  <c r="K13" i="3"/>
  <c r="B14" i="2"/>
  <c r="G13" i="2"/>
  <c r="H13" i="2" s="1"/>
  <c r="C12" i="2"/>
  <c r="J11" i="2"/>
  <c r="K11" i="2" s="1"/>
  <c r="C12" i="11"/>
  <c r="J11" i="11"/>
  <c r="K11" i="11" s="1"/>
  <c r="B12" i="11"/>
  <c r="G11" i="11"/>
  <c r="H11" i="11" s="1"/>
  <c r="B13" i="4" l="1"/>
  <c r="G12" i="4"/>
  <c r="H12" i="4" s="1"/>
  <c r="AC23" i="4"/>
  <c r="C13" i="4"/>
  <c r="J12" i="4"/>
  <c r="K12" i="4" s="1"/>
  <c r="B14" i="3"/>
  <c r="G13" i="3"/>
  <c r="H13" i="3" s="1"/>
  <c r="C15" i="3"/>
  <c r="R65" i="3"/>
  <c r="AB24" i="3" s="1"/>
  <c r="R8" i="3"/>
  <c r="W8" i="3" s="1"/>
  <c r="J14" i="3"/>
  <c r="K14" i="3" s="1"/>
  <c r="R54" i="2"/>
  <c r="AB13" i="2" s="1"/>
  <c r="AC13" i="2" s="1"/>
  <c r="C13" i="2"/>
  <c r="J12" i="2"/>
  <c r="K12" i="2" s="1"/>
  <c r="B15" i="2"/>
  <c r="G14" i="2"/>
  <c r="H14" i="2" s="1"/>
  <c r="Q54" i="11"/>
  <c r="AA13" i="11" s="1"/>
  <c r="B13" i="11"/>
  <c r="G12" i="11"/>
  <c r="H12" i="11" s="1"/>
  <c r="R54" i="11"/>
  <c r="AB13" i="11" s="1"/>
  <c r="C13" i="11"/>
  <c r="J12" i="11"/>
  <c r="K12" i="11" s="1"/>
  <c r="AC13" i="11" l="1"/>
  <c r="C14" i="4"/>
  <c r="J13" i="4"/>
  <c r="K13" i="4" s="1"/>
  <c r="B14" i="4"/>
  <c r="G13" i="4"/>
  <c r="H13" i="4" s="1"/>
  <c r="C16" i="3"/>
  <c r="J15" i="3"/>
  <c r="K15" i="3" s="1"/>
  <c r="B15" i="3"/>
  <c r="Q8" i="3"/>
  <c r="V8" i="3" s="1"/>
  <c r="X8" i="3" s="1"/>
  <c r="Q65" i="3"/>
  <c r="AA24" i="3" s="1"/>
  <c r="AC24" i="3" s="1"/>
  <c r="G14" i="3"/>
  <c r="H14" i="3" s="1"/>
  <c r="Q55" i="2"/>
  <c r="AA14" i="2" s="1"/>
  <c r="B16" i="2"/>
  <c r="G15" i="2"/>
  <c r="H15" i="2" s="1"/>
  <c r="C14" i="2"/>
  <c r="J13" i="2"/>
  <c r="K13" i="2" s="1"/>
  <c r="C14" i="11"/>
  <c r="J13" i="11"/>
  <c r="K13" i="11" s="1"/>
  <c r="B14" i="11"/>
  <c r="G13" i="11"/>
  <c r="H13" i="11" s="1"/>
  <c r="B15" i="4" l="1"/>
  <c r="Q65" i="4"/>
  <c r="AA24" i="4" s="1"/>
  <c r="Q8" i="4"/>
  <c r="V8" i="4" s="1"/>
  <c r="G14" i="4"/>
  <c r="H14" i="4" s="1"/>
  <c r="K14" i="4"/>
  <c r="C15" i="4"/>
  <c r="R65" i="4"/>
  <c r="AB24" i="4" s="1"/>
  <c r="R8" i="4"/>
  <c r="W8" i="4" s="1"/>
  <c r="J14" i="4"/>
  <c r="B16" i="3"/>
  <c r="G15" i="3"/>
  <c r="H15" i="3" s="1"/>
  <c r="C17" i="3"/>
  <c r="J16" i="3"/>
  <c r="K16" i="3" s="1"/>
  <c r="H16" i="2"/>
  <c r="B17" i="2"/>
  <c r="G16" i="2"/>
  <c r="C15" i="2"/>
  <c r="J14" i="2"/>
  <c r="K14" i="2" s="1"/>
  <c r="B15" i="11"/>
  <c r="G14" i="11"/>
  <c r="H14" i="11" s="1"/>
  <c r="C15" i="11"/>
  <c r="J14" i="11"/>
  <c r="K14" i="11" s="1"/>
  <c r="X8" i="4" l="1"/>
  <c r="AC24" i="4"/>
  <c r="C16" i="4"/>
  <c r="J15" i="4"/>
  <c r="K15" i="4" s="1"/>
  <c r="B16" i="4"/>
  <c r="G15" i="4"/>
  <c r="H15" i="4" s="1"/>
  <c r="C18" i="3"/>
  <c r="K17" i="3"/>
  <c r="R66" i="3"/>
  <c r="AB25" i="3" s="1"/>
  <c r="J17" i="3"/>
  <c r="B17" i="3"/>
  <c r="G16" i="3"/>
  <c r="H16" i="3" s="1"/>
  <c r="B18" i="2"/>
  <c r="G17" i="2"/>
  <c r="H17" i="2" s="1"/>
  <c r="R55" i="2"/>
  <c r="AB14" i="2" s="1"/>
  <c r="AC14" i="2" s="1"/>
  <c r="C16" i="2"/>
  <c r="J15" i="2"/>
  <c r="K15" i="2" s="1"/>
  <c r="R55" i="11"/>
  <c r="AB14" i="11" s="1"/>
  <c r="C16" i="11"/>
  <c r="J15" i="11"/>
  <c r="K15" i="11" s="1"/>
  <c r="Q55" i="11"/>
  <c r="AA14" i="11" s="1"/>
  <c r="B16" i="11"/>
  <c r="G15" i="11"/>
  <c r="H15" i="11" s="1"/>
  <c r="AC14" i="11" l="1"/>
  <c r="B17" i="4"/>
  <c r="G16" i="4"/>
  <c r="H16" i="4" s="1"/>
  <c r="C17" i="4"/>
  <c r="J16" i="4"/>
  <c r="K16" i="4" s="1"/>
  <c r="B18" i="3"/>
  <c r="Q66" i="3"/>
  <c r="AA25" i="3" s="1"/>
  <c r="AC25" i="3" s="1"/>
  <c r="G17" i="3"/>
  <c r="H17" i="3" s="1"/>
  <c r="C19" i="3"/>
  <c r="J18" i="3"/>
  <c r="K18" i="3" s="1"/>
  <c r="C17" i="2"/>
  <c r="J16" i="2"/>
  <c r="K16" i="2" s="1"/>
  <c r="Q56" i="2"/>
  <c r="AA15" i="2" s="1"/>
  <c r="B19" i="2"/>
  <c r="G18" i="2"/>
  <c r="H18" i="2" s="1"/>
  <c r="B17" i="11"/>
  <c r="G16" i="11"/>
  <c r="H16" i="11" s="1"/>
  <c r="C17" i="11"/>
  <c r="J16" i="11"/>
  <c r="K16" i="11" s="1"/>
  <c r="C18" i="4" l="1"/>
  <c r="R66" i="4"/>
  <c r="AB25" i="4" s="1"/>
  <c r="J17" i="4"/>
  <c r="K17" i="4" s="1"/>
  <c r="B18" i="4"/>
  <c r="Q66" i="4"/>
  <c r="AA25" i="4" s="1"/>
  <c r="G17" i="4"/>
  <c r="H17" i="4" s="1"/>
  <c r="C20" i="3"/>
  <c r="J19" i="3"/>
  <c r="K19" i="3" s="1"/>
  <c r="B19" i="3"/>
  <c r="G18" i="3"/>
  <c r="H18" i="3" s="1"/>
  <c r="C18" i="2"/>
  <c r="J17" i="2"/>
  <c r="K17" i="2" s="1"/>
  <c r="B20" i="2"/>
  <c r="G19" i="2"/>
  <c r="H19" i="2" s="1"/>
  <c r="C18" i="11"/>
  <c r="J17" i="11"/>
  <c r="K17" i="11" s="1"/>
  <c r="B18" i="11"/>
  <c r="G17" i="11"/>
  <c r="H17" i="11" s="1"/>
  <c r="AC25" i="4" l="1"/>
  <c r="B19" i="4"/>
  <c r="G18" i="4"/>
  <c r="H18" i="4" s="1"/>
  <c r="C19" i="4"/>
  <c r="J18" i="4"/>
  <c r="K18" i="4" s="1"/>
  <c r="B20" i="3"/>
  <c r="G19" i="3"/>
  <c r="H19" i="3" s="1"/>
  <c r="C21" i="3"/>
  <c r="R67" i="3"/>
  <c r="AB26" i="3" s="1"/>
  <c r="J20" i="3"/>
  <c r="K20" i="3" s="1"/>
  <c r="C19" i="2"/>
  <c r="R56" i="2"/>
  <c r="AB15" i="2" s="1"/>
  <c r="AC15" i="2" s="1"/>
  <c r="J18" i="2"/>
  <c r="K18" i="2" s="1"/>
  <c r="B21" i="2"/>
  <c r="G20" i="2"/>
  <c r="H20" i="2" s="1"/>
  <c r="R56" i="11"/>
  <c r="AB15" i="11" s="1"/>
  <c r="C19" i="11"/>
  <c r="J18" i="11"/>
  <c r="K18" i="11" s="1"/>
  <c r="Q56" i="11"/>
  <c r="AA15" i="11" s="1"/>
  <c r="B19" i="11"/>
  <c r="G18" i="11"/>
  <c r="H18" i="11" s="1"/>
  <c r="C20" i="4" l="1"/>
  <c r="J19" i="4"/>
  <c r="K19" i="4" s="1"/>
  <c r="B20" i="4"/>
  <c r="G19" i="4"/>
  <c r="H19" i="4" s="1"/>
  <c r="C22" i="3"/>
  <c r="J21" i="3"/>
  <c r="K21" i="3" s="1"/>
  <c r="B21" i="3"/>
  <c r="Q67" i="3"/>
  <c r="AA26" i="3" s="1"/>
  <c r="AC26" i="3" s="1"/>
  <c r="G20" i="3"/>
  <c r="H20" i="3" s="1"/>
  <c r="Q57" i="2"/>
  <c r="AA16" i="2" s="1"/>
  <c r="B22" i="2"/>
  <c r="Q6" i="2"/>
  <c r="V6" i="2" s="1"/>
  <c r="G21" i="2"/>
  <c r="H21" i="2" s="1"/>
  <c r="C20" i="2"/>
  <c r="J19" i="2"/>
  <c r="K19" i="2" s="1"/>
  <c r="B20" i="11"/>
  <c r="G19" i="11"/>
  <c r="H19" i="11" s="1"/>
  <c r="AC15" i="11"/>
  <c r="C20" i="11"/>
  <c r="J19" i="11"/>
  <c r="K19" i="11" s="1"/>
  <c r="B21" i="4" l="1"/>
  <c r="Q67" i="4"/>
  <c r="AA26" i="4" s="1"/>
  <c r="G20" i="4"/>
  <c r="H20" i="4" s="1"/>
  <c r="C21" i="4"/>
  <c r="R67" i="4"/>
  <c r="AB26" i="4" s="1"/>
  <c r="J20" i="4"/>
  <c r="K20" i="4" s="1"/>
  <c r="B22" i="3"/>
  <c r="G21" i="3"/>
  <c r="H21" i="3" s="1"/>
  <c r="C23" i="3"/>
  <c r="J22" i="3"/>
  <c r="K22" i="3" s="1"/>
  <c r="C21" i="2"/>
  <c r="J20" i="2"/>
  <c r="K20" i="2" s="1"/>
  <c r="B23" i="2"/>
  <c r="G22" i="2"/>
  <c r="H22" i="2" s="1"/>
  <c r="H20" i="11"/>
  <c r="B21" i="11"/>
  <c r="G20" i="11"/>
  <c r="C21" i="11"/>
  <c r="J20" i="11"/>
  <c r="K20" i="11" s="1"/>
  <c r="C22" i="4" l="1"/>
  <c r="J21" i="4"/>
  <c r="K21" i="4" s="1"/>
  <c r="AC26" i="4"/>
  <c r="B22" i="4"/>
  <c r="G21" i="4"/>
  <c r="H21" i="4" s="1"/>
  <c r="C24" i="3"/>
  <c r="R68" i="3"/>
  <c r="AB27" i="3" s="1"/>
  <c r="J23" i="3"/>
  <c r="K23" i="3" s="1"/>
  <c r="B23" i="3"/>
  <c r="G22" i="3"/>
  <c r="H22" i="3" s="1"/>
  <c r="B24" i="2"/>
  <c r="G23" i="2"/>
  <c r="H23" i="2" s="1"/>
  <c r="R57" i="2"/>
  <c r="AB16" i="2" s="1"/>
  <c r="AC16" i="2" s="1"/>
  <c r="R6" i="2"/>
  <c r="W6" i="2" s="1"/>
  <c r="X6" i="2" s="1"/>
  <c r="C22" i="2"/>
  <c r="J21" i="2"/>
  <c r="K21" i="2" s="1"/>
  <c r="R57" i="11"/>
  <c r="AB16" i="11" s="1"/>
  <c r="C22" i="11"/>
  <c r="R6" i="11"/>
  <c r="W6" i="11" s="1"/>
  <c r="J21" i="11"/>
  <c r="K21" i="11" s="1"/>
  <c r="Q57" i="11"/>
  <c r="AA16" i="11" s="1"/>
  <c r="B22" i="11"/>
  <c r="Q6" i="11"/>
  <c r="V6" i="11" s="1"/>
  <c r="G21" i="11"/>
  <c r="H21" i="11" s="1"/>
  <c r="X6" i="11" l="1"/>
  <c r="AC16" i="11"/>
  <c r="B23" i="4"/>
  <c r="G22" i="4"/>
  <c r="H22" i="4" s="1"/>
  <c r="C23" i="4"/>
  <c r="J22" i="4"/>
  <c r="K22" i="4" s="1"/>
  <c r="B24" i="3"/>
  <c r="Q68" i="3"/>
  <c r="AA27" i="3" s="1"/>
  <c r="AC27" i="3" s="1"/>
  <c r="G23" i="3"/>
  <c r="H23" i="3" s="1"/>
  <c r="C25" i="3"/>
  <c r="J24" i="3"/>
  <c r="K24" i="3" s="1"/>
  <c r="C23" i="2"/>
  <c r="J22" i="2"/>
  <c r="K22" i="2" s="1"/>
  <c r="B25" i="2"/>
  <c r="Q58" i="2"/>
  <c r="AA17" i="2" s="1"/>
  <c r="G24" i="2"/>
  <c r="H24" i="2" s="1"/>
  <c r="H22" i="11"/>
  <c r="B23" i="11"/>
  <c r="G22" i="11"/>
  <c r="C23" i="11"/>
  <c r="J22" i="11"/>
  <c r="K22" i="11" s="1"/>
  <c r="C24" i="4" l="1"/>
  <c r="R68" i="4"/>
  <c r="AB27" i="4" s="1"/>
  <c r="J23" i="4"/>
  <c r="K23" i="4" s="1"/>
  <c r="B24" i="4"/>
  <c r="Q68" i="4"/>
  <c r="AA27" i="4" s="1"/>
  <c r="G23" i="4"/>
  <c r="H23" i="4" s="1"/>
  <c r="C26" i="3"/>
  <c r="J25" i="3"/>
  <c r="K25" i="3" s="1"/>
  <c r="B25" i="3"/>
  <c r="G24" i="3"/>
  <c r="H24" i="3" s="1"/>
  <c r="B26" i="2"/>
  <c r="G25" i="2"/>
  <c r="H25" i="2" s="1"/>
  <c r="C24" i="2"/>
  <c r="J23" i="2"/>
  <c r="K23" i="2" s="1"/>
  <c r="C24" i="11"/>
  <c r="J23" i="11"/>
  <c r="K23" i="11" s="1"/>
  <c r="B24" i="11"/>
  <c r="G23" i="11"/>
  <c r="H23" i="11" s="1"/>
  <c r="AC27" i="4" l="1"/>
  <c r="B25" i="4"/>
  <c r="G24" i="4"/>
  <c r="H24" i="4" s="1"/>
  <c r="C25" i="4"/>
  <c r="J24" i="4"/>
  <c r="K24" i="4" s="1"/>
  <c r="B26" i="3"/>
  <c r="G25" i="3"/>
  <c r="H25" i="3" s="1"/>
  <c r="C27" i="3"/>
  <c r="R9" i="3"/>
  <c r="W9" i="3" s="1"/>
  <c r="R69" i="3"/>
  <c r="AB28" i="3" s="1"/>
  <c r="J26" i="3"/>
  <c r="K26" i="3" s="1"/>
  <c r="C25" i="2"/>
  <c r="R58" i="2"/>
  <c r="AB17" i="2" s="1"/>
  <c r="AC17" i="2" s="1"/>
  <c r="J24" i="2"/>
  <c r="K24" i="2" s="1"/>
  <c r="B27" i="2"/>
  <c r="G26" i="2"/>
  <c r="H26" i="2" s="1"/>
  <c r="B25" i="11"/>
  <c r="Q58" i="11"/>
  <c r="AA17" i="11" s="1"/>
  <c r="G24" i="11"/>
  <c r="H24" i="11" s="1"/>
  <c r="R58" i="11"/>
  <c r="AB17" i="11" s="1"/>
  <c r="C25" i="11"/>
  <c r="J24" i="11"/>
  <c r="K24" i="11" s="1"/>
  <c r="C26" i="4" l="1"/>
  <c r="J25" i="4"/>
  <c r="K25" i="4" s="1"/>
  <c r="B26" i="4"/>
  <c r="G25" i="4"/>
  <c r="H25" i="4" s="1"/>
  <c r="C28" i="3"/>
  <c r="J27" i="3"/>
  <c r="K27" i="3" s="1"/>
  <c r="B27" i="3"/>
  <c r="Q9" i="3"/>
  <c r="V9" i="3" s="1"/>
  <c r="X9" i="3" s="1"/>
  <c r="Q69" i="3"/>
  <c r="AA28" i="3" s="1"/>
  <c r="AC28" i="3" s="1"/>
  <c r="G26" i="3"/>
  <c r="H26" i="3" s="1"/>
  <c r="Q59" i="2"/>
  <c r="AA18" i="2" s="1"/>
  <c r="B28" i="2"/>
  <c r="G27" i="2"/>
  <c r="H27" i="2" s="1"/>
  <c r="C26" i="2"/>
  <c r="J25" i="2"/>
  <c r="K25" i="2" s="1"/>
  <c r="B26" i="11"/>
  <c r="G25" i="11"/>
  <c r="H25" i="11" s="1"/>
  <c r="C26" i="11"/>
  <c r="J25" i="11"/>
  <c r="K25" i="11" s="1"/>
  <c r="AC17" i="11"/>
  <c r="B27" i="4" l="1"/>
  <c r="Q69" i="4"/>
  <c r="AA28" i="4" s="1"/>
  <c r="Q9" i="4"/>
  <c r="V9" i="4" s="1"/>
  <c r="G26" i="4"/>
  <c r="H26" i="4" s="1"/>
  <c r="C27" i="4"/>
  <c r="K26" i="4"/>
  <c r="R9" i="4"/>
  <c r="W9" i="4" s="1"/>
  <c r="R69" i="4"/>
  <c r="AB28" i="4" s="1"/>
  <c r="J26" i="4"/>
  <c r="B28" i="3"/>
  <c r="G27" i="3"/>
  <c r="H27" i="3" s="1"/>
  <c r="C29" i="3"/>
  <c r="J28" i="3"/>
  <c r="K28" i="3" s="1"/>
  <c r="C27" i="2"/>
  <c r="J26" i="2"/>
  <c r="K26" i="2" s="1"/>
  <c r="B29" i="2"/>
  <c r="G28" i="2"/>
  <c r="H28" i="2" s="1"/>
  <c r="C27" i="11"/>
  <c r="J26" i="11"/>
  <c r="K26" i="11" s="1"/>
  <c r="B27" i="11"/>
  <c r="G26" i="11"/>
  <c r="H26" i="11" s="1"/>
  <c r="AC28" i="4" l="1"/>
  <c r="X9" i="4"/>
  <c r="B28" i="4"/>
  <c r="G27" i="4"/>
  <c r="H27" i="4" s="1"/>
  <c r="C28" i="4"/>
  <c r="J27" i="4"/>
  <c r="K27" i="4" s="1"/>
  <c r="C30" i="3"/>
  <c r="R70" i="3"/>
  <c r="AB29" i="3" s="1"/>
  <c r="J29" i="3"/>
  <c r="K29" i="3" s="1"/>
  <c r="B29" i="3"/>
  <c r="G28" i="3"/>
  <c r="H28" i="3" s="1"/>
  <c r="R59" i="2"/>
  <c r="AB18" i="2" s="1"/>
  <c r="AC18" i="2" s="1"/>
  <c r="C28" i="2"/>
  <c r="J27" i="2"/>
  <c r="K27" i="2" s="1"/>
  <c r="B30" i="2"/>
  <c r="G29" i="2"/>
  <c r="H29" i="2" s="1"/>
  <c r="Q59" i="11"/>
  <c r="AA18" i="11" s="1"/>
  <c r="B28" i="11"/>
  <c r="G27" i="11"/>
  <c r="H27" i="11" s="1"/>
  <c r="R59" i="11"/>
  <c r="AB18" i="11" s="1"/>
  <c r="C28" i="11"/>
  <c r="J27" i="11"/>
  <c r="K27" i="11" s="1"/>
  <c r="AC18" i="11" l="1"/>
  <c r="C29" i="4"/>
  <c r="J28" i="4"/>
  <c r="K28" i="4" s="1"/>
  <c r="B29" i="4"/>
  <c r="G28" i="4"/>
  <c r="H28" i="4" s="1"/>
  <c r="B30" i="3"/>
  <c r="Q70" i="3"/>
  <c r="AA29" i="3" s="1"/>
  <c r="AC29" i="3" s="1"/>
  <c r="G29" i="3"/>
  <c r="H29" i="3" s="1"/>
  <c r="C31" i="3"/>
  <c r="J30" i="3"/>
  <c r="K30" i="3" s="1"/>
  <c r="B31" i="2"/>
  <c r="Q60" i="2"/>
  <c r="AA19" i="2" s="1"/>
  <c r="G30" i="2"/>
  <c r="H30" i="2" s="1"/>
  <c r="C29" i="2"/>
  <c r="J28" i="2"/>
  <c r="K28" i="2" s="1"/>
  <c r="C29" i="11"/>
  <c r="J28" i="11"/>
  <c r="K28" i="11" s="1"/>
  <c r="B29" i="11"/>
  <c r="G28" i="11"/>
  <c r="H28" i="11" s="1"/>
  <c r="B30" i="4" l="1"/>
  <c r="Q70" i="4"/>
  <c r="AA29" i="4" s="1"/>
  <c r="G29" i="4"/>
  <c r="H29" i="4" s="1"/>
  <c r="C30" i="4"/>
  <c r="R70" i="4"/>
  <c r="AB29" i="4" s="1"/>
  <c r="J29" i="4"/>
  <c r="K29" i="4" s="1"/>
  <c r="C32" i="3"/>
  <c r="J31" i="3"/>
  <c r="K31" i="3" s="1"/>
  <c r="B31" i="3"/>
  <c r="G30" i="3"/>
  <c r="H30" i="3" s="1"/>
  <c r="C30" i="2"/>
  <c r="J29" i="2"/>
  <c r="K29" i="2" s="1"/>
  <c r="B32" i="2"/>
  <c r="G31" i="2"/>
  <c r="H31" i="2" s="1"/>
  <c r="C30" i="11"/>
  <c r="J29" i="11"/>
  <c r="K29" i="11" s="1"/>
  <c r="B30" i="11"/>
  <c r="G29" i="11"/>
  <c r="H29" i="11" s="1"/>
  <c r="C31" i="4" l="1"/>
  <c r="J30" i="4"/>
  <c r="K30" i="4" s="1"/>
  <c r="AC29" i="4"/>
  <c r="B31" i="4"/>
  <c r="G30" i="4"/>
  <c r="H30" i="4" s="1"/>
  <c r="B32" i="3"/>
  <c r="G31" i="3"/>
  <c r="H31" i="3" s="1"/>
  <c r="C33" i="3"/>
  <c r="R71" i="3"/>
  <c r="AB30" i="3" s="1"/>
  <c r="J32" i="3"/>
  <c r="K32" i="3" s="1"/>
  <c r="B33" i="2"/>
  <c r="G32" i="2"/>
  <c r="H32" i="2" s="1"/>
  <c r="R60" i="2"/>
  <c r="AB19" i="2" s="1"/>
  <c r="AC19" i="2" s="1"/>
  <c r="C31" i="2"/>
  <c r="J30" i="2"/>
  <c r="K30" i="2" s="1"/>
  <c r="B31" i="11"/>
  <c r="Q60" i="11"/>
  <c r="AA19" i="11" s="1"/>
  <c r="G30" i="11"/>
  <c r="H30" i="11" s="1"/>
  <c r="R60" i="11"/>
  <c r="AB19" i="11" s="1"/>
  <c r="C31" i="11"/>
  <c r="J30" i="11"/>
  <c r="K30" i="11" s="1"/>
  <c r="AC19" i="11" l="1"/>
  <c r="B32" i="4"/>
  <c r="G31" i="4"/>
  <c r="H31" i="4" s="1"/>
  <c r="C32" i="4"/>
  <c r="J31" i="4"/>
  <c r="K31" i="4" s="1"/>
  <c r="C34" i="3"/>
  <c r="J33" i="3"/>
  <c r="K33" i="3" s="1"/>
  <c r="B33" i="3"/>
  <c r="Q71" i="3"/>
  <c r="AA30" i="3" s="1"/>
  <c r="AC30" i="3" s="1"/>
  <c r="G32" i="3"/>
  <c r="H32" i="3" s="1"/>
  <c r="C32" i="2"/>
  <c r="J31" i="2"/>
  <c r="K31" i="2" s="1"/>
  <c r="Q61" i="2"/>
  <c r="AA20" i="2" s="1"/>
  <c r="B34" i="2"/>
  <c r="Q7" i="2"/>
  <c r="V7" i="2" s="1"/>
  <c r="G33" i="2"/>
  <c r="H33" i="2" s="1"/>
  <c r="C32" i="11"/>
  <c r="J31" i="11"/>
  <c r="K31" i="11" s="1"/>
  <c r="B32" i="11"/>
  <c r="G31" i="11"/>
  <c r="H31" i="11" s="1"/>
  <c r="C33" i="4" l="1"/>
  <c r="R71" i="4"/>
  <c r="AB30" i="4" s="1"/>
  <c r="J32" i="4"/>
  <c r="K32" i="4" s="1"/>
  <c r="B33" i="4"/>
  <c r="Q71" i="4"/>
  <c r="AA30" i="4" s="1"/>
  <c r="G32" i="4"/>
  <c r="H32" i="4" s="1"/>
  <c r="B34" i="3"/>
  <c r="G33" i="3"/>
  <c r="H33" i="3" s="1"/>
  <c r="C35" i="3"/>
  <c r="J34" i="3"/>
  <c r="K34" i="3" s="1"/>
  <c r="B35" i="2"/>
  <c r="G34" i="2"/>
  <c r="H34" i="2" s="1"/>
  <c r="C33" i="2"/>
  <c r="J32" i="2"/>
  <c r="K32" i="2" s="1"/>
  <c r="B33" i="11"/>
  <c r="G32" i="11"/>
  <c r="H32" i="11" s="1"/>
  <c r="C33" i="11"/>
  <c r="J32" i="11"/>
  <c r="K32" i="11" s="1"/>
  <c r="AC30" i="4" l="1"/>
  <c r="B34" i="4"/>
  <c r="G33" i="4"/>
  <c r="H33" i="4" s="1"/>
  <c r="C34" i="4"/>
  <c r="J33" i="4"/>
  <c r="K33" i="4" s="1"/>
  <c r="C36" i="3"/>
  <c r="R72" i="3"/>
  <c r="AB31" i="3" s="1"/>
  <c r="J35" i="3"/>
  <c r="K35" i="3" s="1"/>
  <c r="B35" i="3"/>
  <c r="G34" i="3"/>
  <c r="H34" i="3" s="1"/>
  <c r="R61" i="2"/>
  <c r="AB20" i="2" s="1"/>
  <c r="AC20" i="2" s="1"/>
  <c r="C34" i="2"/>
  <c r="R7" i="2"/>
  <c r="W7" i="2" s="1"/>
  <c r="X7" i="2" s="1"/>
  <c r="J33" i="2"/>
  <c r="K33" i="2" s="1"/>
  <c r="B36" i="2"/>
  <c r="G35" i="2"/>
  <c r="H35" i="2" s="1"/>
  <c r="R61" i="11"/>
  <c r="AB20" i="11" s="1"/>
  <c r="C34" i="11"/>
  <c r="R7" i="11"/>
  <c r="W7" i="11" s="1"/>
  <c r="J33" i="11"/>
  <c r="K33" i="11" s="1"/>
  <c r="Q61" i="11"/>
  <c r="AA20" i="11" s="1"/>
  <c r="Q7" i="11"/>
  <c r="V7" i="11" s="1"/>
  <c r="B34" i="11"/>
  <c r="G33" i="11"/>
  <c r="H33" i="11" s="1"/>
  <c r="X7" i="11" l="1"/>
  <c r="AC20" i="11"/>
  <c r="C35" i="4"/>
  <c r="J34" i="4"/>
  <c r="K34" i="4" s="1"/>
  <c r="B35" i="4"/>
  <c r="G34" i="4"/>
  <c r="H34" i="4" s="1"/>
  <c r="B36" i="3"/>
  <c r="Q72" i="3"/>
  <c r="AA31" i="3" s="1"/>
  <c r="AC31" i="3" s="1"/>
  <c r="G35" i="3"/>
  <c r="H35" i="3" s="1"/>
  <c r="C37" i="3"/>
  <c r="J36" i="3"/>
  <c r="K36" i="3" s="1"/>
  <c r="Q62" i="2"/>
  <c r="AA21" i="2" s="1"/>
  <c r="B37" i="2"/>
  <c r="G36" i="2"/>
  <c r="H36" i="2" s="1"/>
  <c r="C35" i="2"/>
  <c r="J34" i="2"/>
  <c r="K34" i="2" s="1"/>
  <c r="C35" i="11"/>
  <c r="J34" i="11"/>
  <c r="K34" i="11" s="1"/>
  <c r="B35" i="11"/>
  <c r="G34" i="11"/>
  <c r="H34" i="11" s="1"/>
  <c r="B36" i="4" l="1"/>
  <c r="Q72" i="4"/>
  <c r="AA31" i="4" s="1"/>
  <c r="G35" i="4"/>
  <c r="H35" i="4" s="1"/>
  <c r="C36" i="4"/>
  <c r="R72" i="4"/>
  <c r="AB31" i="4" s="1"/>
  <c r="J35" i="4"/>
  <c r="K35" i="4" s="1"/>
  <c r="C38" i="3"/>
  <c r="J37" i="3"/>
  <c r="K37" i="3" s="1"/>
  <c r="B37" i="3"/>
  <c r="G36" i="3"/>
  <c r="H36" i="3" s="1"/>
  <c r="C36" i="2"/>
  <c r="J35" i="2"/>
  <c r="K35" i="2" s="1"/>
  <c r="B38" i="2"/>
  <c r="G37" i="2"/>
  <c r="H37" i="2" s="1"/>
  <c r="H35" i="11"/>
  <c r="B36" i="11"/>
  <c r="G35" i="11"/>
  <c r="C36" i="11"/>
  <c r="J35" i="11"/>
  <c r="K35" i="11" s="1"/>
  <c r="C37" i="4" l="1"/>
  <c r="J36" i="4"/>
  <c r="K36" i="4" s="1"/>
  <c r="AC31" i="4"/>
  <c r="B37" i="4"/>
  <c r="G36" i="4"/>
  <c r="H36" i="4" s="1"/>
  <c r="B38" i="3"/>
  <c r="G37" i="3"/>
  <c r="H37" i="3" s="1"/>
  <c r="C39" i="3"/>
  <c r="R10" i="3"/>
  <c r="W10" i="3" s="1"/>
  <c r="R73" i="3"/>
  <c r="AB32" i="3" s="1"/>
  <c r="J38" i="3"/>
  <c r="K38" i="3" s="1"/>
  <c r="B39" i="2"/>
  <c r="G38" i="2"/>
  <c r="H38" i="2" s="1"/>
  <c r="R62" i="2"/>
  <c r="AB21" i="2" s="1"/>
  <c r="AC21" i="2" s="1"/>
  <c r="C37" i="2"/>
  <c r="J36" i="2"/>
  <c r="K36" i="2" s="1"/>
  <c r="R62" i="11"/>
  <c r="AB21" i="11" s="1"/>
  <c r="C37" i="11"/>
  <c r="J36" i="11"/>
  <c r="K36" i="11" s="1"/>
  <c r="B37" i="11"/>
  <c r="Q62" i="11"/>
  <c r="AA21" i="11" s="1"/>
  <c r="G36" i="11"/>
  <c r="H36" i="11" s="1"/>
  <c r="AC21" i="11" l="1"/>
  <c r="B38" i="4"/>
  <c r="G37" i="4"/>
  <c r="H37" i="4" s="1"/>
  <c r="C38" i="4"/>
  <c r="J37" i="4"/>
  <c r="K37" i="4" s="1"/>
  <c r="C40" i="3"/>
  <c r="J39" i="3"/>
  <c r="K39" i="3" s="1"/>
  <c r="B39" i="3"/>
  <c r="Q10" i="3"/>
  <c r="V10" i="3" s="1"/>
  <c r="X10" i="3" s="1"/>
  <c r="Q73" i="3"/>
  <c r="AA32" i="3" s="1"/>
  <c r="AC32" i="3" s="1"/>
  <c r="G38" i="3"/>
  <c r="H38" i="3" s="1"/>
  <c r="C38" i="2"/>
  <c r="J37" i="2"/>
  <c r="K37" i="2" s="1"/>
  <c r="Q63" i="2"/>
  <c r="AA22" i="2" s="1"/>
  <c r="B40" i="2"/>
  <c r="G39" i="2"/>
  <c r="H39" i="2" s="1"/>
  <c r="H37" i="11"/>
  <c r="B38" i="11"/>
  <c r="G37" i="11"/>
  <c r="C38" i="11"/>
  <c r="J37" i="11"/>
  <c r="K37" i="11" s="1"/>
  <c r="C39" i="4" l="1"/>
  <c r="R73" i="4"/>
  <c r="AB32" i="4" s="1"/>
  <c r="R10" i="4"/>
  <c r="W10" i="4" s="1"/>
  <c r="J38" i="4"/>
  <c r="K38" i="4" s="1"/>
  <c r="H38" i="4"/>
  <c r="B39" i="4"/>
  <c r="Q73" i="4"/>
  <c r="AA32" i="4" s="1"/>
  <c r="Q10" i="4"/>
  <c r="V10" i="4" s="1"/>
  <c r="G38" i="4"/>
  <c r="B40" i="3"/>
  <c r="G39" i="3"/>
  <c r="H39" i="3" s="1"/>
  <c r="C41" i="3"/>
  <c r="J40" i="3"/>
  <c r="K40" i="3" s="1"/>
  <c r="B41" i="2"/>
  <c r="G40" i="2"/>
  <c r="H40" i="2" s="1"/>
  <c r="C39" i="2"/>
  <c r="J38" i="2"/>
  <c r="K38" i="2" s="1"/>
  <c r="C39" i="11"/>
  <c r="J38" i="11"/>
  <c r="K38" i="11" s="1"/>
  <c r="B39" i="11"/>
  <c r="G38" i="11"/>
  <c r="H38" i="11" s="1"/>
  <c r="AC32" i="4" l="1"/>
  <c r="B40" i="4"/>
  <c r="G39" i="4"/>
  <c r="H39" i="4" s="1"/>
  <c r="X10" i="4"/>
  <c r="C40" i="4"/>
  <c r="J39" i="4"/>
  <c r="K39" i="4" s="1"/>
  <c r="C42" i="3"/>
  <c r="R74" i="3"/>
  <c r="AB33" i="3" s="1"/>
  <c r="J41" i="3"/>
  <c r="K41" i="3" s="1"/>
  <c r="B41" i="3"/>
  <c r="G40" i="3"/>
  <c r="H40" i="3" s="1"/>
  <c r="R63" i="2"/>
  <c r="AB22" i="2" s="1"/>
  <c r="AC22" i="2" s="1"/>
  <c r="C40" i="2"/>
  <c r="J39" i="2"/>
  <c r="K39" i="2" s="1"/>
  <c r="B42" i="2"/>
  <c r="G41" i="2"/>
  <c r="H41" i="2" s="1"/>
  <c r="B40" i="11"/>
  <c r="Q63" i="11"/>
  <c r="AA22" i="11" s="1"/>
  <c r="G39" i="11"/>
  <c r="H39" i="11" s="1"/>
  <c r="R63" i="11"/>
  <c r="AB22" i="11" s="1"/>
  <c r="C40" i="11"/>
  <c r="J39" i="11"/>
  <c r="K39" i="11" s="1"/>
  <c r="C41" i="4" l="1"/>
  <c r="J40" i="4"/>
  <c r="K40" i="4" s="1"/>
  <c r="B41" i="4"/>
  <c r="G40" i="4"/>
  <c r="H40" i="4" s="1"/>
  <c r="B42" i="3"/>
  <c r="Q74" i="3"/>
  <c r="AA33" i="3" s="1"/>
  <c r="AC33" i="3" s="1"/>
  <c r="G41" i="3"/>
  <c r="H41" i="3" s="1"/>
  <c r="C43" i="3"/>
  <c r="J42" i="3"/>
  <c r="K42" i="3" s="1"/>
  <c r="Q64" i="2"/>
  <c r="AA23" i="2" s="1"/>
  <c r="B43" i="2"/>
  <c r="G42" i="2"/>
  <c r="H42" i="2" s="1"/>
  <c r="C41" i="2"/>
  <c r="J40" i="2"/>
  <c r="K40" i="2" s="1"/>
  <c r="C41" i="11"/>
  <c r="J40" i="11"/>
  <c r="K40" i="11" s="1"/>
  <c r="AC22" i="11"/>
  <c r="B41" i="11"/>
  <c r="G40" i="11"/>
  <c r="H40" i="11" s="1"/>
  <c r="B42" i="4" l="1"/>
  <c r="Q74" i="4"/>
  <c r="AA33" i="4" s="1"/>
  <c r="G41" i="4"/>
  <c r="H41" i="4" s="1"/>
  <c r="C42" i="4"/>
  <c r="R74" i="4"/>
  <c r="AB33" i="4" s="1"/>
  <c r="J41" i="4"/>
  <c r="K41" i="4" s="1"/>
  <c r="C44" i="3"/>
  <c r="J43" i="3"/>
  <c r="K43" i="3" s="1"/>
  <c r="B43" i="3"/>
  <c r="G42" i="3"/>
  <c r="H42" i="3" s="1"/>
  <c r="C42" i="2"/>
  <c r="J41" i="2"/>
  <c r="K41" i="2" s="1"/>
  <c r="B44" i="2"/>
  <c r="G43" i="2"/>
  <c r="H43" i="2" s="1"/>
  <c r="B42" i="11"/>
  <c r="G41" i="11"/>
  <c r="H41" i="11" s="1"/>
  <c r="C42" i="11"/>
  <c r="J41" i="11"/>
  <c r="K41" i="11" s="1"/>
  <c r="C43" i="4" l="1"/>
  <c r="J42" i="4"/>
  <c r="K42" i="4" s="1"/>
  <c r="AC33" i="4"/>
  <c r="B43" i="4"/>
  <c r="G42" i="4"/>
  <c r="H42" i="4" s="1"/>
  <c r="B44" i="3"/>
  <c r="G43" i="3"/>
  <c r="H43" i="3" s="1"/>
  <c r="C45" i="3"/>
  <c r="R75" i="3"/>
  <c r="AB34" i="3" s="1"/>
  <c r="J44" i="3"/>
  <c r="K44" i="3" s="1"/>
  <c r="B45" i="2"/>
  <c r="G44" i="2"/>
  <c r="H44" i="2" s="1"/>
  <c r="R64" i="2"/>
  <c r="AB23" i="2" s="1"/>
  <c r="AC23" i="2" s="1"/>
  <c r="C43" i="2"/>
  <c r="J42" i="2"/>
  <c r="K42" i="2" s="1"/>
  <c r="C43" i="11"/>
  <c r="R64" i="11"/>
  <c r="AB23" i="11" s="1"/>
  <c r="J42" i="11"/>
  <c r="K42" i="11" s="1"/>
  <c r="Q64" i="11"/>
  <c r="AA23" i="11" s="1"/>
  <c r="B43" i="11"/>
  <c r="G42" i="11"/>
  <c r="H42" i="11" s="1"/>
  <c r="AC23" i="11" l="1"/>
  <c r="B44" i="4"/>
  <c r="G43" i="4"/>
  <c r="H43" i="4" s="1"/>
  <c r="C44" i="4"/>
  <c r="J43" i="4"/>
  <c r="K43" i="4" s="1"/>
  <c r="C46" i="3"/>
  <c r="J45" i="3"/>
  <c r="K45" i="3" s="1"/>
  <c r="B45" i="3"/>
  <c r="Q75" i="3"/>
  <c r="AA34" i="3" s="1"/>
  <c r="AC34" i="3" s="1"/>
  <c r="G44" i="3"/>
  <c r="H44" i="3" s="1"/>
  <c r="C44" i="2"/>
  <c r="J43" i="2"/>
  <c r="K43" i="2" s="1"/>
  <c r="Q65" i="2"/>
  <c r="AA24" i="2" s="1"/>
  <c r="B46" i="2"/>
  <c r="Q8" i="2"/>
  <c r="V8" i="2" s="1"/>
  <c r="G45" i="2"/>
  <c r="H45" i="2" s="1"/>
  <c r="B44" i="11"/>
  <c r="G43" i="11"/>
  <c r="H43" i="11" s="1"/>
  <c r="C44" i="11"/>
  <c r="J43" i="11"/>
  <c r="K43" i="11" s="1"/>
  <c r="C45" i="4" l="1"/>
  <c r="R75" i="4"/>
  <c r="AB34" i="4" s="1"/>
  <c r="J44" i="4"/>
  <c r="K44" i="4" s="1"/>
  <c r="B45" i="4"/>
  <c r="Q75" i="4"/>
  <c r="AA34" i="4" s="1"/>
  <c r="G44" i="4"/>
  <c r="H44" i="4" s="1"/>
  <c r="B46" i="3"/>
  <c r="G45" i="3"/>
  <c r="H45" i="3" s="1"/>
  <c r="C47" i="3"/>
  <c r="J46" i="3"/>
  <c r="K46" i="3" s="1"/>
  <c r="B47" i="2"/>
  <c r="G46" i="2"/>
  <c r="H46" i="2" s="1"/>
  <c r="C45" i="2"/>
  <c r="J44" i="2"/>
  <c r="K44" i="2" s="1"/>
  <c r="C45" i="11"/>
  <c r="J44" i="11"/>
  <c r="K44" i="11" s="1"/>
  <c r="B45" i="11"/>
  <c r="G44" i="11"/>
  <c r="H44" i="11" s="1"/>
  <c r="AC34" i="4" l="1"/>
  <c r="B46" i="4"/>
  <c r="G45" i="4"/>
  <c r="H45" i="4" s="1"/>
  <c r="C46" i="4"/>
  <c r="J45" i="4"/>
  <c r="K45" i="4" s="1"/>
  <c r="C48" i="3"/>
  <c r="R76" i="3"/>
  <c r="AB35" i="3" s="1"/>
  <c r="J47" i="3"/>
  <c r="K47" i="3" s="1"/>
  <c r="B47" i="3"/>
  <c r="G46" i="3"/>
  <c r="H46" i="3" s="1"/>
  <c r="R65" i="2"/>
  <c r="AB24" i="2" s="1"/>
  <c r="AC24" i="2" s="1"/>
  <c r="C46" i="2"/>
  <c r="R8" i="2"/>
  <c r="W8" i="2" s="1"/>
  <c r="X8" i="2" s="1"/>
  <c r="J45" i="2"/>
  <c r="K45" i="2" s="1"/>
  <c r="B48" i="2"/>
  <c r="G47" i="2"/>
  <c r="H47" i="2" s="1"/>
  <c r="Q65" i="11"/>
  <c r="AA24" i="11" s="1"/>
  <c r="B46" i="11"/>
  <c r="Q8" i="11"/>
  <c r="V8" i="11" s="1"/>
  <c r="G45" i="11"/>
  <c r="H45" i="11" s="1"/>
  <c r="R65" i="11"/>
  <c r="AB24" i="11" s="1"/>
  <c r="C46" i="11"/>
  <c r="R8" i="11"/>
  <c r="W8" i="11" s="1"/>
  <c r="J45" i="11"/>
  <c r="K45" i="11" s="1"/>
  <c r="X8" i="11" l="1"/>
  <c r="C47" i="4"/>
  <c r="J46" i="4"/>
  <c r="K46" i="4" s="1"/>
  <c r="B47" i="4"/>
  <c r="G46" i="4"/>
  <c r="H46" i="4" s="1"/>
  <c r="B48" i="3"/>
  <c r="Q76" i="3"/>
  <c r="AA35" i="3" s="1"/>
  <c r="AC35" i="3" s="1"/>
  <c r="G47" i="3"/>
  <c r="H47" i="3" s="1"/>
  <c r="C49" i="3"/>
  <c r="J48" i="3"/>
  <c r="K48" i="3" s="1"/>
  <c r="B49" i="2"/>
  <c r="Q66" i="2"/>
  <c r="AA25" i="2" s="1"/>
  <c r="G48" i="2"/>
  <c r="H48" i="2" s="1"/>
  <c r="C47" i="2"/>
  <c r="J46" i="2"/>
  <c r="K46" i="2" s="1"/>
  <c r="B47" i="11"/>
  <c r="G46" i="11"/>
  <c r="H46" i="11" s="1"/>
  <c r="AC24" i="11"/>
  <c r="C47" i="11"/>
  <c r="J46" i="11"/>
  <c r="K46" i="11" s="1"/>
  <c r="B48" i="4" l="1"/>
  <c r="Q76" i="4"/>
  <c r="AA35" i="4" s="1"/>
  <c r="G47" i="4"/>
  <c r="H47" i="4" s="1"/>
  <c r="C48" i="4"/>
  <c r="R76" i="4"/>
  <c r="AB35" i="4" s="1"/>
  <c r="J47" i="4"/>
  <c r="K47" i="4" s="1"/>
  <c r="C50" i="3"/>
  <c r="J49" i="3"/>
  <c r="K49" i="3" s="1"/>
  <c r="B49" i="3"/>
  <c r="G48" i="3"/>
  <c r="H48" i="3" s="1"/>
  <c r="C48" i="2"/>
  <c r="J47" i="2"/>
  <c r="K47" i="2" s="1"/>
  <c r="B50" i="2"/>
  <c r="G49" i="2"/>
  <c r="H49" i="2" s="1"/>
  <c r="C48" i="11"/>
  <c r="J47" i="11"/>
  <c r="K47" i="11" s="1"/>
  <c r="B48" i="11"/>
  <c r="G47" i="11"/>
  <c r="H47" i="11" s="1"/>
  <c r="C49" i="4" l="1"/>
  <c r="J48" i="4"/>
  <c r="K48" i="4" s="1"/>
  <c r="AC35" i="4"/>
  <c r="B49" i="4"/>
  <c r="G48" i="4"/>
  <c r="H48" i="4" s="1"/>
  <c r="B50" i="3"/>
  <c r="G49" i="3"/>
  <c r="H49" i="3" s="1"/>
  <c r="C51" i="3"/>
  <c r="R11" i="3"/>
  <c r="W11" i="3" s="1"/>
  <c r="R77" i="3"/>
  <c r="AB36" i="3" s="1"/>
  <c r="J50" i="3"/>
  <c r="K50" i="3" s="1"/>
  <c r="B51" i="2"/>
  <c r="G50" i="2"/>
  <c r="H50" i="2" s="1"/>
  <c r="R66" i="2"/>
  <c r="AB25" i="2" s="1"/>
  <c r="AC25" i="2" s="1"/>
  <c r="C49" i="2"/>
  <c r="J48" i="2"/>
  <c r="K48" i="2" s="1"/>
  <c r="B49" i="11"/>
  <c r="Q66" i="11"/>
  <c r="AA25" i="11" s="1"/>
  <c r="G48" i="11"/>
  <c r="H48" i="11" s="1"/>
  <c r="R66" i="11"/>
  <c r="AB25" i="11" s="1"/>
  <c r="C49" i="11"/>
  <c r="J48" i="11"/>
  <c r="K48" i="11" s="1"/>
  <c r="B50" i="4" l="1"/>
  <c r="G49" i="4"/>
  <c r="H49" i="4" s="1"/>
  <c r="C50" i="4"/>
  <c r="J49" i="4"/>
  <c r="K49" i="4" s="1"/>
  <c r="C52" i="3"/>
  <c r="J51" i="3"/>
  <c r="K51" i="3" s="1"/>
  <c r="B51" i="3"/>
  <c r="Q11" i="3"/>
  <c r="V11" i="3" s="1"/>
  <c r="X11" i="3" s="1"/>
  <c r="Q77" i="3"/>
  <c r="AA36" i="3" s="1"/>
  <c r="AC36" i="3" s="1"/>
  <c r="G50" i="3"/>
  <c r="H50" i="3" s="1"/>
  <c r="C50" i="2"/>
  <c r="J49" i="2"/>
  <c r="K49" i="2" s="1"/>
  <c r="Q67" i="2"/>
  <c r="AA26" i="2" s="1"/>
  <c r="B52" i="2"/>
  <c r="G51" i="2"/>
  <c r="H51" i="2" s="1"/>
  <c r="C50" i="11"/>
  <c r="J49" i="11"/>
  <c r="K49" i="11" s="1"/>
  <c r="AC25" i="11"/>
  <c r="B50" i="11"/>
  <c r="G49" i="11"/>
  <c r="H49" i="11" s="1"/>
  <c r="C51" i="4" l="1"/>
  <c r="R11" i="4"/>
  <c r="W11" i="4" s="1"/>
  <c r="R77" i="4"/>
  <c r="AB36" i="4" s="1"/>
  <c r="J50" i="4"/>
  <c r="K50" i="4" s="1"/>
  <c r="H50" i="4"/>
  <c r="B51" i="4"/>
  <c r="Q77" i="4"/>
  <c r="AA36" i="4" s="1"/>
  <c r="Q11" i="4"/>
  <c r="V11" i="4" s="1"/>
  <c r="G50" i="4"/>
  <c r="B52" i="3"/>
  <c r="G51" i="3"/>
  <c r="H51" i="3" s="1"/>
  <c r="C53" i="3"/>
  <c r="J52" i="3"/>
  <c r="K52" i="3" s="1"/>
  <c r="B53" i="2"/>
  <c r="G52" i="2"/>
  <c r="H52" i="2" s="1"/>
  <c r="C51" i="2"/>
  <c r="J50" i="2"/>
  <c r="K50" i="2" s="1"/>
  <c r="B51" i="11"/>
  <c r="G50" i="11"/>
  <c r="H50" i="11" s="1"/>
  <c r="C51" i="11"/>
  <c r="J50" i="11"/>
  <c r="K50" i="11" s="1"/>
  <c r="AC36" i="4" l="1"/>
  <c r="C52" i="4"/>
  <c r="J51" i="4"/>
  <c r="K51" i="4" s="1"/>
  <c r="B52" i="4"/>
  <c r="G51" i="4"/>
  <c r="H51" i="4" s="1"/>
  <c r="X11" i="4"/>
  <c r="C54" i="3"/>
  <c r="R78" i="3"/>
  <c r="AB37" i="3" s="1"/>
  <c r="J53" i="3"/>
  <c r="K53" i="3" s="1"/>
  <c r="B53" i="3"/>
  <c r="G52" i="3"/>
  <c r="H52" i="3" s="1"/>
  <c r="R67" i="2"/>
  <c r="AB26" i="2" s="1"/>
  <c r="AC26" i="2" s="1"/>
  <c r="C52" i="2"/>
  <c r="J51" i="2"/>
  <c r="K51" i="2" s="1"/>
  <c r="B54" i="2"/>
  <c r="G53" i="2"/>
  <c r="H53" i="2" s="1"/>
  <c r="R67" i="11"/>
  <c r="AB26" i="11" s="1"/>
  <c r="C52" i="11"/>
  <c r="J51" i="11"/>
  <c r="K51" i="11" s="1"/>
  <c r="Q67" i="11"/>
  <c r="AA26" i="11" s="1"/>
  <c r="B52" i="11"/>
  <c r="G51" i="11"/>
  <c r="H51" i="11" s="1"/>
  <c r="AC26" i="11" l="1"/>
  <c r="B53" i="4"/>
  <c r="G52" i="4"/>
  <c r="H52" i="4" s="1"/>
  <c r="C53" i="4"/>
  <c r="J52" i="4"/>
  <c r="K52" i="4" s="1"/>
  <c r="B54" i="3"/>
  <c r="Q78" i="3"/>
  <c r="AA37" i="3" s="1"/>
  <c r="AC37" i="3" s="1"/>
  <c r="G53" i="3"/>
  <c r="H53" i="3" s="1"/>
  <c r="C55" i="3"/>
  <c r="J54" i="3"/>
  <c r="K54" i="3" s="1"/>
  <c r="B55" i="2"/>
  <c r="Q68" i="2"/>
  <c r="AA27" i="2" s="1"/>
  <c r="G54" i="2"/>
  <c r="H54" i="2" s="1"/>
  <c r="C53" i="2"/>
  <c r="J52" i="2"/>
  <c r="K52" i="2" s="1"/>
  <c r="B53" i="11"/>
  <c r="G52" i="11"/>
  <c r="H52" i="11" s="1"/>
  <c r="C53" i="11"/>
  <c r="J52" i="11"/>
  <c r="K52" i="11" s="1"/>
  <c r="C54" i="4" l="1"/>
  <c r="R78" i="4"/>
  <c r="AB37" i="4" s="1"/>
  <c r="J53" i="4"/>
  <c r="K53" i="4" s="1"/>
  <c r="B54" i="4"/>
  <c r="Q78" i="4"/>
  <c r="AA37" i="4" s="1"/>
  <c r="G53" i="4"/>
  <c r="H53" i="4" s="1"/>
  <c r="C56" i="3"/>
  <c r="J55" i="3"/>
  <c r="K55" i="3" s="1"/>
  <c r="B55" i="3"/>
  <c r="G54" i="3"/>
  <c r="H54" i="3" s="1"/>
  <c r="C54" i="2"/>
  <c r="J53" i="2"/>
  <c r="K53" i="2" s="1"/>
  <c r="B56" i="2"/>
  <c r="G55" i="2"/>
  <c r="H55" i="2" s="1"/>
  <c r="C54" i="11"/>
  <c r="J53" i="11"/>
  <c r="K53" i="11" s="1"/>
  <c r="B54" i="11"/>
  <c r="G53" i="11"/>
  <c r="H53" i="11" s="1"/>
  <c r="AC37" i="4" l="1"/>
  <c r="B55" i="4"/>
  <c r="G54" i="4"/>
  <c r="H54" i="4" s="1"/>
  <c r="C55" i="4"/>
  <c r="J54" i="4"/>
  <c r="K54" i="4" s="1"/>
  <c r="B56" i="3"/>
  <c r="G55" i="3"/>
  <c r="H55" i="3" s="1"/>
  <c r="C57" i="3"/>
  <c r="R79" i="3"/>
  <c r="AB38" i="3" s="1"/>
  <c r="J56" i="3"/>
  <c r="K56" i="3" s="1"/>
  <c r="B57" i="2"/>
  <c r="G56" i="2"/>
  <c r="H56" i="2" s="1"/>
  <c r="R68" i="2"/>
  <c r="AB27" i="2" s="1"/>
  <c r="AC27" i="2" s="1"/>
  <c r="C55" i="2"/>
  <c r="J54" i="2"/>
  <c r="K54" i="2" s="1"/>
  <c r="B55" i="11"/>
  <c r="Q68" i="11"/>
  <c r="AA27" i="11" s="1"/>
  <c r="G54" i="11"/>
  <c r="H54" i="11" s="1"/>
  <c r="R68" i="11"/>
  <c r="AB27" i="11" s="1"/>
  <c r="C55" i="11"/>
  <c r="J54" i="11"/>
  <c r="K54" i="11" s="1"/>
  <c r="C56" i="4" l="1"/>
  <c r="J55" i="4"/>
  <c r="K55" i="4" s="1"/>
  <c r="B56" i="4"/>
  <c r="G55" i="4"/>
  <c r="H55" i="4" s="1"/>
  <c r="C58" i="3"/>
  <c r="J57" i="3"/>
  <c r="K57" i="3" s="1"/>
  <c r="B57" i="3"/>
  <c r="Q79" i="3"/>
  <c r="AA38" i="3" s="1"/>
  <c r="AC38" i="3" s="1"/>
  <c r="G56" i="3"/>
  <c r="H56" i="3" s="1"/>
  <c r="C56" i="2"/>
  <c r="J55" i="2"/>
  <c r="K55" i="2" s="1"/>
  <c r="B58" i="2"/>
  <c r="Q69" i="2"/>
  <c r="AA28" i="2" s="1"/>
  <c r="Q9" i="2"/>
  <c r="V9" i="2" s="1"/>
  <c r="G57" i="2"/>
  <c r="H57" i="2" s="1"/>
  <c r="C56" i="11"/>
  <c r="J55" i="11"/>
  <c r="K55" i="11" s="1"/>
  <c r="AC27" i="11"/>
  <c r="B56" i="11"/>
  <c r="G55" i="11"/>
  <c r="H55" i="11" s="1"/>
  <c r="B57" i="4" l="1"/>
  <c r="Q79" i="4"/>
  <c r="AA38" i="4" s="1"/>
  <c r="G56" i="4"/>
  <c r="H56" i="4" s="1"/>
  <c r="C57" i="4"/>
  <c r="R79" i="4"/>
  <c r="AB38" i="4" s="1"/>
  <c r="J56" i="4"/>
  <c r="K56" i="4" s="1"/>
  <c r="B58" i="3"/>
  <c r="G57" i="3"/>
  <c r="H57" i="3" s="1"/>
  <c r="C59" i="3"/>
  <c r="J58" i="3"/>
  <c r="K58" i="3" s="1"/>
  <c r="B59" i="2"/>
  <c r="G58" i="2"/>
  <c r="H58" i="2" s="1"/>
  <c r="C57" i="2"/>
  <c r="J56" i="2"/>
  <c r="K56" i="2" s="1"/>
  <c r="B57" i="11"/>
  <c r="G56" i="11"/>
  <c r="H56" i="11" s="1"/>
  <c r="C57" i="11"/>
  <c r="J56" i="11"/>
  <c r="K56" i="11" s="1"/>
  <c r="C58" i="4" l="1"/>
  <c r="J57" i="4"/>
  <c r="K57" i="4" s="1"/>
  <c r="AC38" i="4"/>
  <c r="B58" i="4"/>
  <c r="G57" i="4"/>
  <c r="H57" i="4" s="1"/>
  <c r="C60" i="3"/>
  <c r="R80" i="3"/>
  <c r="AB39" i="3" s="1"/>
  <c r="J59" i="3"/>
  <c r="K59" i="3" s="1"/>
  <c r="B59" i="3"/>
  <c r="G58" i="3"/>
  <c r="H58" i="3" s="1"/>
  <c r="R69" i="2"/>
  <c r="AB28" i="2" s="1"/>
  <c r="AC28" i="2" s="1"/>
  <c r="R9" i="2"/>
  <c r="W9" i="2" s="1"/>
  <c r="X9" i="2" s="1"/>
  <c r="C58" i="2"/>
  <c r="J57" i="2"/>
  <c r="K57" i="2" s="1"/>
  <c r="B60" i="2"/>
  <c r="G59" i="2"/>
  <c r="H59" i="2" s="1"/>
  <c r="R69" i="11"/>
  <c r="AB28" i="11" s="1"/>
  <c r="C58" i="11"/>
  <c r="R9" i="11"/>
  <c r="W9" i="11" s="1"/>
  <c r="J57" i="11"/>
  <c r="K57" i="11" s="1"/>
  <c r="B58" i="11"/>
  <c r="Q69" i="11"/>
  <c r="AA28" i="11" s="1"/>
  <c r="H57" i="11"/>
  <c r="Q9" i="11"/>
  <c r="V9" i="11" s="1"/>
  <c r="G57" i="11"/>
  <c r="X9" i="11" l="1"/>
  <c r="AC28" i="11"/>
  <c r="B59" i="4"/>
  <c r="G58" i="4"/>
  <c r="H58" i="4" s="1"/>
  <c r="C59" i="4"/>
  <c r="J58" i="4"/>
  <c r="K58" i="4" s="1"/>
  <c r="B60" i="3"/>
  <c r="Q80" i="3"/>
  <c r="AA39" i="3" s="1"/>
  <c r="AC39" i="3" s="1"/>
  <c r="G59" i="3"/>
  <c r="H59" i="3" s="1"/>
  <c r="C61" i="3"/>
  <c r="J60" i="3"/>
  <c r="K60" i="3" s="1"/>
  <c r="B61" i="2"/>
  <c r="Q70" i="2"/>
  <c r="AA29" i="2" s="1"/>
  <c r="G60" i="2"/>
  <c r="H60" i="2" s="1"/>
  <c r="C59" i="2"/>
  <c r="J58" i="2"/>
  <c r="K58" i="2" s="1"/>
  <c r="B59" i="11"/>
  <c r="G58" i="11"/>
  <c r="H58" i="11" s="1"/>
  <c r="C59" i="11"/>
  <c r="J58" i="11"/>
  <c r="K58" i="11" s="1"/>
  <c r="C60" i="4" l="1"/>
  <c r="R80" i="4"/>
  <c r="AB39" i="4" s="1"/>
  <c r="J59" i="4"/>
  <c r="K59" i="4" s="1"/>
  <c r="B60" i="4"/>
  <c r="Q80" i="4"/>
  <c r="AA39" i="4" s="1"/>
  <c r="G59" i="4"/>
  <c r="H59" i="4" s="1"/>
  <c r="C62" i="3"/>
  <c r="J61" i="3"/>
  <c r="K61" i="3" s="1"/>
  <c r="B61" i="3"/>
  <c r="G60" i="3"/>
  <c r="H60" i="3" s="1"/>
  <c r="C60" i="2"/>
  <c r="J59" i="2"/>
  <c r="K59" i="2" s="1"/>
  <c r="B62" i="2"/>
  <c r="G61" i="2"/>
  <c r="H61" i="2" s="1"/>
  <c r="C60" i="11"/>
  <c r="J59" i="11"/>
  <c r="K59" i="11" s="1"/>
  <c r="B60" i="11"/>
  <c r="G59" i="11"/>
  <c r="H59" i="11" s="1"/>
  <c r="AC39" i="4" l="1"/>
  <c r="B61" i="4"/>
  <c r="G60" i="4"/>
  <c r="H60" i="4" s="1"/>
  <c r="C61" i="4"/>
  <c r="J60" i="4"/>
  <c r="K60" i="4" s="1"/>
  <c r="B62" i="3"/>
  <c r="G61" i="3"/>
  <c r="H61" i="3" s="1"/>
  <c r="C63" i="3"/>
  <c r="R81" i="3"/>
  <c r="AB40" i="3" s="1"/>
  <c r="R12" i="3"/>
  <c r="W12" i="3" s="1"/>
  <c r="J62" i="3"/>
  <c r="K62" i="3" s="1"/>
  <c r="B63" i="2"/>
  <c r="G62" i="2"/>
  <c r="H62" i="2" s="1"/>
  <c r="R70" i="2"/>
  <c r="AB29" i="2" s="1"/>
  <c r="AC29" i="2" s="1"/>
  <c r="C61" i="2"/>
  <c r="J60" i="2"/>
  <c r="K60" i="2" s="1"/>
  <c r="B61" i="11"/>
  <c r="Q70" i="11"/>
  <c r="AA29" i="11" s="1"/>
  <c r="G60" i="11"/>
  <c r="H60" i="11" s="1"/>
  <c r="R70" i="11"/>
  <c r="AB29" i="11" s="1"/>
  <c r="C61" i="11"/>
  <c r="J60" i="11"/>
  <c r="K60" i="11" s="1"/>
  <c r="C62" i="4" l="1"/>
  <c r="J61" i="4"/>
  <c r="K61" i="4" s="1"/>
  <c r="B62" i="4"/>
  <c r="G61" i="4"/>
  <c r="H61" i="4" s="1"/>
  <c r="C64" i="3"/>
  <c r="J63" i="3"/>
  <c r="K63" i="3" s="1"/>
  <c r="B63" i="3"/>
  <c r="Q12" i="3"/>
  <c r="V12" i="3" s="1"/>
  <c r="X12" i="3" s="1"/>
  <c r="Q81" i="3"/>
  <c r="AA40" i="3" s="1"/>
  <c r="AC40" i="3" s="1"/>
  <c r="G62" i="3"/>
  <c r="H62" i="3" s="1"/>
  <c r="C62" i="2"/>
  <c r="J61" i="2"/>
  <c r="K61" i="2" s="1"/>
  <c r="B64" i="2"/>
  <c r="Q71" i="2"/>
  <c r="AA30" i="2" s="1"/>
  <c r="G63" i="2"/>
  <c r="H63" i="2" s="1"/>
  <c r="C62" i="11"/>
  <c r="J61" i="11"/>
  <c r="K61" i="11" s="1"/>
  <c r="AC29" i="11"/>
  <c r="B62" i="11"/>
  <c r="G61" i="11"/>
  <c r="H61" i="11" s="1"/>
  <c r="B63" i="4" l="1"/>
  <c r="Q12" i="4"/>
  <c r="V12" i="4" s="1"/>
  <c r="Q81" i="4"/>
  <c r="AA40" i="4" s="1"/>
  <c r="G62" i="4"/>
  <c r="H62" i="4" s="1"/>
  <c r="C63" i="4"/>
  <c r="K62" i="4"/>
  <c r="R12" i="4"/>
  <c r="W12" i="4" s="1"/>
  <c r="R81" i="4"/>
  <c r="AB40" i="4" s="1"/>
  <c r="J62" i="4"/>
  <c r="B64" i="3"/>
  <c r="G63" i="3"/>
  <c r="H63" i="3" s="1"/>
  <c r="C65" i="3"/>
  <c r="J64" i="3"/>
  <c r="K64" i="3" s="1"/>
  <c r="B65" i="2"/>
  <c r="G64" i="2"/>
  <c r="H64" i="2" s="1"/>
  <c r="C63" i="2"/>
  <c r="J62" i="2"/>
  <c r="K62" i="2" s="1"/>
  <c r="B63" i="11"/>
  <c r="G62" i="11"/>
  <c r="H62" i="11" s="1"/>
  <c r="C63" i="11"/>
  <c r="J62" i="11"/>
  <c r="K62" i="11" s="1"/>
  <c r="AC40" i="4" l="1"/>
  <c r="X12" i="4"/>
  <c r="C64" i="4"/>
  <c r="J63" i="4"/>
  <c r="K63" i="4" s="1"/>
  <c r="B64" i="4"/>
  <c r="G63" i="4"/>
  <c r="H63" i="4" s="1"/>
  <c r="C66" i="3"/>
  <c r="R82" i="3"/>
  <c r="AB41" i="3" s="1"/>
  <c r="J65" i="3"/>
  <c r="K65" i="3" s="1"/>
  <c r="B65" i="3"/>
  <c r="G64" i="3"/>
  <c r="H64" i="3" s="1"/>
  <c r="R71" i="2"/>
  <c r="AB30" i="2" s="1"/>
  <c r="AC30" i="2" s="1"/>
  <c r="C64" i="2"/>
  <c r="J63" i="2"/>
  <c r="K63" i="2" s="1"/>
  <c r="B66" i="2"/>
  <c r="G65" i="2"/>
  <c r="H65" i="2" s="1"/>
  <c r="R71" i="11"/>
  <c r="AB30" i="11" s="1"/>
  <c r="C64" i="11"/>
  <c r="J63" i="11"/>
  <c r="K63" i="11" s="1"/>
  <c r="B64" i="11"/>
  <c r="Q71" i="11"/>
  <c r="AA30" i="11" s="1"/>
  <c r="G63" i="11"/>
  <c r="H63" i="11" s="1"/>
  <c r="AC30" i="11" l="1"/>
  <c r="B65" i="4"/>
  <c r="G64" i="4"/>
  <c r="H64" i="4" s="1"/>
  <c r="C65" i="4"/>
  <c r="J64" i="4"/>
  <c r="K64" i="4" s="1"/>
  <c r="B66" i="3"/>
  <c r="Q82" i="3"/>
  <c r="AA41" i="3" s="1"/>
  <c r="AC41" i="3" s="1"/>
  <c r="G65" i="3"/>
  <c r="H65" i="3" s="1"/>
  <c r="C67" i="3"/>
  <c r="J66" i="3"/>
  <c r="K66" i="3" s="1"/>
  <c r="B67" i="2"/>
  <c r="Q72" i="2"/>
  <c r="AA31" i="2" s="1"/>
  <c r="G66" i="2"/>
  <c r="H66" i="2" s="1"/>
  <c r="C65" i="2"/>
  <c r="J64" i="2"/>
  <c r="K64" i="2" s="1"/>
  <c r="B65" i="11"/>
  <c r="G64" i="11"/>
  <c r="H64" i="11" s="1"/>
  <c r="C65" i="11"/>
  <c r="J64" i="11"/>
  <c r="K64" i="11" s="1"/>
  <c r="C66" i="4" l="1"/>
  <c r="R82" i="4"/>
  <c r="AB41" i="4" s="1"/>
  <c r="J65" i="4"/>
  <c r="K65" i="4" s="1"/>
  <c r="B66" i="4"/>
  <c r="Q82" i="4"/>
  <c r="AA41" i="4" s="1"/>
  <c r="G65" i="4"/>
  <c r="H65" i="4" s="1"/>
  <c r="C68" i="3"/>
  <c r="J67" i="3"/>
  <c r="K67" i="3" s="1"/>
  <c r="B67" i="3"/>
  <c r="G66" i="3"/>
  <c r="H66" i="3" s="1"/>
  <c r="C66" i="2"/>
  <c r="J65" i="2"/>
  <c r="K65" i="2" s="1"/>
  <c r="B68" i="2"/>
  <c r="G67" i="2"/>
  <c r="H67" i="2" s="1"/>
  <c r="C66" i="11"/>
  <c r="J65" i="11"/>
  <c r="K65" i="11" s="1"/>
  <c r="B66" i="11"/>
  <c r="G65" i="11"/>
  <c r="H65" i="11" s="1"/>
  <c r="AC41" i="4" l="1"/>
  <c r="B67" i="4"/>
  <c r="G66" i="4"/>
  <c r="H66" i="4" s="1"/>
  <c r="C67" i="4"/>
  <c r="J66" i="4"/>
  <c r="K66" i="4" s="1"/>
  <c r="B68" i="3"/>
  <c r="G67" i="3"/>
  <c r="H67" i="3" s="1"/>
  <c r="C69" i="3"/>
  <c r="R83" i="3"/>
  <c r="AB42" i="3" s="1"/>
  <c r="J68" i="3"/>
  <c r="K68" i="3" s="1"/>
  <c r="B69" i="2"/>
  <c r="G68" i="2"/>
  <c r="H68" i="2" s="1"/>
  <c r="C67" i="2"/>
  <c r="R72" i="2"/>
  <c r="AB31" i="2" s="1"/>
  <c r="AC31" i="2" s="1"/>
  <c r="J66" i="2"/>
  <c r="K66" i="2" s="1"/>
  <c r="B67" i="11"/>
  <c r="Q72" i="11"/>
  <c r="AA31" i="11" s="1"/>
  <c r="G66" i="11"/>
  <c r="H66" i="11" s="1"/>
  <c r="C67" i="11"/>
  <c r="R72" i="11"/>
  <c r="AB31" i="11" s="1"/>
  <c r="J66" i="11"/>
  <c r="K66" i="11" s="1"/>
  <c r="C68" i="4" l="1"/>
  <c r="J67" i="4"/>
  <c r="K67" i="4" s="1"/>
  <c r="B68" i="4"/>
  <c r="G67" i="4"/>
  <c r="H67" i="4" s="1"/>
  <c r="C70" i="3"/>
  <c r="J69" i="3"/>
  <c r="K69" i="3" s="1"/>
  <c r="B69" i="3"/>
  <c r="Q83" i="3"/>
  <c r="AA42" i="3" s="1"/>
  <c r="AC42" i="3" s="1"/>
  <c r="G68" i="3"/>
  <c r="H68" i="3" s="1"/>
  <c r="C68" i="2"/>
  <c r="J67" i="2"/>
  <c r="K67" i="2" s="1"/>
  <c r="B70" i="2"/>
  <c r="Q73" i="2"/>
  <c r="AA32" i="2" s="1"/>
  <c r="Q10" i="2"/>
  <c r="V10" i="2" s="1"/>
  <c r="G69" i="2"/>
  <c r="H69" i="2" s="1"/>
  <c r="AC31" i="11"/>
  <c r="C68" i="11"/>
  <c r="J67" i="11"/>
  <c r="K67" i="11" s="1"/>
  <c r="B68" i="11"/>
  <c r="G67" i="11"/>
  <c r="H67" i="11" s="1"/>
  <c r="B69" i="4" l="1"/>
  <c r="Q83" i="4"/>
  <c r="AA42" i="4" s="1"/>
  <c r="G68" i="4"/>
  <c r="H68" i="4" s="1"/>
  <c r="C69" i="4"/>
  <c r="R83" i="4"/>
  <c r="AB42" i="4" s="1"/>
  <c r="J68" i="4"/>
  <c r="K68" i="4" s="1"/>
  <c r="B70" i="3"/>
  <c r="G69" i="3"/>
  <c r="H69" i="3" s="1"/>
  <c r="C71" i="3"/>
  <c r="J70" i="3"/>
  <c r="K70" i="3" s="1"/>
  <c r="B71" i="2"/>
  <c r="G70" i="2"/>
  <c r="H70" i="2" s="1"/>
  <c r="C69" i="2"/>
  <c r="J68" i="2"/>
  <c r="K68" i="2" s="1"/>
  <c r="B69" i="11"/>
  <c r="G68" i="11"/>
  <c r="H68" i="11" s="1"/>
  <c r="C69" i="11"/>
  <c r="J68" i="11"/>
  <c r="K68" i="11" s="1"/>
  <c r="C70" i="4" l="1"/>
  <c r="J69" i="4"/>
  <c r="K69" i="4" s="1"/>
  <c r="AC42" i="4"/>
  <c r="B70" i="4"/>
  <c r="G69" i="4"/>
  <c r="H69" i="4" s="1"/>
  <c r="C72" i="3"/>
  <c r="R84" i="3"/>
  <c r="AB43" i="3" s="1"/>
  <c r="J71" i="3"/>
  <c r="K71" i="3" s="1"/>
  <c r="B71" i="3"/>
  <c r="G70" i="3"/>
  <c r="H70" i="3" s="1"/>
  <c r="R73" i="2"/>
  <c r="AB32" i="2" s="1"/>
  <c r="AC32" i="2" s="1"/>
  <c r="C70" i="2"/>
  <c r="R10" i="2"/>
  <c r="W10" i="2" s="1"/>
  <c r="X10" i="2" s="1"/>
  <c r="J69" i="2"/>
  <c r="K69" i="2" s="1"/>
  <c r="B72" i="2"/>
  <c r="G71" i="2"/>
  <c r="H71" i="2" s="1"/>
  <c r="R73" i="11"/>
  <c r="AB32" i="11" s="1"/>
  <c r="C70" i="11"/>
  <c r="R10" i="11"/>
  <c r="W10" i="11" s="1"/>
  <c r="J69" i="11"/>
  <c r="K69" i="11" s="1"/>
  <c r="B70" i="11"/>
  <c r="H69" i="11"/>
  <c r="Q73" i="11"/>
  <c r="AA32" i="11" s="1"/>
  <c r="Q10" i="11"/>
  <c r="V10" i="11" s="1"/>
  <c r="G69" i="11"/>
  <c r="X10" i="11" l="1"/>
  <c r="AC32" i="11"/>
  <c r="B71" i="4"/>
  <c r="G70" i="4"/>
  <c r="H70" i="4" s="1"/>
  <c r="C71" i="4"/>
  <c r="J70" i="4"/>
  <c r="K70" i="4" s="1"/>
  <c r="B72" i="3"/>
  <c r="Q84" i="3"/>
  <c r="AA43" i="3" s="1"/>
  <c r="AC43" i="3" s="1"/>
  <c r="G71" i="3"/>
  <c r="H71" i="3" s="1"/>
  <c r="C73" i="3"/>
  <c r="J72" i="3"/>
  <c r="K72" i="3" s="1"/>
  <c r="B73" i="2"/>
  <c r="Q74" i="2"/>
  <c r="AA33" i="2" s="1"/>
  <c r="G72" i="2"/>
  <c r="H72" i="2" s="1"/>
  <c r="C71" i="2"/>
  <c r="J70" i="2"/>
  <c r="K70" i="2" s="1"/>
  <c r="B71" i="11"/>
  <c r="G70" i="11"/>
  <c r="H70" i="11" s="1"/>
  <c r="C71" i="11"/>
  <c r="J70" i="11"/>
  <c r="K70" i="11" s="1"/>
  <c r="C72" i="4" l="1"/>
  <c r="R84" i="4"/>
  <c r="AB43" i="4" s="1"/>
  <c r="J71" i="4"/>
  <c r="K71" i="4" s="1"/>
  <c r="B72" i="4"/>
  <c r="Q84" i="4"/>
  <c r="AA43" i="4" s="1"/>
  <c r="G71" i="4"/>
  <c r="H71" i="4" s="1"/>
  <c r="C74" i="3"/>
  <c r="J73" i="3"/>
  <c r="K73" i="3" s="1"/>
  <c r="B73" i="3"/>
  <c r="G72" i="3"/>
  <c r="H72" i="3" s="1"/>
  <c r="C72" i="2"/>
  <c r="J71" i="2"/>
  <c r="K71" i="2" s="1"/>
  <c r="B74" i="2"/>
  <c r="G73" i="2"/>
  <c r="H73" i="2" s="1"/>
  <c r="C72" i="11"/>
  <c r="J71" i="11"/>
  <c r="K71" i="11" s="1"/>
  <c r="B72" i="11"/>
  <c r="G71" i="11"/>
  <c r="H71" i="11" s="1"/>
  <c r="AC43" i="4" l="1"/>
  <c r="B73" i="4"/>
  <c r="G72" i="4"/>
  <c r="H72" i="4" s="1"/>
  <c r="C73" i="4"/>
  <c r="J72" i="4"/>
  <c r="K72" i="4" s="1"/>
  <c r="B74" i="3"/>
  <c r="G73" i="3"/>
  <c r="H73" i="3" s="1"/>
  <c r="C75" i="3"/>
  <c r="R85" i="3"/>
  <c r="AB44" i="3" s="1"/>
  <c r="R13" i="3"/>
  <c r="W13" i="3" s="1"/>
  <c r="J74" i="3"/>
  <c r="K74" i="3" s="1"/>
  <c r="B75" i="2"/>
  <c r="G74" i="2"/>
  <c r="H74" i="2" s="1"/>
  <c r="C73" i="2"/>
  <c r="R74" i="2"/>
  <c r="AB33" i="2" s="1"/>
  <c r="AC33" i="2" s="1"/>
  <c r="J72" i="2"/>
  <c r="K72" i="2" s="1"/>
  <c r="C73" i="11"/>
  <c r="R74" i="11"/>
  <c r="AB33" i="11" s="1"/>
  <c r="J72" i="11"/>
  <c r="K72" i="11" s="1"/>
  <c r="B73" i="11"/>
  <c r="Q74" i="11"/>
  <c r="AA33" i="11" s="1"/>
  <c r="G72" i="11"/>
  <c r="H72" i="11" s="1"/>
  <c r="AC33" i="11" l="1"/>
  <c r="C74" i="4"/>
  <c r="J73" i="4"/>
  <c r="K73" i="4" s="1"/>
  <c r="B74" i="4"/>
  <c r="G73" i="4"/>
  <c r="H73" i="4" s="1"/>
  <c r="C76" i="3"/>
  <c r="J75" i="3"/>
  <c r="K75" i="3" s="1"/>
  <c r="B75" i="3"/>
  <c r="Q85" i="3"/>
  <c r="AA44" i="3" s="1"/>
  <c r="AC44" i="3" s="1"/>
  <c r="Q13" i="3"/>
  <c r="V13" i="3" s="1"/>
  <c r="X13" i="3" s="1"/>
  <c r="G74" i="3"/>
  <c r="H74" i="3" s="1"/>
  <c r="C74" i="2"/>
  <c r="J73" i="2"/>
  <c r="K73" i="2" s="1"/>
  <c r="B76" i="2"/>
  <c r="Q75" i="2"/>
  <c r="G75" i="2"/>
  <c r="H75" i="2" s="1"/>
  <c r="B74" i="11"/>
  <c r="G73" i="11"/>
  <c r="H73" i="11" s="1"/>
  <c r="C74" i="11"/>
  <c r="J73" i="11"/>
  <c r="K73" i="11" s="1"/>
  <c r="AA34" i="2" l="1"/>
  <c r="U75" i="2"/>
  <c r="B75" i="4"/>
  <c r="Q85" i="4"/>
  <c r="AA44" i="4" s="1"/>
  <c r="Q13" i="4"/>
  <c r="V13" i="4" s="1"/>
  <c r="G74" i="4"/>
  <c r="H74" i="4" s="1"/>
  <c r="C75" i="4"/>
  <c r="K74" i="4"/>
  <c r="R13" i="4"/>
  <c r="W13" i="4" s="1"/>
  <c r="R85" i="4"/>
  <c r="AB44" i="4" s="1"/>
  <c r="J74" i="4"/>
  <c r="B76" i="3"/>
  <c r="G75" i="3"/>
  <c r="H75" i="3" s="1"/>
  <c r="C77" i="3"/>
  <c r="J76" i="3"/>
  <c r="K76" i="3" s="1"/>
  <c r="B77" i="2"/>
  <c r="G76" i="2"/>
  <c r="H76" i="2" s="1"/>
  <c r="C75" i="2"/>
  <c r="J74" i="2"/>
  <c r="K74" i="2" s="1"/>
  <c r="C75" i="11"/>
  <c r="J74" i="11"/>
  <c r="K74" i="11" s="1"/>
  <c r="B75" i="11"/>
  <c r="G74" i="11"/>
  <c r="H74" i="11" s="1"/>
  <c r="AC44" i="4" l="1"/>
  <c r="X13" i="4"/>
  <c r="C76" i="4"/>
  <c r="J75" i="4"/>
  <c r="K75" i="4" s="1"/>
  <c r="B76" i="4"/>
  <c r="G75" i="4"/>
  <c r="H75" i="4" s="1"/>
  <c r="C78" i="3"/>
  <c r="R86" i="3"/>
  <c r="AB45" i="3" s="1"/>
  <c r="J77" i="3"/>
  <c r="K77" i="3" s="1"/>
  <c r="B77" i="3"/>
  <c r="G76" i="3"/>
  <c r="H76" i="3" s="1"/>
  <c r="R75" i="2"/>
  <c r="C76" i="2"/>
  <c r="J75" i="2"/>
  <c r="K75" i="2" s="1"/>
  <c r="B78" i="2"/>
  <c r="G77" i="2"/>
  <c r="H77" i="2" s="1"/>
  <c r="B76" i="11"/>
  <c r="Q75" i="11"/>
  <c r="G75" i="11"/>
  <c r="H75" i="11" s="1"/>
  <c r="R75" i="11"/>
  <c r="C76" i="11"/>
  <c r="J75" i="11"/>
  <c r="K75" i="11" s="1"/>
  <c r="AB34" i="2" l="1"/>
  <c r="AC34" i="2" s="1"/>
  <c r="V75" i="2"/>
  <c r="AB34" i="11"/>
  <c r="V75" i="11"/>
  <c r="AA34" i="11"/>
  <c r="U75" i="11"/>
  <c r="B77" i="4"/>
  <c r="G76" i="4"/>
  <c r="H76" i="4" s="1"/>
  <c r="C77" i="4"/>
  <c r="J76" i="4"/>
  <c r="K76" i="4" s="1"/>
  <c r="B78" i="3"/>
  <c r="Q86" i="3"/>
  <c r="AA45" i="3" s="1"/>
  <c r="AC45" i="3" s="1"/>
  <c r="G77" i="3"/>
  <c r="H77" i="3" s="1"/>
  <c r="C79" i="3"/>
  <c r="J78" i="3"/>
  <c r="K78" i="3" s="1"/>
  <c r="B79" i="2"/>
  <c r="Q76" i="2"/>
  <c r="AA35" i="2" s="1"/>
  <c r="G78" i="2"/>
  <c r="H78" i="2" s="1"/>
  <c r="C77" i="2"/>
  <c r="J76" i="2"/>
  <c r="K76" i="2" s="1"/>
  <c r="C77" i="11"/>
  <c r="J76" i="11"/>
  <c r="K76" i="11" s="1"/>
  <c r="B77" i="11"/>
  <c r="G76" i="11"/>
  <c r="H76" i="11" s="1"/>
  <c r="AC34" i="11" l="1"/>
  <c r="C78" i="4"/>
  <c r="R86" i="4"/>
  <c r="AB45" i="4" s="1"/>
  <c r="J77" i="4"/>
  <c r="K77" i="4" s="1"/>
  <c r="B78" i="4"/>
  <c r="Q86" i="4"/>
  <c r="AA45" i="4" s="1"/>
  <c r="G77" i="4"/>
  <c r="H77" i="4" s="1"/>
  <c r="C80" i="3"/>
  <c r="J79" i="3"/>
  <c r="K79" i="3" s="1"/>
  <c r="B79" i="3"/>
  <c r="G78" i="3"/>
  <c r="H78" i="3" s="1"/>
  <c r="C78" i="2"/>
  <c r="J77" i="2"/>
  <c r="K77" i="2" s="1"/>
  <c r="B80" i="2"/>
  <c r="G79" i="2"/>
  <c r="H79" i="2" s="1"/>
  <c r="B78" i="11"/>
  <c r="G77" i="11"/>
  <c r="H77" i="11" s="1"/>
  <c r="C78" i="11"/>
  <c r="J77" i="11"/>
  <c r="K77" i="11" s="1"/>
  <c r="AC45" i="4" l="1"/>
  <c r="B79" i="4"/>
  <c r="G78" i="4"/>
  <c r="H78" i="4" s="1"/>
  <c r="C79" i="4"/>
  <c r="J78" i="4"/>
  <c r="K78" i="4" s="1"/>
  <c r="B80" i="3"/>
  <c r="G79" i="3"/>
  <c r="H79" i="3" s="1"/>
  <c r="C81" i="3"/>
  <c r="R87" i="3"/>
  <c r="AB46" i="3" s="1"/>
  <c r="J80" i="3"/>
  <c r="K80" i="3" s="1"/>
  <c r="B81" i="2"/>
  <c r="G80" i="2"/>
  <c r="H80" i="2" s="1"/>
  <c r="C79" i="2"/>
  <c r="R76" i="2"/>
  <c r="AB35" i="2" s="1"/>
  <c r="AC35" i="2" s="1"/>
  <c r="J78" i="2"/>
  <c r="K78" i="2" s="1"/>
  <c r="C79" i="11"/>
  <c r="R76" i="11"/>
  <c r="AB35" i="11" s="1"/>
  <c r="J78" i="11"/>
  <c r="K78" i="11" s="1"/>
  <c r="B79" i="11"/>
  <c r="Q76" i="11"/>
  <c r="AA35" i="11" s="1"/>
  <c r="G78" i="11"/>
  <c r="H78" i="11" s="1"/>
  <c r="AC35" i="11" l="1"/>
  <c r="C80" i="4"/>
  <c r="J79" i="4"/>
  <c r="K79" i="4" s="1"/>
  <c r="B80" i="4"/>
  <c r="G79" i="4"/>
  <c r="H79" i="4" s="1"/>
  <c r="C82" i="3"/>
  <c r="J81" i="3"/>
  <c r="K81" i="3" s="1"/>
  <c r="B81" i="3"/>
  <c r="Q87" i="3"/>
  <c r="AA46" i="3" s="1"/>
  <c r="AC46" i="3" s="1"/>
  <c r="G80" i="3"/>
  <c r="H80" i="3" s="1"/>
  <c r="C80" i="2"/>
  <c r="J79" i="2"/>
  <c r="K79" i="2" s="1"/>
  <c r="B82" i="2"/>
  <c r="Q77" i="2"/>
  <c r="Q11" i="2"/>
  <c r="V11" i="2" s="1"/>
  <c r="G81" i="2"/>
  <c r="H81" i="2" s="1"/>
  <c r="B80" i="11"/>
  <c r="G79" i="11"/>
  <c r="H79" i="11" s="1"/>
  <c r="C80" i="11"/>
  <c r="J79" i="11"/>
  <c r="K79" i="11" s="1"/>
  <c r="AA36" i="2" l="1"/>
  <c r="U77" i="2"/>
  <c r="B81" i="4"/>
  <c r="Q87" i="4"/>
  <c r="AA46" i="4" s="1"/>
  <c r="G80" i="4"/>
  <c r="H80" i="4" s="1"/>
  <c r="C81" i="4"/>
  <c r="R87" i="4"/>
  <c r="AB46" i="4" s="1"/>
  <c r="J80" i="4"/>
  <c r="K80" i="4" s="1"/>
  <c r="B82" i="3"/>
  <c r="G81" i="3"/>
  <c r="H81" i="3" s="1"/>
  <c r="C83" i="3"/>
  <c r="J82" i="3"/>
  <c r="K82" i="3" s="1"/>
  <c r="B83" i="2"/>
  <c r="G82" i="2"/>
  <c r="H82" i="2" s="1"/>
  <c r="C81" i="2"/>
  <c r="J80" i="2"/>
  <c r="K80" i="2" s="1"/>
  <c r="C81" i="11"/>
  <c r="J80" i="11"/>
  <c r="K80" i="11" s="1"/>
  <c r="B81" i="11"/>
  <c r="G80" i="11"/>
  <c r="H80" i="11" s="1"/>
  <c r="C82" i="4" l="1"/>
  <c r="J81" i="4"/>
  <c r="K81" i="4" s="1"/>
  <c r="AC46" i="4"/>
  <c r="B82" i="4"/>
  <c r="G81" i="4"/>
  <c r="H81" i="4" s="1"/>
  <c r="C84" i="3"/>
  <c r="R88" i="3"/>
  <c r="AB47" i="3" s="1"/>
  <c r="J83" i="3"/>
  <c r="K83" i="3" s="1"/>
  <c r="B83" i="3"/>
  <c r="G82" i="3"/>
  <c r="H82" i="3" s="1"/>
  <c r="R77" i="2"/>
  <c r="C82" i="2"/>
  <c r="R11" i="2"/>
  <c r="W11" i="2" s="1"/>
  <c r="X11" i="2" s="1"/>
  <c r="J81" i="2"/>
  <c r="K81" i="2" s="1"/>
  <c r="B84" i="2"/>
  <c r="G83" i="2"/>
  <c r="H83" i="2" s="1"/>
  <c r="B82" i="11"/>
  <c r="Q77" i="11"/>
  <c r="Q11" i="11"/>
  <c r="V11" i="11" s="1"/>
  <c r="G81" i="11"/>
  <c r="H81" i="11" s="1"/>
  <c r="R77" i="11"/>
  <c r="K81" i="11"/>
  <c r="C82" i="11"/>
  <c r="R11" i="11"/>
  <c r="W11" i="11" s="1"/>
  <c r="J81" i="11"/>
  <c r="AB36" i="2" l="1"/>
  <c r="AC36" i="2" s="1"/>
  <c r="V77" i="2"/>
  <c r="AB36" i="11"/>
  <c r="V77" i="11"/>
  <c r="AA36" i="11"/>
  <c r="U77" i="11"/>
  <c r="X11" i="11"/>
  <c r="B83" i="4"/>
  <c r="G82" i="4"/>
  <c r="H82" i="4" s="1"/>
  <c r="C83" i="4"/>
  <c r="J82" i="4"/>
  <c r="K82" i="4" s="1"/>
  <c r="B84" i="3"/>
  <c r="Q88" i="3"/>
  <c r="AA47" i="3" s="1"/>
  <c r="AC47" i="3" s="1"/>
  <c r="G83" i="3"/>
  <c r="H83" i="3" s="1"/>
  <c r="C85" i="3"/>
  <c r="J84" i="3"/>
  <c r="K84" i="3" s="1"/>
  <c r="B85" i="2"/>
  <c r="Q78" i="2"/>
  <c r="AA37" i="2" s="1"/>
  <c r="G84" i="2"/>
  <c r="H84" i="2" s="1"/>
  <c r="C83" i="2"/>
  <c r="J82" i="2"/>
  <c r="K82" i="2" s="1"/>
  <c r="C83" i="11"/>
  <c r="J82" i="11"/>
  <c r="K82" i="11" s="1"/>
  <c r="B83" i="11"/>
  <c r="G82" i="11"/>
  <c r="H82" i="11" s="1"/>
  <c r="AC36" i="11" l="1"/>
  <c r="C84" i="4"/>
  <c r="R88" i="4"/>
  <c r="AB47" i="4" s="1"/>
  <c r="J83" i="4"/>
  <c r="K83" i="4" s="1"/>
  <c r="B84" i="4"/>
  <c r="Q88" i="4"/>
  <c r="AA47" i="4" s="1"/>
  <c r="G83" i="4"/>
  <c r="H83" i="4" s="1"/>
  <c r="C86" i="3"/>
  <c r="J85" i="3"/>
  <c r="K85" i="3" s="1"/>
  <c r="B85" i="3"/>
  <c r="G84" i="3"/>
  <c r="H84" i="3" s="1"/>
  <c r="C84" i="2"/>
  <c r="J83" i="2"/>
  <c r="K83" i="2" s="1"/>
  <c r="B86" i="2"/>
  <c r="G85" i="2"/>
  <c r="H85" i="2" s="1"/>
  <c r="B84" i="11"/>
  <c r="G83" i="11"/>
  <c r="H83" i="11" s="1"/>
  <c r="C84" i="11"/>
  <c r="J83" i="11"/>
  <c r="K83" i="11" s="1"/>
  <c r="AC47" i="4" l="1"/>
  <c r="B85" i="4"/>
  <c r="G84" i="4"/>
  <c r="H84" i="4" s="1"/>
  <c r="C85" i="4"/>
  <c r="J84" i="4"/>
  <c r="K84" i="4" s="1"/>
  <c r="B86" i="3"/>
  <c r="G85" i="3"/>
  <c r="H85" i="3" s="1"/>
  <c r="C87" i="3"/>
  <c r="R14" i="3"/>
  <c r="W14" i="3" s="1"/>
  <c r="R89" i="3"/>
  <c r="AB48" i="3" s="1"/>
  <c r="J86" i="3"/>
  <c r="K86" i="3" s="1"/>
  <c r="B87" i="2"/>
  <c r="G86" i="2"/>
  <c r="H86" i="2" s="1"/>
  <c r="C85" i="2"/>
  <c r="R78" i="2"/>
  <c r="AB37" i="2" s="1"/>
  <c r="AC37" i="2" s="1"/>
  <c r="J84" i="2"/>
  <c r="K84" i="2" s="1"/>
  <c r="C85" i="11"/>
  <c r="R78" i="11"/>
  <c r="AB37" i="11" s="1"/>
  <c r="J84" i="11"/>
  <c r="K84" i="11" s="1"/>
  <c r="B85" i="11"/>
  <c r="Q78" i="11"/>
  <c r="AA37" i="11" s="1"/>
  <c r="G84" i="11"/>
  <c r="H84" i="11" s="1"/>
  <c r="AC37" i="11" l="1"/>
  <c r="B86" i="4"/>
  <c r="G85" i="4"/>
  <c r="H85" i="4" s="1"/>
  <c r="C86" i="4"/>
  <c r="J85" i="4"/>
  <c r="K85" i="4" s="1"/>
  <c r="C88" i="3"/>
  <c r="J87" i="3"/>
  <c r="K87" i="3" s="1"/>
  <c r="B87" i="3"/>
  <c r="Q14" i="3"/>
  <c r="V14" i="3" s="1"/>
  <c r="X14" i="3" s="1"/>
  <c r="Q89" i="3"/>
  <c r="AA48" i="3" s="1"/>
  <c r="AC48" i="3" s="1"/>
  <c r="G86" i="3"/>
  <c r="H86" i="3" s="1"/>
  <c r="C86" i="2"/>
  <c r="J85" i="2"/>
  <c r="K85" i="2" s="1"/>
  <c r="B88" i="2"/>
  <c r="Q79" i="2"/>
  <c r="G87" i="2"/>
  <c r="H87" i="2" s="1"/>
  <c r="B86" i="11"/>
  <c r="G85" i="11"/>
  <c r="H85" i="11" s="1"/>
  <c r="C86" i="11"/>
  <c r="J85" i="11"/>
  <c r="K85" i="11" s="1"/>
  <c r="AA38" i="2" l="1"/>
  <c r="U79" i="2"/>
  <c r="C87" i="4"/>
  <c r="R14" i="4"/>
  <c r="W14" i="4" s="1"/>
  <c r="R89" i="4"/>
  <c r="AB48" i="4" s="1"/>
  <c r="J86" i="4"/>
  <c r="K86" i="4" s="1"/>
  <c r="B87" i="4"/>
  <c r="Q89" i="4"/>
  <c r="AA48" i="4" s="1"/>
  <c r="G86" i="4"/>
  <c r="H86" i="4" s="1"/>
  <c r="B88" i="3"/>
  <c r="G87" i="3"/>
  <c r="H87" i="3" s="1"/>
  <c r="C89" i="3"/>
  <c r="J88" i="3"/>
  <c r="K88" i="3" s="1"/>
  <c r="B89" i="2"/>
  <c r="G88" i="2"/>
  <c r="H88" i="2" s="1"/>
  <c r="C87" i="2"/>
  <c r="J86" i="2"/>
  <c r="K86" i="2" s="1"/>
  <c r="C87" i="11"/>
  <c r="J86" i="11"/>
  <c r="K86" i="11" s="1"/>
  <c r="B87" i="11"/>
  <c r="G86" i="11"/>
  <c r="H86" i="11" s="1"/>
  <c r="AC48" i="4" l="1"/>
  <c r="B88" i="4"/>
  <c r="G87" i="4"/>
  <c r="H87" i="4" s="1"/>
  <c r="C88" i="4"/>
  <c r="J87" i="4"/>
  <c r="K87" i="4" s="1"/>
  <c r="C90" i="3"/>
  <c r="R90" i="3"/>
  <c r="AB49" i="3" s="1"/>
  <c r="J89" i="3"/>
  <c r="K89" i="3" s="1"/>
  <c r="B89" i="3"/>
  <c r="G88" i="3"/>
  <c r="H88" i="3" s="1"/>
  <c r="R79" i="2"/>
  <c r="C88" i="2"/>
  <c r="J87" i="2"/>
  <c r="K87" i="2" s="1"/>
  <c r="B90" i="2"/>
  <c r="G89" i="2"/>
  <c r="H89" i="2" s="1"/>
  <c r="B88" i="11"/>
  <c r="Q79" i="11"/>
  <c r="G87" i="11"/>
  <c r="H87" i="11" s="1"/>
  <c r="R79" i="11"/>
  <c r="C88" i="11"/>
  <c r="J87" i="11"/>
  <c r="K87" i="11" s="1"/>
  <c r="AB38" i="2" l="1"/>
  <c r="AC38" i="2" s="1"/>
  <c r="V79" i="2"/>
  <c r="AB38" i="11"/>
  <c r="V79" i="11"/>
  <c r="AA38" i="11"/>
  <c r="U79" i="11"/>
  <c r="C89" i="4"/>
  <c r="J88" i="4"/>
  <c r="K88" i="4" s="1"/>
  <c r="B89" i="4"/>
  <c r="G88" i="4"/>
  <c r="H88" i="4" s="1"/>
  <c r="B90" i="3"/>
  <c r="Q90" i="3"/>
  <c r="AA49" i="3" s="1"/>
  <c r="AC49" i="3" s="1"/>
  <c r="G89" i="3"/>
  <c r="H89" i="3" s="1"/>
  <c r="C91" i="3"/>
  <c r="J90" i="3"/>
  <c r="K90" i="3" s="1"/>
  <c r="B91" i="2"/>
  <c r="Q80" i="2"/>
  <c r="AA39" i="2" s="1"/>
  <c r="G90" i="2"/>
  <c r="H90" i="2" s="1"/>
  <c r="C89" i="2"/>
  <c r="J88" i="2"/>
  <c r="K88" i="2" s="1"/>
  <c r="C89" i="11"/>
  <c r="J88" i="11"/>
  <c r="K88" i="11" s="1"/>
  <c r="B89" i="11"/>
  <c r="G88" i="11"/>
  <c r="H88" i="11" s="1"/>
  <c r="AC38" i="11" l="1"/>
  <c r="B90" i="4"/>
  <c r="Q90" i="4"/>
  <c r="AA49" i="4" s="1"/>
  <c r="G89" i="4"/>
  <c r="H89" i="4" s="1"/>
  <c r="C90" i="4"/>
  <c r="R90" i="4"/>
  <c r="AB49" i="4" s="1"/>
  <c r="J89" i="4"/>
  <c r="K89" i="4" s="1"/>
  <c r="C92" i="3"/>
  <c r="J91" i="3"/>
  <c r="K91" i="3" s="1"/>
  <c r="B91" i="3"/>
  <c r="G90" i="3"/>
  <c r="H90" i="3" s="1"/>
  <c r="C90" i="2"/>
  <c r="J89" i="2"/>
  <c r="K89" i="2" s="1"/>
  <c r="B92" i="2"/>
  <c r="G91" i="2"/>
  <c r="H91" i="2" s="1"/>
  <c r="B90" i="11"/>
  <c r="G89" i="11"/>
  <c r="H89" i="11" s="1"/>
  <c r="C90" i="11"/>
  <c r="J89" i="11"/>
  <c r="K89" i="11" s="1"/>
  <c r="C91" i="4" l="1"/>
  <c r="J90" i="4"/>
  <c r="K90" i="4" s="1"/>
  <c r="AC49" i="4"/>
  <c r="B91" i="4"/>
  <c r="G90" i="4"/>
  <c r="H90" i="4" s="1"/>
  <c r="B92" i="3"/>
  <c r="G91" i="3"/>
  <c r="H91" i="3" s="1"/>
  <c r="R3" i="3"/>
  <c r="W4" i="3" s="1"/>
  <c r="W16" i="3" s="1"/>
  <c r="R91" i="3"/>
  <c r="R15" i="3"/>
  <c r="W15" i="3" s="1"/>
  <c r="J92" i="3"/>
  <c r="K92" i="3" s="1"/>
  <c r="W39" i="3" s="1"/>
  <c r="B93" i="2"/>
  <c r="G92" i="2"/>
  <c r="H92" i="2" s="1"/>
  <c r="C91" i="2"/>
  <c r="R80" i="2"/>
  <c r="AB39" i="2" s="1"/>
  <c r="AC39" i="2" s="1"/>
  <c r="J90" i="2"/>
  <c r="K90" i="2" s="1"/>
  <c r="C91" i="11"/>
  <c r="R80" i="11"/>
  <c r="AB39" i="11" s="1"/>
  <c r="J90" i="11"/>
  <c r="K90" i="11" s="1"/>
  <c r="B91" i="11"/>
  <c r="Q80" i="11"/>
  <c r="AA39" i="11" s="1"/>
  <c r="G90" i="11"/>
  <c r="H90" i="11" s="1"/>
  <c r="AC39" i="11" l="1"/>
  <c r="AB50" i="3"/>
  <c r="AB51" i="3"/>
  <c r="B92" i="4"/>
  <c r="G91" i="4"/>
  <c r="H91" i="4" s="1"/>
  <c r="C92" i="4"/>
  <c r="J91" i="4"/>
  <c r="K91" i="4" s="1"/>
  <c r="W38" i="3"/>
  <c r="W36" i="3"/>
  <c r="Q3" i="3"/>
  <c r="V4" i="3" s="1"/>
  <c r="Q15" i="3"/>
  <c r="V15" i="3" s="1"/>
  <c r="X15" i="3" s="1"/>
  <c r="Q91" i="3"/>
  <c r="G92" i="3"/>
  <c r="H92" i="3" s="1"/>
  <c r="V39" i="3" s="1"/>
  <c r="X39" i="3" s="1"/>
  <c r="C92" i="2"/>
  <c r="J91" i="2"/>
  <c r="K91" i="2" s="1"/>
  <c r="Q81" i="2"/>
  <c r="B94" i="2"/>
  <c r="Q12" i="2"/>
  <c r="V12" i="2" s="1"/>
  <c r="G93" i="2"/>
  <c r="H93" i="2" s="1"/>
  <c r="B92" i="11"/>
  <c r="G91" i="11"/>
  <c r="H91" i="11" s="1"/>
  <c r="C92" i="11"/>
  <c r="J91" i="11"/>
  <c r="K91" i="11" s="1"/>
  <c r="AA40" i="2" l="1"/>
  <c r="U81" i="2"/>
  <c r="AA50" i="3"/>
  <c r="AC50" i="3" s="1"/>
  <c r="AA51" i="3"/>
  <c r="AC51" i="3" s="1"/>
  <c r="R3" i="4"/>
  <c r="W4" i="4" s="1"/>
  <c r="R91" i="4"/>
  <c r="R15" i="4"/>
  <c r="W15" i="4" s="1"/>
  <c r="C27" i="1" s="1"/>
  <c r="J92" i="4"/>
  <c r="K92" i="4" s="1"/>
  <c r="W39" i="4" s="1"/>
  <c r="C31" i="1" s="1"/>
  <c r="Q14" i="4"/>
  <c r="V14" i="4" s="1"/>
  <c r="X14" i="4" s="1"/>
  <c r="Q3" i="4"/>
  <c r="V4" i="4" s="1"/>
  <c r="B26" i="1" s="1"/>
  <c r="Q15" i="4"/>
  <c r="Q91" i="4"/>
  <c r="G92" i="4"/>
  <c r="H92" i="4" s="1"/>
  <c r="V39" i="4" s="1"/>
  <c r="B31" i="1" s="1"/>
  <c r="V16" i="3"/>
  <c r="X4" i="3"/>
  <c r="B95" i="2"/>
  <c r="G94" i="2"/>
  <c r="H94" i="2" s="1"/>
  <c r="C93" i="2"/>
  <c r="J92" i="2"/>
  <c r="K92" i="2" s="1"/>
  <c r="C93" i="11"/>
  <c r="J92" i="11"/>
  <c r="K92" i="11" s="1"/>
  <c r="B93" i="11"/>
  <c r="G92" i="11"/>
  <c r="H92" i="11" s="1"/>
  <c r="W16" i="4" l="1"/>
  <c r="C28" i="1" s="1"/>
  <c r="C26" i="1"/>
  <c r="AB50" i="4"/>
  <c r="AB51" i="4"/>
  <c r="AA50" i="4"/>
  <c r="AA51" i="4"/>
  <c r="V16" i="4"/>
  <c r="B28" i="1" s="1"/>
  <c r="X4" i="4"/>
  <c r="X39" i="4"/>
  <c r="V15" i="4"/>
  <c r="X16" i="3"/>
  <c r="V38" i="3"/>
  <c r="X38" i="3" s="1"/>
  <c r="V36" i="3"/>
  <c r="X36" i="3" s="1"/>
  <c r="R81" i="2"/>
  <c r="C94" i="2"/>
  <c r="R12" i="2"/>
  <c r="W12" i="2" s="1"/>
  <c r="X12" i="2" s="1"/>
  <c r="J93" i="2"/>
  <c r="K93" i="2" s="1"/>
  <c r="B96" i="2"/>
  <c r="G95" i="2"/>
  <c r="H95" i="2" s="1"/>
  <c r="Q81" i="11"/>
  <c r="B94" i="11"/>
  <c r="Q12" i="11"/>
  <c r="V12" i="11" s="1"/>
  <c r="G93" i="11"/>
  <c r="H93" i="11" s="1"/>
  <c r="R81" i="11"/>
  <c r="C94" i="11"/>
  <c r="R12" i="11"/>
  <c r="W12" i="11" s="1"/>
  <c r="J93" i="11"/>
  <c r="K93" i="11" s="1"/>
  <c r="AC51" i="4" l="1"/>
  <c r="AB40" i="2"/>
  <c r="AC40" i="2" s="1"/>
  <c r="V81" i="2"/>
  <c r="AB40" i="11"/>
  <c r="V81" i="11"/>
  <c r="AA40" i="11"/>
  <c r="U81" i="11"/>
  <c r="AC50" i="4"/>
  <c r="W36" i="4"/>
  <c r="C29" i="1" s="1"/>
  <c r="W38" i="4"/>
  <c r="C30" i="1" s="1"/>
  <c r="X15" i="4"/>
  <c r="B27" i="1"/>
  <c r="X12" i="11"/>
  <c r="V38" i="4"/>
  <c r="X16" i="4"/>
  <c r="V36" i="4"/>
  <c r="V45" i="3"/>
  <c r="V44" i="3"/>
  <c r="B97" i="2"/>
  <c r="Q82" i="2"/>
  <c r="AA41" i="2" s="1"/>
  <c r="G96" i="2"/>
  <c r="H96" i="2" s="1"/>
  <c r="C95" i="2"/>
  <c r="J94" i="2"/>
  <c r="K94" i="2" s="1"/>
  <c r="C95" i="11"/>
  <c r="J94" i="11"/>
  <c r="K94" i="11" s="1"/>
  <c r="B95" i="11"/>
  <c r="G94" i="11"/>
  <c r="H94" i="11" s="1"/>
  <c r="AC40" i="11" l="1"/>
  <c r="X38" i="4"/>
  <c r="B30" i="1"/>
  <c r="X36" i="4"/>
  <c r="B29" i="1"/>
  <c r="V45" i="4"/>
  <c r="V44" i="4"/>
  <c r="C96" i="2"/>
  <c r="J95" i="2"/>
  <c r="K95" i="2" s="1"/>
  <c r="B98" i="2"/>
  <c r="G97" i="2"/>
  <c r="H97" i="2" s="1"/>
  <c r="C96" i="11"/>
  <c r="J95" i="11"/>
  <c r="K95" i="11" s="1"/>
  <c r="B96" i="11"/>
  <c r="G95" i="11"/>
  <c r="H95" i="11" s="1"/>
  <c r="B99" i="2" l="1"/>
  <c r="G98" i="2"/>
  <c r="H98" i="2" s="1"/>
  <c r="C97" i="2"/>
  <c r="R82" i="2"/>
  <c r="AB41" i="2" s="1"/>
  <c r="AC41" i="2" s="1"/>
  <c r="J96" i="2"/>
  <c r="K96" i="2" s="1"/>
  <c r="H96" i="11"/>
  <c r="B97" i="11"/>
  <c r="Q82" i="11"/>
  <c r="AA41" i="11" s="1"/>
  <c r="G96" i="11"/>
  <c r="C97" i="11"/>
  <c r="R82" i="11"/>
  <c r="AB41" i="11" s="1"/>
  <c r="J96" i="11"/>
  <c r="K96" i="11" s="1"/>
  <c r="C98" i="2" l="1"/>
  <c r="J97" i="2"/>
  <c r="K97" i="2" s="1"/>
  <c r="B100" i="2"/>
  <c r="Q83" i="2"/>
  <c r="G99" i="2"/>
  <c r="H99" i="2" s="1"/>
  <c r="C98" i="11"/>
  <c r="J97" i="11"/>
  <c r="K97" i="11" s="1"/>
  <c r="AC41" i="11"/>
  <c r="B98" i="11"/>
  <c r="G97" i="11"/>
  <c r="H97" i="11" s="1"/>
  <c r="AA42" i="2" l="1"/>
  <c r="U83" i="2"/>
  <c r="B101" i="2"/>
  <c r="G100" i="2"/>
  <c r="H100" i="2" s="1"/>
  <c r="C99" i="2"/>
  <c r="J98" i="2"/>
  <c r="K98" i="2" s="1"/>
  <c r="C99" i="11"/>
  <c r="J98" i="11"/>
  <c r="K98" i="11" s="1"/>
  <c r="B99" i="11"/>
  <c r="G98" i="11"/>
  <c r="H98" i="11" s="1"/>
  <c r="C100" i="2" l="1"/>
  <c r="R83" i="2"/>
  <c r="J99" i="2"/>
  <c r="K99" i="2" s="1"/>
  <c r="B102" i="2"/>
  <c r="G101" i="2"/>
  <c r="H101" i="2" s="1"/>
  <c r="C100" i="11"/>
  <c r="R83" i="11"/>
  <c r="J99" i="11"/>
  <c r="K99" i="11" s="1"/>
  <c r="B100" i="11"/>
  <c r="Q83" i="11"/>
  <c r="G99" i="11"/>
  <c r="H99" i="11" s="1"/>
  <c r="AB42" i="2" l="1"/>
  <c r="AC42" i="2" s="1"/>
  <c r="V83" i="2"/>
  <c r="AB42" i="11"/>
  <c r="V83" i="11"/>
  <c r="AA42" i="11"/>
  <c r="U83" i="11"/>
  <c r="B103" i="2"/>
  <c r="Q84" i="2"/>
  <c r="AA43" i="2" s="1"/>
  <c r="G102" i="2"/>
  <c r="H102" i="2" s="1"/>
  <c r="C101" i="2"/>
  <c r="J100" i="2"/>
  <c r="K100" i="2" s="1"/>
  <c r="C101" i="11"/>
  <c r="J100" i="11"/>
  <c r="K100" i="11" s="1"/>
  <c r="B101" i="11"/>
  <c r="G100" i="11"/>
  <c r="H100" i="11" s="1"/>
  <c r="AC42" i="11" l="1"/>
  <c r="C102" i="2"/>
  <c r="J101" i="2"/>
  <c r="K101" i="2" s="1"/>
  <c r="B104" i="2"/>
  <c r="G103" i="2"/>
  <c r="H103" i="2" s="1"/>
  <c r="B102" i="11"/>
  <c r="G101" i="11"/>
  <c r="H101" i="11" s="1"/>
  <c r="C102" i="11"/>
  <c r="J101" i="11"/>
  <c r="K101" i="11" s="1"/>
  <c r="B105" i="2" l="1"/>
  <c r="G104" i="2"/>
  <c r="H104" i="2" s="1"/>
  <c r="C103" i="2"/>
  <c r="R84" i="2"/>
  <c r="AB43" i="2" s="1"/>
  <c r="AC43" i="2" s="1"/>
  <c r="J102" i="2"/>
  <c r="K102" i="2" s="1"/>
  <c r="K102" i="11"/>
  <c r="C103" i="11"/>
  <c r="R84" i="11"/>
  <c r="AB43" i="11" s="1"/>
  <c r="J102" i="11"/>
  <c r="B103" i="11"/>
  <c r="Q84" i="11"/>
  <c r="AA43" i="11" s="1"/>
  <c r="G102" i="11"/>
  <c r="H102" i="11" s="1"/>
  <c r="AC43" i="11" l="1"/>
  <c r="C104" i="2"/>
  <c r="J103" i="2"/>
  <c r="K103" i="2" s="1"/>
  <c r="B106" i="2"/>
  <c r="Q85" i="2"/>
  <c r="Q13" i="2"/>
  <c r="V13" i="2" s="1"/>
  <c r="G105" i="2"/>
  <c r="H105" i="2" s="1"/>
  <c r="B104" i="11"/>
  <c r="G103" i="11"/>
  <c r="H103" i="11" s="1"/>
  <c r="C104" i="11"/>
  <c r="J103" i="11"/>
  <c r="K103" i="11" s="1"/>
  <c r="AA44" i="2" l="1"/>
  <c r="U85" i="2"/>
  <c r="B107" i="2"/>
  <c r="G106" i="2"/>
  <c r="H106" i="2" s="1"/>
  <c r="C105" i="2"/>
  <c r="J104" i="2"/>
  <c r="K104" i="2" s="1"/>
  <c r="C105" i="11"/>
  <c r="J104" i="11"/>
  <c r="K104" i="11" s="1"/>
  <c r="B105" i="11"/>
  <c r="G104" i="11"/>
  <c r="H104" i="11" s="1"/>
  <c r="C106" i="2" l="1"/>
  <c r="R85" i="2"/>
  <c r="R13" i="2"/>
  <c r="W13" i="2" s="1"/>
  <c r="X13" i="2" s="1"/>
  <c r="J105" i="2"/>
  <c r="K105" i="2" s="1"/>
  <c r="B108" i="2"/>
  <c r="G107" i="2"/>
  <c r="H107" i="2" s="1"/>
  <c r="B106" i="11"/>
  <c r="Q85" i="11"/>
  <c r="Q13" i="11"/>
  <c r="V13" i="11" s="1"/>
  <c r="G105" i="11"/>
  <c r="H105" i="11" s="1"/>
  <c r="C106" i="11"/>
  <c r="R85" i="11"/>
  <c r="R13" i="11"/>
  <c r="W13" i="11" s="1"/>
  <c r="J105" i="11"/>
  <c r="K105" i="11" s="1"/>
  <c r="AB44" i="2" l="1"/>
  <c r="AC44" i="2" s="1"/>
  <c r="V85" i="2"/>
  <c r="AA44" i="11"/>
  <c r="U85" i="11"/>
  <c r="AB44" i="11"/>
  <c r="V85" i="11"/>
  <c r="X13" i="11"/>
  <c r="B109" i="2"/>
  <c r="Q86" i="2"/>
  <c r="AA45" i="2" s="1"/>
  <c r="G108" i="2"/>
  <c r="H108" i="2" s="1"/>
  <c r="C107" i="2"/>
  <c r="J106" i="2"/>
  <c r="K106" i="2" s="1"/>
  <c r="C107" i="11"/>
  <c r="J106" i="11"/>
  <c r="K106" i="11" s="1"/>
  <c r="B107" i="11"/>
  <c r="G106" i="11"/>
  <c r="H106" i="11" s="1"/>
  <c r="AC44" i="11" l="1"/>
  <c r="C108" i="2"/>
  <c r="J107" i="2"/>
  <c r="K107" i="2" s="1"/>
  <c r="B110" i="2"/>
  <c r="G109" i="2"/>
  <c r="H109" i="2" s="1"/>
  <c r="B108" i="11"/>
  <c r="G107" i="11"/>
  <c r="H107" i="11" s="1"/>
  <c r="C108" i="11"/>
  <c r="J107" i="11"/>
  <c r="K107" i="11" s="1"/>
  <c r="B111" i="2" l="1"/>
  <c r="G110" i="2"/>
  <c r="H110" i="2" s="1"/>
  <c r="R86" i="2"/>
  <c r="AB45" i="2" s="1"/>
  <c r="AC45" i="2" s="1"/>
  <c r="C109" i="2"/>
  <c r="J108" i="2"/>
  <c r="K108" i="2" s="1"/>
  <c r="R86" i="11"/>
  <c r="AB45" i="11" s="1"/>
  <c r="C109" i="11"/>
  <c r="J108" i="11"/>
  <c r="K108" i="11" s="1"/>
  <c r="B109" i="11"/>
  <c r="Q86" i="11"/>
  <c r="AA45" i="11" s="1"/>
  <c r="G108" i="11"/>
  <c r="H108" i="11" s="1"/>
  <c r="AC45" i="11" l="1"/>
  <c r="C110" i="2"/>
  <c r="J109" i="2"/>
  <c r="K109" i="2" s="1"/>
  <c r="Q87" i="2"/>
  <c r="B112" i="2"/>
  <c r="G111" i="2"/>
  <c r="H111" i="2" s="1"/>
  <c r="B110" i="11"/>
  <c r="G109" i="11"/>
  <c r="H109" i="11" s="1"/>
  <c r="C110" i="11"/>
  <c r="J109" i="11"/>
  <c r="K109" i="11" s="1"/>
  <c r="AA46" i="2" l="1"/>
  <c r="U87" i="2"/>
  <c r="B113" i="2"/>
  <c r="G112" i="2"/>
  <c r="H112" i="2" s="1"/>
  <c r="C111" i="2"/>
  <c r="J110" i="2"/>
  <c r="K110" i="2" s="1"/>
  <c r="B111" i="11"/>
  <c r="G110" i="11"/>
  <c r="H110" i="11" s="1"/>
  <c r="C111" i="11"/>
  <c r="J110" i="11"/>
  <c r="K110" i="11" s="1"/>
  <c r="R87" i="2" l="1"/>
  <c r="C112" i="2"/>
  <c r="J111" i="2"/>
  <c r="K111" i="2" s="1"/>
  <c r="B114" i="2"/>
  <c r="G113" i="2"/>
  <c r="H113" i="2" s="1"/>
  <c r="R87" i="11"/>
  <c r="C112" i="11"/>
  <c r="J111" i="11"/>
  <c r="K111" i="11" s="1"/>
  <c r="Q87" i="11"/>
  <c r="B112" i="11"/>
  <c r="G111" i="11"/>
  <c r="H111" i="11" s="1"/>
  <c r="AB46" i="2" l="1"/>
  <c r="AC46" i="2" s="1"/>
  <c r="V87" i="2"/>
  <c r="AB46" i="11"/>
  <c r="V87" i="11"/>
  <c r="AA46" i="11"/>
  <c r="U87" i="11"/>
  <c r="B115" i="2"/>
  <c r="Q88" i="2"/>
  <c r="AA47" i="2" s="1"/>
  <c r="G114" i="2"/>
  <c r="H114" i="2" s="1"/>
  <c r="C113" i="2"/>
  <c r="J112" i="2"/>
  <c r="K112" i="2" s="1"/>
  <c r="B113" i="11"/>
  <c r="G112" i="11"/>
  <c r="H112" i="11" s="1"/>
  <c r="C113" i="11"/>
  <c r="J112" i="11"/>
  <c r="K112" i="11" s="1"/>
  <c r="AC46" i="11" l="1"/>
  <c r="C114" i="2"/>
  <c r="J113" i="2"/>
  <c r="K113" i="2" s="1"/>
  <c r="B116" i="2"/>
  <c r="G115" i="2"/>
  <c r="H115" i="2" s="1"/>
  <c r="C114" i="11"/>
  <c r="J113" i="11"/>
  <c r="K113" i="11" s="1"/>
  <c r="B114" i="11"/>
  <c r="G113" i="11"/>
  <c r="H113" i="11" s="1"/>
  <c r="B117" i="2" l="1"/>
  <c r="G116" i="2"/>
  <c r="H116" i="2" s="1"/>
  <c r="C115" i="2"/>
  <c r="R88" i="2"/>
  <c r="AB47" i="2" s="1"/>
  <c r="AC47" i="2" s="1"/>
  <c r="J114" i="2"/>
  <c r="K114" i="2" s="1"/>
  <c r="C115" i="11"/>
  <c r="R88" i="11"/>
  <c r="AB47" i="11" s="1"/>
  <c r="J114" i="11"/>
  <c r="K114" i="11" s="1"/>
  <c r="B115" i="11"/>
  <c r="Q88" i="11"/>
  <c r="AA47" i="11" s="1"/>
  <c r="G114" i="11"/>
  <c r="H114" i="11" s="1"/>
  <c r="AC47" i="11" l="1"/>
  <c r="C116" i="2"/>
  <c r="J115" i="2"/>
  <c r="K115" i="2" s="1"/>
  <c r="Q89" i="2"/>
  <c r="Q14" i="2"/>
  <c r="V14" i="2" s="1"/>
  <c r="B118" i="2"/>
  <c r="G117" i="2"/>
  <c r="H117" i="2" s="1"/>
  <c r="C116" i="11"/>
  <c r="J115" i="11"/>
  <c r="K115" i="11" s="1"/>
  <c r="B116" i="11"/>
  <c r="G115" i="11"/>
  <c r="H115" i="11" s="1"/>
  <c r="AA48" i="2" l="1"/>
  <c r="U89" i="2"/>
  <c r="B119" i="2"/>
  <c r="G118" i="2"/>
  <c r="H118" i="2" s="1"/>
  <c r="C117" i="2"/>
  <c r="J116" i="2"/>
  <c r="K116" i="2" s="1"/>
  <c r="C117" i="11"/>
  <c r="J116" i="11"/>
  <c r="K116" i="11" s="1"/>
  <c r="B117" i="11"/>
  <c r="G116" i="11"/>
  <c r="H116" i="11" s="1"/>
  <c r="R89" i="2" l="1"/>
  <c r="C118" i="2"/>
  <c r="R14" i="2"/>
  <c r="W14" i="2" s="1"/>
  <c r="X14" i="2" s="1"/>
  <c r="J117" i="2"/>
  <c r="K117" i="2" s="1"/>
  <c r="B120" i="2"/>
  <c r="G119" i="2"/>
  <c r="H119" i="2" s="1"/>
  <c r="Q89" i="11"/>
  <c r="U89" i="11" s="1"/>
  <c r="Q14" i="11"/>
  <c r="V14" i="11" s="1"/>
  <c r="B118" i="11"/>
  <c r="G117" i="11"/>
  <c r="H117" i="11" s="1"/>
  <c r="R89" i="11"/>
  <c r="C118" i="11"/>
  <c r="R14" i="11"/>
  <c r="W14" i="11" s="1"/>
  <c r="J117" i="11"/>
  <c r="K117" i="11" s="1"/>
  <c r="AB48" i="2" l="1"/>
  <c r="AC48" i="2" s="1"/>
  <c r="V89" i="2"/>
  <c r="AA48" i="11"/>
  <c r="AB48" i="11"/>
  <c r="V89" i="11"/>
  <c r="B121" i="2"/>
  <c r="Q90" i="2"/>
  <c r="AA49" i="2" s="1"/>
  <c r="G120" i="2"/>
  <c r="H120" i="2" s="1"/>
  <c r="C119" i="2"/>
  <c r="J118" i="2"/>
  <c r="K118" i="2" s="1"/>
  <c r="C119" i="11"/>
  <c r="J118" i="11"/>
  <c r="K118" i="11" s="1"/>
  <c r="X14" i="11"/>
  <c r="B119" i="11"/>
  <c r="G118" i="11"/>
  <c r="H118" i="11" s="1"/>
  <c r="AC48" i="11" l="1"/>
  <c r="C120" i="2"/>
  <c r="J119" i="2"/>
  <c r="K119" i="2" s="1"/>
  <c r="B122" i="2"/>
  <c r="G121" i="2"/>
  <c r="H121" i="2" s="1"/>
  <c r="B120" i="11"/>
  <c r="G119" i="11"/>
  <c r="H119" i="11" s="1"/>
  <c r="C120" i="11"/>
  <c r="J119" i="11"/>
  <c r="K119" i="11" s="1"/>
  <c r="B123" i="2" l="1"/>
  <c r="G122" i="2"/>
  <c r="H122" i="2" s="1"/>
  <c r="C121" i="2"/>
  <c r="R90" i="2"/>
  <c r="AB49" i="2" s="1"/>
  <c r="AC49" i="2" s="1"/>
  <c r="J120" i="2"/>
  <c r="K120" i="2" s="1"/>
  <c r="C121" i="11"/>
  <c r="R90" i="11"/>
  <c r="AB49" i="11" s="1"/>
  <c r="J120" i="11"/>
  <c r="K120" i="11" s="1"/>
  <c r="B121" i="11"/>
  <c r="Q90" i="11"/>
  <c r="AA49" i="11" s="1"/>
  <c r="G120" i="11"/>
  <c r="H120" i="11" s="1"/>
  <c r="G124" i="2" l="1"/>
  <c r="B124" i="2"/>
  <c r="AC49" i="11"/>
  <c r="C122" i="2"/>
  <c r="J121" i="2"/>
  <c r="K121" i="2" s="1"/>
  <c r="Q91" i="2"/>
  <c r="U91" i="2" s="1"/>
  <c r="G123" i="2"/>
  <c r="H123" i="2" s="1"/>
  <c r="B122" i="11"/>
  <c r="G121" i="11"/>
  <c r="H121" i="11" s="1"/>
  <c r="C122" i="11"/>
  <c r="J121" i="11"/>
  <c r="K121" i="11" s="1"/>
  <c r="B125" i="2" l="1"/>
  <c r="H124" i="2"/>
  <c r="AA50" i="2"/>
  <c r="C123" i="2"/>
  <c r="J122" i="2"/>
  <c r="K122" i="2" s="1"/>
  <c r="C123" i="11"/>
  <c r="J122" i="11"/>
  <c r="K122" i="11" s="1"/>
  <c r="B123" i="11"/>
  <c r="G122" i="11"/>
  <c r="H122" i="11" s="1"/>
  <c r="Q92" i="2" l="1"/>
  <c r="G125" i="2"/>
  <c r="H125" i="2" s="1"/>
  <c r="V39" i="2" s="1"/>
  <c r="B47" i="1" s="1"/>
  <c r="Q3" i="2"/>
  <c r="V4" i="2" s="1"/>
  <c r="Q15" i="2"/>
  <c r="V15" i="2" s="1"/>
  <c r="B43" i="1" s="1"/>
  <c r="R3" i="2"/>
  <c r="W4" i="2" s="1"/>
  <c r="C42" i="1" s="1"/>
  <c r="C55" i="1" s="1"/>
  <c r="R15" i="2"/>
  <c r="W15" i="2" s="1"/>
  <c r="R91" i="2"/>
  <c r="V91" i="2" s="1"/>
  <c r="J123" i="2"/>
  <c r="K123" i="2" s="1"/>
  <c r="W39" i="2" s="1"/>
  <c r="Q3" i="11"/>
  <c r="V4" i="11" s="1"/>
  <c r="Q15" i="11"/>
  <c r="V15" i="11" s="1"/>
  <c r="Q91" i="11"/>
  <c r="G123" i="11"/>
  <c r="H123" i="11" s="1"/>
  <c r="V39" i="11" s="1"/>
  <c r="R3" i="11"/>
  <c r="W4" i="11" s="1"/>
  <c r="W16" i="11" s="1"/>
  <c r="R91" i="11"/>
  <c r="R15" i="11"/>
  <c r="W15" i="11" s="1"/>
  <c r="J123" i="11"/>
  <c r="K123" i="11" s="1"/>
  <c r="W39" i="11" s="1"/>
  <c r="V91" i="11" l="1"/>
  <c r="V93" i="11"/>
  <c r="U91" i="11"/>
  <c r="U93" i="11"/>
  <c r="B42" i="1"/>
  <c r="B55" i="1" s="1"/>
  <c r="V16" i="2"/>
  <c r="AA52" i="2"/>
  <c r="AC52" i="2" s="1"/>
  <c r="AA51" i="2"/>
  <c r="X39" i="2"/>
  <c r="C47" i="1"/>
  <c r="X15" i="2"/>
  <c r="C43" i="1"/>
  <c r="X15" i="11"/>
  <c r="X39" i="11"/>
  <c r="AB50" i="2"/>
  <c r="AC50" i="2" s="1"/>
  <c r="AB51" i="2"/>
  <c r="W16" i="2"/>
  <c r="C44" i="1" s="1"/>
  <c r="C56" i="1" s="1"/>
  <c r="X4" i="2"/>
  <c r="AB50" i="11"/>
  <c r="AB51" i="11"/>
  <c r="W38" i="11"/>
  <c r="W36" i="11"/>
  <c r="AA50" i="11"/>
  <c r="AA51" i="11"/>
  <c r="V16" i="11"/>
  <c r="X4" i="11"/>
  <c r="AC51" i="2" l="1"/>
  <c r="B44" i="1"/>
  <c r="B56" i="1" s="1"/>
  <c r="V38" i="2"/>
  <c r="B46" i="1" s="1"/>
  <c r="V36" i="2"/>
  <c r="B45" i="1" s="1"/>
  <c r="AC51" i="11"/>
  <c r="AC50" i="11"/>
  <c r="W36" i="2"/>
  <c r="W38" i="2"/>
  <c r="X16" i="2"/>
  <c r="V38" i="11"/>
  <c r="X38" i="11" s="1"/>
  <c r="X16" i="11"/>
  <c r="V36" i="11"/>
  <c r="X36" i="11" s="1"/>
  <c r="X38" i="2" l="1"/>
  <c r="C46" i="1"/>
  <c r="X36" i="2"/>
  <c r="C45" i="1"/>
  <c r="V44" i="2"/>
  <c r="V45" i="2"/>
  <c r="V45" i="11"/>
  <c r="V44" i="11"/>
</calcChain>
</file>

<file path=xl/sharedStrings.xml><?xml version="1.0" encoding="utf-8"?>
<sst xmlns="http://schemas.openxmlformats.org/spreadsheetml/2006/main" count="2280" uniqueCount="149">
  <si>
    <t>Date</t>
  </si>
  <si>
    <t>Benchmark</t>
  </si>
  <si>
    <t>Port Return</t>
  </si>
  <si>
    <t>Bench Return</t>
  </si>
  <si>
    <t>Port DrDwn (1)</t>
  </si>
  <si>
    <t>Port DrDwn (2)</t>
  </si>
  <si>
    <t>Port Sortino</t>
  </si>
  <si>
    <t>Bench DrDwn (1)</t>
  </si>
  <si>
    <t>Bench DrDwn (2)</t>
  </si>
  <si>
    <t>Bench Sortino</t>
  </si>
  <si>
    <t>Tracking Error</t>
  </si>
  <si>
    <t>Reference</t>
  </si>
  <si>
    <t>Port. NAV</t>
  </si>
  <si>
    <t>Bench. NAV</t>
  </si>
  <si>
    <t>Row</t>
  </si>
  <si>
    <t>Statistics</t>
  </si>
  <si>
    <t>Portfolio</t>
  </si>
  <si>
    <t>Excess</t>
  </si>
  <si>
    <t>Frequency</t>
  </si>
  <si>
    <t>N/A</t>
  </si>
  <si>
    <t>Inception</t>
  </si>
  <si>
    <t>Risk-free</t>
  </si>
  <si>
    <t>Current</t>
  </si>
  <si>
    <t>Returns</t>
  </si>
  <si>
    <t>ITD</t>
  </si>
  <si>
    <t>Current Month</t>
  </si>
  <si>
    <t>Quarterly Returns</t>
  </si>
  <si>
    <t>Quarter</t>
  </si>
  <si>
    <t>Port</t>
  </si>
  <si>
    <t>Bench</t>
  </si>
  <si>
    <t>Q1-2010</t>
  </si>
  <si>
    <t>Q2-2010</t>
  </si>
  <si>
    <t>Q3-2010</t>
  </si>
  <si>
    <t>Q4-2010</t>
  </si>
  <si>
    <t>Q1-2011</t>
  </si>
  <si>
    <t>Q2-2011</t>
  </si>
  <si>
    <t>Q3-2011</t>
  </si>
  <si>
    <t>Annual Returns</t>
  </si>
  <si>
    <t>Q4-2011</t>
  </si>
  <si>
    <t>Reference Strings</t>
  </si>
  <si>
    <t>Avg Mthly Rets</t>
  </si>
  <si>
    <t>Q1-2012</t>
  </si>
  <si>
    <t>Best Month</t>
  </si>
  <si>
    <t>Q2-2012</t>
  </si>
  <si>
    <t>Worst Month</t>
  </si>
  <si>
    <t>Q3-2012</t>
  </si>
  <si>
    <t>Q4-2012</t>
  </si>
  <si>
    <t>Volatility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</si>
  <si>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</si>
  <si>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</si>
  <si>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</si>
  <si>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</si>
  <si>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</si>
  <si>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</si>
  <si>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</si>
  <si>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</si>
  <si>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</si>
  <si>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</si>
  <si>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</si>
  <si>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</si>
  <si>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Down Dev</t>
  </si>
  <si>
    <t>Q1-2016</t>
  </si>
  <si>
    <t>Q2-2016</t>
  </si>
  <si>
    <t>Other Statistics</t>
  </si>
  <si>
    <t>Q3-2016</t>
  </si>
  <si>
    <t>Sharpe</t>
  </si>
  <si>
    <t>Q4-2016</t>
  </si>
  <si>
    <t>Downward Dev</t>
  </si>
  <si>
    <t>Q1-2017</t>
  </si>
  <si>
    <t>Sortino</t>
  </si>
  <si>
    <t>Q2-2017</t>
  </si>
  <si>
    <t>Max Drawdown</t>
  </si>
  <si>
    <t>Q3-2017</t>
  </si>
  <si>
    <t>Q4-2017</t>
  </si>
  <si>
    <t>Up Capture</t>
  </si>
  <si>
    <t>Q1-2018</t>
  </si>
  <si>
    <t>Down Capture</t>
  </si>
  <si>
    <t>Q2-2018</t>
  </si>
  <si>
    <t>Q3-2018</t>
  </si>
  <si>
    <t>Info Ratio</t>
  </si>
  <si>
    <t>Q4-2018</t>
  </si>
  <si>
    <t>Alpha</t>
  </si>
  <si>
    <t>Q1-2019</t>
  </si>
  <si>
    <t>Q2-2019</t>
  </si>
  <si>
    <t>Q3-2019</t>
  </si>
  <si>
    <t>Quarterly Reference Strings</t>
  </si>
  <si>
    <t>Q4-2019</t>
  </si>
  <si>
    <t>Q4-2009</t>
  </si>
  <si>
    <t>Q1-2020</t>
  </si>
  <si>
    <t>Q2-2020</t>
  </si>
  <si>
    <t>Q3-2020</t>
  </si>
  <si>
    <t>Q4-2020</t>
  </si>
  <si>
    <t>S&amp;P Pan Arab</t>
  </si>
  <si>
    <t>MSCI FEM</t>
  </si>
  <si>
    <t>GEM Debt Fund</t>
  </si>
  <si>
    <t>FULL</t>
  </si>
  <si>
    <t>3.5 YR</t>
  </si>
  <si>
    <t>3 YR</t>
  </si>
  <si>
    <t>EXIT</t>
  </si>
  <si>
    <t>3 YR EXIT</t>
  </si>
  <si>
    <t>Presentation Statistics</t>
  </si>
  <si>
    <t>Ann</t>
  </si>
  <si>
    <t>Standard Dev</t>
  </si>
  <si>
    <t>Global Sukuk Fund</t>
  </si>
  <si>
    <t>MENA Credit Fund</t>
  </si>
  <si>
    <t>Manager</t>
  </si>
  <si>
    <t>ITD Return</t>
  </si>
  <si>
    <t>Annualized Return</t>
  </si>
  <si>
    <t>Sharpe Ratio</t>
  </si>
  <si>
    <t>Sortino Ratio</t>
  </si>
  <si>
    <t>Standard Deviation</t>
  </si>
  <si>
    <t>GEM Debt (Gross)</t>
  </si>
  <si>
    <t>NAV Chart</t>
  </si>
  <si>
    <t>Manager Track Record at PIMCO</t>
  </si>
  <si>
    <t>Sukuk Fund (Gross)</t>
  </si>
  <si>
    <t>Since Manager Inception</t>
  </si>
  <si>
    <t>CAGR Since Manager Inception</t>
  </si>
  <si>
    <t>Benchmark **</t>
  </si>
  <si>
    <t>Credit Fund (Gross)</t>
  </si>
  <si>
    <t>Credit Strategy *</t>
  </si>
  <si>
    <t>Global Sukuk Strategy *</t>
  </si>
  <si>
    <t>Frontier Fund (Net)</t>
  </si>
  <si>
    <t>Fund</t>
  </si>
  <si>
    <t>YTD</t>
  </si>
  <si>
    <t>Annuals Returns</t>
  </si>
  <si>
    <t>Worst Drawdown</t>
  </si>
  <si>
    <t>FIM EM Frontier Fund</t>
  </si>
  <si>
    <t>Aug-14 to Jan-16</t>
  </si>
  <si>
    <t>Jan-18 to Mar-20</t>
  </si>
  <si>
    <t>Horizon (Net)</t>
  </si>
  <si>
    <t>Ann. Return</t>
  </si>
  <si>
    <t>Excess Returns</t>
  </si>
  <si>
    <t>Since Inception</t>
  </si>
  <si>
    <t>Annualised Returns</t>
  </si>
  <si>
    <t>FIM Mena Horizon Fund</t>
  </si>
  <si>
    <t>Scale Factor</t>
  </si>
  <si>
    <t>Up / Down Capture</t>
  </si>
  <si>
    <t>MTD</t>
  </si>
  <si>
    <t>Tadawul All Share Index</t>
  </si>
  <si>
    <t>Saudi LT (Net)</t>
  </si>
  <si>
    <t>FIM Saudi LT Opportunities Fund</t>
  </si>
  <si>
    <t>Q1-2021</t>
  </si>
  <si>
    <t>Q2-2021</t>
  </si>
  <si>
    <t>Q3-2021</t>
  </si>
  <si>
    <t>Q4-2021</t>
  </si>
  <si>
    <t>Class A NAV &amp; Returns</t>
  </si>
  <si>
    <t>Official NAV</t>
  </si>
  <si>
    <t>Net Return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</si>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</sst>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\-#,##0.00;&quot;-&quot;"/>
    <numFmt numFmtId="165" formatCode="0.0%"/>
    <numFmt numFmtId="166" formatCode="0.0000%"/>
    <numFmt numFmtId="167" formatCode="#,##0.0;\-#,##0.0;&quot;-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1"/>
      <color theme="1"/>
      <name val="Calibri"/>
      <family val="2"/>
      <scheme val="minor"/>
    </font>
    <font>
      <sz val="8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4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0" fontId="3" fillId="4" borderId="0" xfId="1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0" fontId="7" fillId="6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0" fontId="3" fillId="8" borderId="0" xfId="1" applyNumberFormat="1" applyFont="1" applyFill="1" applyAlignment="1">
      <alignment horizontal="center" vertical="center"/>
    </xf>
    <xf numFmtId="10" fontId="3" fillId="8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4" fontId="3" fillId="9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5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10" fontId="5" fillId="10" borderId="0" xfId="1" applyNumberFormat="1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0" fontId="11" fillId="0" borderId="0" xfId="0" applyNumberFormat="1" applyFont="1"/>
    <xf numFmtId="0" fontId="12" fillId="0" borderId="0" xfId="0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quotePrefix="1" applyFont="1"/>
    <xf numFmtId="10" fontId="11" fillId="0" borderId="0" xfId="0" applyNumberFormat="1" applyFont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3" fillId="10" borderId="0" xfId="0" applyNumberFormat="1" applyFont="1" applyFill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14" fillId="4" borderId="0" xfId="0" applyFont="1" applyFill="1"/>
    <xf numFmtId="0" fontId="0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4" fontId="0" fillId="4" borderId="2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2" xfId="0" applyNumberFormat="1" applyFon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0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0" fontId="3" fillId="9" borderId="0" xfId="1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7C38-7030-4EDA-91B7-655F0FE8C6DC}">
  <sheetPr>
    <tabColor rgb="FF92D050"/>
    <pageSetUpPr autoPageBreaks="0"/>
  </sheetPr>
  <dimension ref="A1:AH131"/>
  <sheetViews>
    <sheetView showGridLines="0" tabSelected="1" workbookViewId="0">
      <selection activeCell="A72" sqref="A72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31" width="9.140625" style="8"/>
    <col min="32" max="32" width="22.42578125" style="8" bestFit="1" customWidth="1"/>
    <col min="33" max="34" width="18" style="8" customWidth="1"/>
    <col min="35" max="16384" width="9.140625" style="8"/>
  </cols>
  <sheetData>
    <row r="1" spans="1:34" x14ac:dyDescent="0.25">
      <c r="A1" s="46" t="s">
        <v>0</v>
      </c>
      <c r="B1" s="47" t="s">
        <v>94</v>
      </c>
      <c r="C1" s="47" t="s">
        <v>1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  <c r="AE1" s="25" t="s">
        <v>112</v>
      </c>
      <c r="AF1" s="47" t="s">
        <v>113</v>
      </c>
      <c r="AG1" s="47" t="s">
        <v>94</v>
      </c>
      <c r="AH1" s="47" t="s">
        <v>1</v>
      </c>
    </row>
    <row r="2" spans="1:34" x14ac:dyDescent="0.25">
      <c r="A2" s="13">
        <v>42094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43799</v>
      </c>
      <c r="Q2" s="14">
        <f t="shared" ref="Q2:Q7" si="0">IFERROR(VLOOKUP(P2,A:B,2,0),"N/A")</f>
        <v>130.9484908343492</v>
      </c>
      <c r="R2" s="14">
        <f t="shared" ref="R2:R7" si="1">IFERROR(VLOOKUP(P2,A:C,3,0),"N/A")</f>
        <v>122.03349352523122</v>
      </c>
      <c r="S2" s="8">
        <f t="shared" ref="S2:S7" si="2">IFERROR(MATCH(P2,A:A,0),"N/A")</f>
        <v>58</v>
      </c>
      <c r="U2" s="15"/>
      <c r="Z2" s="8" t="s">
        <v>21</v>
      </c>
      <c r="AA2" s="23">
        <v>0</v>
      </c>
      <c r="AE2" s="13">
        <f>A2</f>
        <v>42094</v>
      </c>
      <c r="AF2" s="14">
        <f>B2</f>
        <v>100</v>
      </c>
      <c r="AH2" s="14">
        <f>C2</f>
        <v>100</v>
      </c>
    </row>
    <row r="3" spans="1:34" x14ac:dyDescent="0.25">
      <c r="A3" s="13">
        <f>EOMONTH(A2,1)</f>
        <v>42124</v>
      </c>
      <c r="B3" s="14">
        <f>B2*(1+D3)</f>
        <v>101.65591689024237</v>
      </c>
      <c r="C3" s="14">
        <f t="shared" ref="C3:C66" si="3">C2*(1+E3)</f>
        <v>101.08353955707913</v>
      </c>
      <c r="D3" s="12">
        <v>1.6559168902423593E-2</v>
      </c>
      <c r="E3" s="12">
        <v>1.0835395570791384E-2</v>
      </c>
      <c r="G3" s="14">
        <f>MAX($B$2:B3)</f>
        <v>101.65591689024237</v>
      </c>
      <c r="H3" s="12">
        <f t="shared" ref="H3:H67" si="4">B3/G3-1</f>
        <v>0</v>
      </c>
      <c r="I3" s="12" t="str">
        <f t="shared" ref="I3:I67" si="5">IF(D3&gt;0,"Positive",D3)</f>
        <v>Positive</v>
      </c>
      <c r="J3" s="14">
        <f>MAX($C$2:C3)</f>
        <v>101.08353955707913</v>
      </c>
      <c r="K3" s="12">
        <f t="shared" ref="K3:K67" si="6">C3/J3-1</f>
        <v>0</v>
      </c>
      <c r="L3" s="12" t="str">
        <f t="shared" ref="L3:L11" si="7">IF(E3&gt;0,"Positive",E3)</f>
        <v>Positive</v>
      </c>
      <c r="M3" s="12">
        <f t="shared" ref="M3:M67" si="8">D3-E3</f>
        <v>5.7237733316322092E-3</v>
      </c>
      <c r="O3" s="8" t="s">
        <v>22</v>
      </c>
      <c r="P3" s="13">
        <f>MAX(A:A)</f>
        <v>44165</v>
      </c>
      <c r="Q3" s="14">
        <f t="shared" si="0"/>
        <v>140.49388036728257</v>
      </c>
      <c r="R3" s="14">
        <f t="shared" si="1"/>
        <v>128.01723178597345</v>
      </c>
      <c r="S3" s="8">
        <f t="shared" si="2"/>
        <v>70</v>
      </c>
      <c r="U3" s="15" t="s">
        <v>23</v>
      </c>
      <c r="AE3" s="13">
        <f t="shared" ref="AE3:AF66" si="9">A3</f>
        <v>42124</v>
      </c>
      <c r="AF3" s="14">
        <f t="shared" si="9"/>
        <v>101.65591689024237</v>
      </c>
      <c r="AH3" s="14">
        <f t="shared" ref="AH3:AH70" si="10">C3</f>
        <v>101.08353955707913</v>
      </c>
    </row>
    <row r="4" spans="1:34" x14ac:dyDescent="0.25">
      <c r="A4" s="13">
        <f t="shared" ref="A4:A67" si="11">EOMONTH(A3,1)</f>
        <v>42155</v>
      </c>
      <c r="B4" s="14">
        <f t="shared" ref="B4:C67" si="12">B3*(1+D4)</f>
        <v>101.38346574556424</v>
      </c>
      <c r="C4" s="14">
        <f t="shared" si="3"/>
        <v>100.62840092879307</v>
      </c>
      <c r="D4" s="12">
        <v>-2.6801307096790961E-3</v>
      </c>
      <c r="E4" s="12">
        <v>-4.5025988432969566E-3</v>
      </c>
      <c r="G4" s="14">
        <f>MAX($B$2:B4)</f>
        <v>101.65591689024237</v>
      </c>
      <c r="H4" s="12">
        <f t="shared" si="4"/>
        <v>-2.6801307096790961E-3</v>
      </c>
      <c r="I4" s="12">
        <f t="shared" si="5"/>
        <v>-2.6801307096790961E-3</v>
      </c>
      <c r="J4" s="14">
        <f>MAX($C$2:C4)</f>
        <v>101.08353955707913</v>
      </c>
      <c r="K4" s="12">
        <f t="shared" si="6"/>
        <v>-4.5025988432969566E-3</v>
      </c>
      <c r="L4" s="12">
        <f t="shared" si="7"/>
        <v>-4.5025988432969566E-3</v>
      </c>
      <c r="M4" s="12">
        <f t="shared" si="8"/>
        <v>1.8224681336178605E-3</v>
      </c>
      <c r="O4" s="8" t="s">
        <v>95</v>
      </c>
      <c r="P4" s="13">
        <v>42094</v>
      </c>
      <c r="Q4" s="14">
        <f t="shared" si="0"/>
        <v>100</v>
      </c>
      <c r="R4" s="14">
        <f t="shared" si="1"/>
        <v>100</v>
      </c>
      <c r="S4" s="8">
        <f t="shared" si="2"/>
        <v>2</v>
      </c>
      <c r="U4" s="8" t="s">
        <v>24</v>
      </c>
      <c r="V4" s="12">
        <f>$Q$3/Q2-1</f>
        <v>7.2894230946184413E-2</v>
      </c>
      <c r="W4" s="12">
        <f>$R$3/R2-1</f>
        <v>4.9033573389464902E-2</v>
      </c>
      <c r="X4" s="23">
        <f>V4-W4</f>
        <v>2.3860657556719511E-2</v>
      </c>
      <c r="Z4" s="15" t="s">
        <v>25</v>
      </c>
      <c r="AE4" s="13">
        <f t="shared" si="9"/>
        <v>42155</v>
      </c>
      <c r="AF4" s="14">
        <f t="shared" si="9"/>
        <v>101.38346574556424</v>
      </c>
      <c r="AH4" s="14">
        <f t="shared" si="10"/>
        <v>100.62840092879307</v>
      </c>
    </row>
    <row r="5" spans="1:34" x14ac:dyDescent="0.25">
      <c r="A5" s="13">
        <f t="shared" si="11"/>
        <v>42185</v>
      </c>
      <c r="B5" s="14">
        <f t="shared" si="12"/>
        <v>99.49206607657969</v>
      </c>
      <c r="C5" s="14">
        <f t="shared" si="3"/>
        <v>98.934779921397165</v>
      </c>
      <c r="D5" s="12">
        <v>-1.8655898721506303E-2</v>
      </c>
      <c r="E5" s="12">
        <v>-1.6830447386263714E-2</v>
      </c>
      <c r="G5" s="14">
        <f>MAX($B$2:B5)</f>
        <v>101.65591689024237</v>
      </c>
      <c r="H5" s="12">
        <f t="shared" si="4"/>
        <v>-2.1286029184105271E-2</v>
      </c>
      <c r="I5" s="12">
        <f t="shared" si="5"/>
        <v>-1.8655898721506303E-2</v>
      </c>
      <c r="J5" s="14">
        <f>MAX($C$2:C5)</f>
        <v>101.08353955707913</v>
      </c>
      <c r="K5" s="12">
        <f t="shared" si="6"/>
        <v>-2.1257265476627096E-2</v>
      </c>
      <c r="L5" s="12">
        <f t="shared" si="7"/>
        <v>-1.6830447386263714E-2</v>
      </c>
      <c r="M5" s="12">
        <f t="shared" si="8"/>
        <v>-1.8254513352425894E-3</v>
      </c>
      <c r="O5" s="8" t="s">
        <v>96</v>
      </c>
      <c r="P5" s="13">
        <v>42369</v>
      </c>
      <c r="Q5" s="14">
        <f t="shared" si="0"/>
        <v>97.754596935596823</v>
      </c>
      <c r="R5" s="14">
        <f t="shared" si="1"/>
        <v>99.810338062506474</v>
      </c>
      <c r="S5" s="8">
        <f t="shared" si="2"/>
        <v>11</v>
      </c>
      <c r="U5" s="8" t="s">
        <v>95</v>
      </c>
      <c r="V5" s="12">
        <f>$Q$3/Q4-1</f>
        <v>0.40493880367282564</v>
      </c>
      <c r="W5" s="12">
        <f>$R$3/R4-1</f>
        <v>0.2801723178597344</v>
      </c>
      <c r="X5" s="23">
        <f>V5-W5</f>
        <v>0.12476648581309124</v>
      </c>
      <c r="Z5" s="13">
        <f>P3</f>
        <v>44165</v>
      </c>
      <c r="AA5" s="12">
        <f>VLOOKUP(Z5,A:E,4,0)</f>
        <v>5.1900000000000002E-2</v>
      </c>
      <c r="AB5" s="12">
        <f>VLOOKUP(Z5,A:E,5,0)</f>
        <v>4.2700000000000002E-2</v>
      </c>
      <c r="AC5" s="23">
        <f t="shared" ref="AC5" si="13">IFERROR(AA5-AB5,"N/A")</f>
        <v>9.1999999999999998E-3</v>
      </c>
      <c r="AE5" s="13">
        <f t="shared" si="9"/>
        <v>42185</v>
      </c>
      <c r="AF5" s="14">
        <f t="shared" si="9"/>
        <v>99.49206607657969</v>
      </c>
      <c r="AH5" s="14">
        <f t="shared" si="10"/>
        <v>98.934779921397165</v>
      </c>
    </row>
    <row r="6" spans="1:34" x14ac:dyDescent="0.25">
      <c r="A6" s="13">
        <f t="shared" si="11"/>
        <v>42216</v>
      </c>
      <c r="B6" s="14">
        <f t="shared" si="12"/>
        <v>99.628522620675</v>
      </c>
      <c r="C6" s="14">
        <f t="shared" si="3"/>
        <v>99.335549545625554</v>
      </c>
      <c r="D6" s="12">
        <v>1.3715319168292606E-3</v>
      </c>
      <c r="E6" s="12">
        <v>4.0508466744131333E-3</v>
      </c>
      <c r="G6" s="14">
        <f>MAX($B$2:B6)</f>
        <v>101.65591689024237</v>
      </c>
      <c r="H6" s="12">
        <f t="shared" si="4"/>
        <v>-1.9943691735684554E-2</v>
      </c>
      <c r="I6" s="12" t="str">
        <f t="shared" si="5"/>
        <v>Positive</v>
      </c>
      <c r="J6" s="14">
        <f>MAX($C$2:C6)</f>
        <v>101.08353955707913</v>
      </c>
      <c r="K6" s="12">
        <f t="shared" si="6"/>
        <v>-1.7292528725377121E-2</v>
      </c>
      <c r="L6" s="12" t="str">
        <f t="shared" si="7"/>
        <v>Positive</v>
      </c>
      <c r="M6" s="12">
        <f t="shared" si="8"/>
        <v>-2.6793147575838727E-3</v>
      </c>
      <c r="O6" s="8" t="s">
        <v>97</v>
      </c>
      <c r="P6" s="13">
        <v>42582</v>
      </c>
      <c r="Q6" s="14">
        <f t="shared" si="0"/>
        <v>111.49124823499788</v>
      </c>
      <c r="R6" s="14">
        <f t="shared" si="1"/>
        <v>111.61943140222536</v>
      </c>
      <c r="S6" s="8">
        <f t="shared" si="2"/>
        <v>18</v>
      </c>
      <c r="U6" s="8" t="s">
        <v>96</v>
      </c>
      <c r="V6" s="12">
        <f>$Q$3/Q5-1</f>
        <v>0.43720996016016977</v>
      </c>
      <c r="W6" s="12">
        <f>$R$3/R5-1</f>
        <v>0.28260493122267905</v>
      </c>
      <c r="X6" s="23">
        <f>V6-W6</f>
        <v>0.15460502893749073</v>
      </c>
      <c r="AE6" s="13">
        <f t="shared" si="9"/>
        <v>42216</v>
      </c>
      <c r="AF6" s="14">
        <f t="shared" si="9"/>
        <v>99.628522620675</v>
      </c>
      <c r="AH6" s="14">
        <f t="shared" si="10"/>
        <v>99.335549545625554</v>
      </c>
    </row>
    <row r="7" spans="1:34" x14ac:dyDescent="0.25">
      <c r="A7" s="13">
        <f t="shared" si="11"/>
        <v>42247</v>
      </c>
      <c r="B7" s="14">
        <f t="shared" si="12"/>
        <v>98.136347277328454</v>
      </c>
      <c r="C7" s="14">
        <f t="shared" si="3"/>
        <v>99.287172248048705</v>
      </c>
      <c r="D7" s="12">
        <v>-1.4977391053241251E-2</v>
      </c>
      <c r="E7" s="12">
        <v>-4.870089086750351E-4</v>
      </c>
      <c r="G7" s="14">
        <f>MAX($B$2:B7)</f>
        <v>101.65591689024237</v>
      </c>
      <c r="H7" s="12">
        <f t="shared" si="4"/>
        <v>-3.4622378318755254E-2</v>
      </c>
      <c r="I7" s="12">
        <f t="shared" si="5"/>
        <v>-1.4977391053241251E-2</v>
      </c>
      <c r="J7" s="14">
        <f>MAX($C$2:C7)</f>
        <v>101.08353955707913</v>
      </c>
      <c r="K7" s="12">
        <f t="shared" si="6"/>
        <v>-1.7771116018509336E-2</v>
      </c>
      <c r="L7" s="12">
        <f t="shared" si="7"/>
        <v>-4.870089086750351E-4</v>
      </c>
      <c r="M7" s="12">
        <f t="shared" si="8"/>
        <v>-1.4490382144566216E-2</v>
      </c>
      <c r="O7" s="8" t="s">
        <v>98</v>
      </c>
      <c r="P7" s="13">
        <v>43677</v>
      </c>
      <c r="Q7" s="14">
        <f t="shared" si="0"/>
        <v>131.0603800216949</v>
      </c>
      <c r="R7" s="14">
        <f t="shared" si="1"/>
        <v>122.13776527615018</v>
      </c>
      <c r="S7" s="8">
        <f t="shared" si="2"/>
        <v>54</v>
      </c>
      <c r="U7" s="8" t="s">
        <v>97</v>
      </c>
      <c r="V7" s="12">
        <f>$Q$3/Q6-1</f>
        <v>0.26013371086449588</v>
      </c>
      <c r="W7" s="12">
        <f>$R$3/R6-1</f>
        <v>0.14690811606679777</v>
      </c>
      <c r="X7" s="23">
        <f>V7-W7</f>
        <v>0.11322559479769811</v>
      </c>
      <c r="Z7" s="24" t="s">
        <v>26</v>
      </c>
      <c r="AE7" s="13">
        <f t="shared" si="9"/>
        <v>42247</v>
      </c>
      <c r="AF7" s="14">
        <f t="shared" si="9"/>
        <v>98.136347277328454</v>
      </c>
      <c r="AH7" s="14">
        <f t="shared" si="10"/>
        <v>99.287172248048705</v>
      </c>
    </row>
    <row r="8" spans="1:34" x14ac:dyDescent="0.25">
      <c r="A8" s="13">
        <f t="shared" si="11"/>
        <v>42277</v>
      </c>
      <c r="B8" s="14">
        <f t="shared" si="12"/>
        <v>95.722424067242045</v>
      </c>
      <c r="C8" s="14">
        <f t="shared" si="3"/>
        <v>98.598452620410356</v>
      </c>
      <c r="D8" s="12">
        <v>-2.45976468154534E-2</v>
      </c>
      <c r="E8" s="12">
        <v>-6.93664258981741E-3</v>
      </c>
      <c r="G8" s="14">
        <f>MAX($B$2:B8)</f>
        <v>101.65591689024237</v>
      </c>
      <c r="H8" s="12">
        <f t="shared" si="4"/>
        <v>-5.8368396100412889E-2</v>
      </c>
      <c r="I8" s="12">
        <f t="shared" si="5"/>
        <v>-2.45976468154534E-2</v>
      </c>
      <c r="J8" s="14">
        <f>MAX($C$2:C8)</f>
        <v>101.08353955707913</v>
      </c>
      <c r="K8" s="12">
        <f t="shared" si="6"/>
        <v>-2.458448672808411E-2</v>
      </c>
      <c r="L8" s="12">
        <f t="shared" si="7"/>
        <v>-6.93664258981741E-3</v>
      </c>
      <c r="M8" s="12">
        <f t="shared" si="8"/>
        <v>-1.766100422563599E-2</v>
      </c>
      <c r="P8" s="13"/>
      <c r="Q8" s="14"/>
      <c r="R8" s="14"/>
      <c r="U8" s="8" t="s">
        <v>99</v>
      </c>
      <c r="V8" s="12">
        <f>$Q$7/Q6-1</f>
        <v>0.17552168530259693</v>
      </c>
      <c r="W8" s="12">
        <f>$R$7/R6-1</f>
        <v>9.4233895852968041E-2</v>
      </c>
      <c r="X8" s="23">
        <f>V8-W8</f>
        <v>8.1287789449628889E-2</v>
      </c>
      <c r="Z8" s="25" t="s">
        <v>27</v>
      </c>
      <c r="AA8" s="25" t="s">
        <v>28</v>
      </c>
      <c r="AB8" s="25" t="s">
        <v>29</v>
      </c>
      <c r="AC8" s="25" t="s">
        <v>17</v>
      </c>
      <c r="AE8" s="13">
        <f t="shared" si="9"/>
        <v>42277</v>
      </c>
      <c r="AF8" s="14">
        <f t="shared" si="9"/>
        <v>95.722424067242045</v>
      </c>
      <c r="AH8" s="14">
        <f t="shared" si="10"/>
        <v>98.598452620410356</v>
      </c>
    </row>
    <row r="9" spans="1:34" x14ac:dyDescent="0.25">
      <c r="A9" s="13">
        <f t="shared" si="11"/>
        <v>42308</v>
      </c>
      <c r="B9" s="14">
        <f t="shared" si="12"/>
        <v>99.528613063185645</v>
      </c>
      <c r="C9" s="14">
        <f t="shared" si="3"/>
        <v>101.25163997086065</v>
      </c>
      <c r="D9" s="12">
        <v>3.9762772757090614E-2</v>
      </c>
      <c r="E9" s="12">
        <v>2.6909016114732287E-2</v>
      </c>
      <c r="G9" s="14">
        <f>MAX($B$2:B9)</f>
        <v>101.65591689024237</v>
      </c>
      <c r="H9" s="12">
        <f t="shared" si="4"/>
        <v>-2.0926512613658965E-2</v>
      </c>
      <c r="I9" s="12" t="str">
        <f t="shared" si="5"/>
        <v>Positive</v>
      </c>
      <c r="J9" s="14">
        <f>MAX($C$2:C9)</f>
        <v>101.25163997086065</v>
      </c>
      <c r="K9" s="12">
        <f t="shared" si="6"/>
        <v>0</v>
      </c>
      <c r="L9" s="12" t="str">
        <f t="shared" si="7"/>
        <v>Positive</v>
      </c>
      <c r="M9" s="12">
        <f t="shared" si="8"/>
        <v>1.2853756642358327E-2</v>
      </c>
      <c r="O9" s="8">
        <v>2014</v>
      </c>
      <c r="P9" s="13">
        <v>42094</v>
      </c>
      <c r="Q9" s="14">
        <f t="shared" ref="Q9:Q15" si="14">IFERROR(VLOOKUP(P9,A:B,2,0),"N/A")</f>
        <v>100</v>
      </c>
      <c r="R9" s="14">
        <f t="shared" ref="R9:R15" si="15">IFERROR(VLOOKUP(P9,A:C,3,0),"N/A")</f>
        <v>100</v>
      </c>
      <c r="S9" s="8">
        <f t="shared" ref="S9:S15" si="16">IFERROR(MATCH(P9,A:A,0),"N/A")</f>
        <v>2</v>
      </c>
      <c r="V9" s="12"/>
      <c r="W9" s="12"/>
      <c r="X9" s="23"/>
      <c r="Z9" s="8" t="s">
        <v>30</v>
      </c>
      <c r="AA9" s="8" t="str">
        <f>IFERROR(Q50/Q49-1,"N/A")</f>
        <v>N/A</v>
      </c>
      <c r="AB9" s="8" t="str">
        <f>IFERROR(R50/R49-1,"N/A")</f>
        <v>N/A</v>
      </c>
      <c r="AC9" s="23" t="str">
        <f>IFERROR(AA9-AB9,"N/A")</f>
        <v>N/A</v>
      </c>
      <c r="AE9" s="13">
        <f t="shared" si="9"/>
        <v>42308</v>
      </c>
      <c r="AF9" s="14">
        <f t="shared" si="9"/>
        <v>99.528613063185645</v>
      </c>
      <c r="AH9" s="14">
        <f t="shared" si="10"/>
        <v>101.25163997086065</v>
      </c>
    </row>
    <row r="10" spans="1:34" x14ac:dyDescent="0.25">
      <c r="A10" s="13">
        <f t="shared" si="11"/>
        <v>42338</v>
      </c>
      <c r="B10" s="14">
        <f t="shared" si="12"/>
        <v>99.965553626842805</v>
      </c>
      <c r="C10" s="14">
        <f t="shared" si="3"/>
        <v>100.87256345615864</v>
      </c>
      <c r="D10" s="12">
        <v>4.3900999944586072E-3</v>
      </c>
      <c r="E10" s="12">
        <v>-3.7439049363654497E-3</v>
      </c>
      <c r="G10" s="14">
        <f>MAX($B$2:B10)</f>
        <v>101.65591689024237</v>
      </c>
      <c r="H10" s="12">
        <f t="shared" si="4"/>
        <v>-1.6628282102109648E-2</v>
      </c>
      <c r="I10" s="12" t="str">
        <f t="shared" si="5"/>
        <v>Positive</v>
      </c>
      <c r="J10" s="14">
        <f>MAX($C$2:C10)</f>
        <v>101.25163997086065</v>
      </c>
      <c r="K10" s="12">
        <f t="shared" si="6"/>
        <v>-3.7439049363654497E-3</v>
      </c>
      <c r="L10" s="12">
        <f t="shared" si="7"/>
        <v>-3.7439049363654497E-3</v>
      </c>
      <c r="M10" s="12">
        <f t="shared" si="8"/>
        <v>8.134004930824057E-3</v>
      </c>
      <c r="O10" s="8">
        <v>2015</v>
      </c>
      <c r="P10" s="13">
        <v>42369</v>
      </c>
      <c r="Q10" s="14">
        <f t="shared" si="14"/>
        <v>97.754596935596823</v>
      </c>
      <c r="R10" s="14">
        <f t="shared" si="15"/>
        <v>99.810338062506474</v>
      </c>
      <c r="S10" s="8">
        <f t="shared" si="16"/>
        <v>11</v>
      </c>
      <c r="U10" s="8">
        <v>2015</v>
      </c>
      <c r="V10" s="12">
        <f t="shared" ref="V10:V15" si="17">IFERROR(VLOOKUP(U10,$O$2:$R$15,3,0)/VLOOKUP(U10-1,$O$2:$R$15,3,0)-1,"N/A")</f>
        <v>-2.2454030644031731E-2</v>
      </c>
      <c r="W10" s="12">
        <f t="shared" ref="W10:W15" si="18">IFERROR(VLOOKUP(U10,$O$2:$R$15,4,0)/VLOOKUP(U10-1,$O$2:$R$15,4,0)-1,"N/A")</f>
        <v>-1.8966193749352378E-3</v>
      </c>
      <c r="X10" s="23">
        <f t="shared" ref="X10:X19" si="19">IFERROR(V10-W10,"N/A")</f>
        <v>-2.0557411269096493E-2</v>
      </c>
      <c r="Z10" s="8" t="s">
        <v>31</v>
      </c>
      <c r="AA10" s="26" t="str">
        <f t="shared" ref="AA10:AA56" si="20">IFERROR(VLOOKUP(Z10,$O$49:$S$93,3,0)/VLOOKUP(Z9,$O$49:$S$93,3,0)-1,"N/A")</f>
        <v>N/A</v>
      </c>
      <c r="AB10" s="12" t="str">
        <f t="shared" ref="AB10:AB56" si="21">IFERROR(VLOOKUP(Z10,$O$49:$S$93,4,0)/VLOOKUP(Z9,$O$49:$S$93,4,0)-1,"N/A")</f>
        <v>N/A</v>
      </c>
      <c r="AC10" s="23" t="str">
        <f t="shared" ref="AC10:AC56" si="22">IFERROR(AA10-AB10,"N/A")</f>
        <v>N/A</v>
      </c>
      <c r="AE10" s="13">
        <f t="shared" si="9"/>
        <v>42338</v>
      </c>
      <c r="AF10" s="14">
        <f t="shared" si="9"/>
        <v>99.965553626842805</v>
      </c>
      <c r="AH10" s="14">
        <f t="shared" si="10"/>
        <v>100.87256345615864</v>
      </c>
    </row>
    <row r="11" spans="1:34" x14ac:dyDescent="0.25">
      <c r="A11" s="13">
        <f t="shared" si="11"/>
        <v>42369</v>
      </c>
      <c r="B11" s="14">
        <f t="shared" si="12"/>
        <v>97.754596935596823</v>
      </c>
      <c r="C11" s="14">
        <f t="shared" si="3"/>
        <v>99.810338062506474</v>
      </c>
      <c r="D11" s="12">
        <v>-2.2117185480702406E-2</v>
      </c>
      <c r="E11" s="12">
        <v>-1.0530369778040116E-2</v>
      </c>
      <c r="G11" s="14">
        <f>MAX($B$2:B11)</f>
        <v>101.65591689024237</v>
      </c>
      <c r="H11" s="12">
        <f t="shared" si="4"/>
        <v>-3.8377696783334247E-2</v>
      </c>
      <c r="I11" s="12">
        <f t="shared" si="5"/>
        <v>-2.2117185480702406E-2</v>
      </c>
      <c r="J11" s="14">
        <f>MAX($C$2:C11)</f>
        <v>101.25163997086065</v>
      </c>
      <c r="K11" s="12">
        <f t="shared" si="6"/>
        <v>-1.4234850011011879E-2</v>
      </c>
      <c r="L11" s="12">
        <f t="shared" si="7"/>
        <v>-1.0530369778040116E-2</v>
      </c>
      <c r="M11" s="12">
        <f t="shared" si="8"/>
        <v>-1.158681570266229E-2</v>
      </c>
      <c r="O11" s="8">
        <v>2016</v>
      </c>
      <c r="P11" s="13">
        <v>42735</v>
      </c>
      <c r="Q11" s="14">
        <f t="shared" si="14"/>
        <v>110.4892569796249</v>
      </c>
      <c r="R11" s="14">
        <f t="shared" si="15"/>
        <v>107.70601794671492</v>
      </c>
      <c r="S11" s="8">
        <f t="shared" si="16"/>
        <v>23</v>
      </c>
      <c r="U11" s="8">
        <v>2016</v>
      </c>
      <c r="V11" s="12">
        <f t="shared" si="17"/>
        <v>0.13027172576260515</v>
      </c>
      <c r="W11" s="12">
        <f t="shared" si="18"/>
        <v>7.9106834396891479E-2</v>
      </c>
      <c r="X11" s="23">
        <f t="shared" si="19"/>
        <v>5.1164891365713672E-2</v>
      </c>
      <c r="Z11" s="8" t="s">
        <v>32</v>
      </c>
      <c r="AA11" s="26" t="str">
        <f t="shared" si="20"/>
        <v>N/A</v>
      </c>
      <c r="AB11" s="12" t="str">
        <f t="shared" si="21"/>
        <v>N/A</v>
      </c>
      <c r="AC11" s="23" t="str">
        <f t="shared" si="22"/>
        <v>N/A</v>
      </c>
      <c r="AE11" s="13">
        <f t="shared" si="9"/>
        <v>42369</v>
      </c>
      <c r="AF11" s="14">
        <f t="shared" si="9"/>
        <v>97.754596935596823</v>
      </c>
      <c r="AH11" s="14">
        <f t="shared" si="10"/>
        <v>99.810338062506474</v>
      </c>
    </row>
    <row r="12" spans="1:34" x14ac:dyDescent="0.25">
      <c r="A12" s="13">
        <f t="shared" si="11"/>
        <v>42400</v>
      </c>
      <c r="B12" s="14">
        <f t="shared" si="12"/>
        <v>97.882572245690724</v>
      </c>
      <c r="C12" s="14">
        <f t="shared" si="3"/>
        <v>100.77242572220958</v>
      </c>
      <c r="D12" s="12">
        <v>1.3091487674816715E-3</v>
      </c>
      <c r="E12" s="12">
        <v>9.6391584116326534E-3</v>
      </c>
      <c r="G12" s="14">
        <f>MAX($B$2:B12)</f>
        <v>101.65591689024237</v>
      </c>
      <c r="H12" s="12">
        <f t="shared" si="4"/>
        <v>-3.7118790130295287E-2</v>
      </c>
      <c r="I12" s="12" t="str">
        <f t="shared" si="5"/>
        <v>Positive</v>
      </c>
      <c r="J12" s="14">
        <f>MAX($C$2:C12)</f>
        <v>101.25163997086065</v>
      </c>
      <c r="K12" s="12">
        <f t="shared" si="6"/>
        <v>-4.7329035736012326E-3</v>
      </c>
      <c r="L12" s="12" t="str">
        <f>IF(E12&gt;0,"Positive",E12)</f>
        <v>Positive</v>
      </c>
      <c r="M12" s="12">
        <f t="shared" si="8"/>
        <v>-8.3300096441509819E-3</v>
      </c>
      <c r="O12" s="8">
        <v>2017</v>
      </c>
      <c r="P12" s="13">
        <v>43100</v>
      </c>
      <c r="Q12" s="14">
        <f t="shared" si="14"/>
        <v>120.64680986828957</v>
      </c>
      <c r="R12" s="14">
        <f t="shared" si="15"/>
        <v>115.37143221798853</v>
      </c>
      <c r="S12" s="8">
        <f t="shared" si="16"/>
        <v>35</v>
      </c>
      <c r="U12" s="8">
        <v>2017</v>
      </c>
      <c r="V12" s="12">
        <f t="shared" si="17"/>
        <v>9.1932493405560756E-2</v>
      </c>
      <c r="W12" s="12">
        <f t="shared" si="18"/>
        <v>7.1169786214414721E-2</v>
      </c>
      <c r="X12" s="23">
        <f t="shared" si="19"/>
        <v>2.0762707191146035E-2</v>
      </c>
      <c r="Z12" s="8" t="s">
        <v>33</v>
      </c>
      <c r="AA12" s="26" t="str">
        <f t="shared" si="20"/>
        <v>N/A</v>
      </c>
      <c r="AB12" s="12" t="str">
        <f t="shared" si="21"/>
        <v>N/A</v>
      </c>
      <c r="AC12" s="23" t="str">
        <f t="shared" si="22"/>
        <v>N/A</v>
      </c>
      <c r="AE12" s="13">
        <f t="shared" si="9"/>
        <v>42400</v>
      </c>
      <c r="AF12" s="14">
        <f t="shared" si="9"/>
        <v>97.882572245690724</v>
      </c>
      <c r="AH12" s="14">
        <f t="shared" si="10"/>
        <v>100.77242572220958</v>
      </c>
    </row>
    <row r="13" spans="1:34" x14ac:dyDescent="0.25">
      <c r="A13" s="13">
        <f t="shared" si="11"/>
        <v>42429</v>
      </c>
      <c r="B13" s="14">
        <f t="shared" si="12"/>
        <v>99.858037473248714</v>
      </c>
      <c r="C13" s="14">
        <f t="shared" si="3"/>
        <v>102.56536794298854</v>
      </c>
      <c r="D13" s="12">
        <v>2.0181991362052232E-2</v>
      </c>
      <c r="E13" s="12">
        <v>1.7791992282903069E-2</v>
      </c>
      <c r="G13" s="14">
        <f>MAX($B$2:B13)</f>
        <v>101.65591689024237</v>
      </c>
      <c r="H13" s="12">
        <f t="shared" si="4"/>
        <v>-1.7685929870022377E-2</v>
      </c>
      <c r="I13" s="12" t="str">
        <f t="shared" si="5"/>
        <v>Positive</v>
      </c>
      <c r="J13" s="14">
        <f>MAX($C$2:C13)</f>
        <v>102.56536794298854</v>
      </c>
      <c r="K13" s="12">
        <f t="shared" si="6"/>
        <v>0</v>
      </c>
      <c r="L13" s="12" t="str">
        <f t="shared" ref="L13:L70" si="23">IF(E13&gt;0,"Positive",E13)</f>
        <v>Positive</v>
      </c>
      <c r="M13" s="12">
        <f t="shared" si="8"/>
        <v>2.3899990791491632E-3</v>
      </c>
      <c r="O13" s="8">
        <v>2018</v>
      </c>
      <c r="P13" s="13">
        <v>43465</v>
      </c>
      <c r="Q13" s="14">
        <f t="shared" si="14"/>
        <v>117.14355911702782</v>
      </c>
      <c r="R13" s="14">
        <f t="shared" si="15"/>
        <v>110.63089639862072</v>
      </c>
      <c r="S13" s="8">
        <f t="shared" si="16"/>
        <v>47</v>
      </c>
      <c r="U13" s="8">
        <v>2018</v>
      </c>
      <c r="V13" s="12">
        <f t="shared" si="17"/>
        <v>-2.9037243132132962E-2</v>
      </c>
      <c r="W13" s="12">
        <f t="shared" si="18"/>
        <v>-4.1089338393674457E-2</v>
      </c>
      <c r="X13" s="23">
        <f t="shared" si="19"/>
        <v>1.2052095261541496E-2</v>
      </c>
      <c r="Z13" s="8" t="s">
        <v>34</v>
      </c>
      <c r="AA13" s="26" t="str">
        <f t="shared" si="20"/>
        <v>N/A</v>
      </c>
      <c r="AB13" s="12" t="str">
        <f t="shared" si="21"/>
        <v>N/A</v>
      </c>
      <c r="AC13" s="23" t="str">
        <f t="shared" si="22"/>
        <v>N/A</v>
      </c>
      <c r="AE13" s="13">
        <f t="shared" si="9"/>
        <v>42429</v>
      </c>
      <c r="AF13" s="14">
        <f t="shared" si="9"/>
        <v>99.858037473248714</v>
      </c>
      <c r="AH13" s="14">
        <f t="shared" si="10"/>
        <v>102.56536794298854</v>
      </c>
    </row>
    <row r="14" spans="1:34" x14ac:dyDescent="0.25">
      <c r="A14" s="13">
        <f t="shared" si="11"/>
        <v>42460</v>
      </c>
      <c r="B14" s="14">
        <f t="shared" si="12"/>
        <v>103.59839220165652</v>
      </c>
      <c r="C14" s="14">
        <f t="shared" si="3"/>
        <v>105.23294369479632</v>
      </c>
      <c r="D14" s="12">
        <v>3.7456721792773262E-2</v>
      </c>
      <c r="E14" s="12">
        <v>2.6008542701183135E-2</v>
      </c>
      <c r="G14" s="14">
        <f>MAX($B$2:B14)</f>
        <v>103.59839220165652</v>
      </c>
      <c r="H14" s="12">
        <f t="shared" si="4"/>
        <v>0</v>
      </c>
      <c r="I14" s="12" t="str">
        <f t="shared" si="5"/>
        <v>Positive</v>
      </c>
      <c r="J14" s="14">
        <f>MAX($C$2:C14)</f>
        <v>105.23294369479632</v>
      </c>
      <c r="K14" s="12">
        <f t="shared" si="6"/>
        <v>0</v>
      </c>
      <c r="L14" s="12" t="str">
        <f t="shared" si="23"/>
        <v>Positive</v>
      </c>
      <c r="M14" s="12">
        <f t="shared" si="8"/>
        <v>1.1448179091590127E-2</v>
      </c>
      <c r="O14" s="8">
        <v>2019</v>
      </c>
      <c r="P14" s="13">
        <v>43830</v>
      </c>
      <c r="Q14" s="14">
        <f t="shared" si="14"/>
        <v>134.01268551987297</v>
      </c>
      <c r="R14" s="14">
        <f t="shared" si="15"/>
        <v>125.13314426077211</v>
      </c>
      <c r="S14" s="8">
        <f t="shared" si="16"/>
        <v>59</v>
      </c>
      <c r="U14" s="8">
        <v>2019</v>
      </c>
      <c r="V14" s="12">
        <f t="shared" si="17"/>
        <v>0.14400387464745457</v>
      </c>
      <c r="W14" s="12">
        <f t="shared" si="18"/>
        <v>0.13108677895818088</v>
      </c>
      <c r="X14" s="23">
        <f t="shared" si="19"/>
        <v>1.2917095689273683E-2</v>
      </c>
      <c r="Z14" s="8" t="s">
        <v>35</v>
      </c>
      <c r="AA14" s="26" t="str">
        <f t="shared" si="20"/>
        <v>N/A</v>
      </c>
      <c r="AB14" s="12" t="str">
        <f t="shared" si="21"/>
        <v>N/A</v>
      </c>
      <c r="AC14" s="23" t="str">
        <f t="shared" si="22"/>
        <v>N/A</v>
      </c>
      <c r="AE14" s="13">
        <f t="shared" si="9"/>
        <v>42460</v>
      </c>
      <c r="AF14" s="14">
        <f t="shared" si="9"/>
        <v>103.59839220165652</v>
      </c>
      <c r="AH14" s="14">
        <f t="shared" si="10"/>
        <v>105.23294369479632</v>
      </c>
    </row>
    <row r="15" spans="1:34" x14ac:dyDescent="0.25">
      <c r="A15" s="13">
        <f t="shared" si="11"/>
        <v>42490</v>
      </c>
      <c r="B15" s="14">
        <f t="shared" si="12"/>
        <v>105.9980540142798</v>
      </c>
      <c r="C15" s="14">
        <f t="shared" si="3"/>
        <v>106.77363862043013</v>
      </c>
      <c r="D15" s="12">
        <v>2.3163118284232453E-2</v>
      </c>
      <c r="E15" s="12">
        <v>1.4640804215286796E-2</v>
      </c>
      <c r="G15" s="14">
        <f>MAX($B$2:B15)</f>
        <v>105.9980540142798</v>
      </c>
      <c r="H15" s="12">
        <f t="shared" si="4"/>
        <v>0</v>
      </c>
      <c r="I15" s="12" t="str">
        <f t="shared" si="5"/>
        <v>Positive</v>
      </c>
      <c r="J15" s="14">
        <f>MAX($C$2:C15)</f>
        <v>106.77363862043013</v>
      </c>
      <c r="K15" s="12">
        <f t="shared" si="6"/>
        <v>0</v>
      </c>
      <c r="L15" s="12" t="str">
        <f t="shared" si="23"/>
        <v>Positive</v>
      </c>
      <c r="M15" s="12">
        <f t="shared" si="8"/>
        <v>8.5223140689456578E-3</v>
      </c>
      <c r="O15" s="8">
        <v>2020</v>
      </c>
      <c r="P15" s="13">
        <f>P3</f>
        <v>44165</v>
      </c>
      <c r="Q15" s="14">
        <f t="shared" si="14"/>
        <v>140.49388036728257</v>
      </c>
      <c r="R15" s="14">
        <f t="shared" si="15"/>
        <v>128.01723178597345</v>
      </c>
      <c r="S15" s="8">
        <f t="shared" si="16"/>
        <v>70</v>
      </c>
      <c r="U15" s="8">
        <v>2020</v>
      </c>
      <c r="V15" s="12">
        <f t="shared" si="17"/>
        <v>4.8362547338464346E-2</v>
      </c>
      <c r="W15" s="12">
        <f t="shared" si="18"/>
        <v>2.3048150370065246E-2</v>
      </c>
      <c r="X15" s="23">
        <f t="shared" si="19"/>
        <v>2.53143969683991E-2</v>
      </c>
      <c r="Z15" s="8" t="s">
        <v>36</v>
      </c>
      <c r="AA15" s="26" t="str">
        <f t="shared" si="20"/>
        <v>N/A</v>
      </c>
      <c r="AB15" s="12" t="str">
        <f t="shared" si="21"/>
        <v>N/A</v>
      </c>
      <c r="AC15" s="23" t="str">
        <f t="shared" si="22"/>
        <v>N/A</v>
      </c>
      <c r="AE15" s="13">
        <f t="shared" si="9"/>
        <v>42490</v>
      </c>
      <c r="AF15" s="14">
        <f t="shared" si="9"/>
        <v>105.9980540142798</v>
      </c>
      <c r="AH15" s="14">
        <f t="shared" si="10"/>
        <v>106.77363862043013</v>
      </c>
    </row>
    <row r="16" spans="1:34" x14ac:dyDescent="0.25">
      <c r="A16" s="13">
        <f t="shared" si="11"/>
        <v>42521</v>
      </c>
      <c r="B16" s="14">
        <f t="shared" si="12"/>
        <v>105.93732997366962</v>
      </c>
      <c r="C16" s="14">
        <f t="shared" si="3"/>
        <v>106.37146797924571</v>
      </c>
      <c r="D16" s="12">
        <v>-5.7287882475653973E-4</v>
      </c>
      <c r="E16" s="12">
        <v>-3.7665724085146346E-3</v>
      </c>
      <c r="G16" s="14">
        <f>MAX($B$2:B16)</f>
        <v>105.9980540142798</v>
      </c>
      <c r="H16" s="12">
        <f t="shared" si="4"/>
        <v>-5.7287882475653973E-4</v>
      </c>
      <c r="I16" s="12">
        <f t="shared" si="5"/>
        <v>-5.7287882475653973E-4</v>
      </c>
      <c r="J16" s="14">
        <f>MAX($C$2:C16)</f>
        <v>106.77363862043013</v>
      </c>
      <c r="K16" s="12">
        <f t="shared" si="6"/>
        <v>-3.7665724085146346E-3</v>
      </c>
      <c r="L16" s="12">
        <f t="shared" si="23"/>
        <v>-3.7665724085146346E-3</v>
      </c>
      <c r="M16" s="12">
        <f t="shared" si="8"/>
        <v>3.1936935837580949E-3</v>
      </c>
      <c r="U16" s="8" t="s">
        <v>37</v>
      </c>
      <c r="V16" s="12">
        <f>(1+V4)^(1/(($P$3-$P$2)/365))-1</f>
        <v>7.2687997449424335E-2</v>
      </c>
      <c r="W16" s="12">
        <f>(1+W4)^(1/(($P$3-$P$2)/365))-1</f>
        <v>4.889637870432062E-2</v>
      </c>
      <c r="X16" s="23">
        <f t="shared" si="19"/>
        <v>2.3791618745103715E-2</v>
      </c>
      <c r="Z16" s="8" t="s">
        <v>38</v>
      </c>
      <c r="AA16" s="26" t="str">
        <f t="shared" si="20"/>
        <v>N/A</v>
      </c>
      <c r="AB16" s="12" t="str">
        <f t="shared" si="21"/>
        <v>N/A</v>
      </c>
      <c r="AC16" s="23" t="str">
        <f t="shared" si="22"/>
        <v>N/A</v>
      </c>
      <c r="AE16" s="13">
        <f t="shared" si="9"/>
        <v>42521</v>
      </c>
      <c r="AF16" s="14">
        <f t="shared" si="9"/>
        <v>105.93732997366962</v>
      </c>
      <c r="AH16" s="14">
        <f t="shared" si="10"/>
        <v>106.37146797924571</v>
      </c>
    </row>
    <row r="17" spans="1:34" x14ac:dyDescent="0.25">
      <c r="A17" s="13">
        <f t="shared" si="11"/>
        <v>42551</v>
      </c>
      <c r="B17" s="14">
        <f t="shared" si="12"/>
        <v>110.31354827306728</v>
      </c>
      <c r="C17" s="14">
        <f t="shared" si="3"/>
        <v>110.75994177711617</v>
      </c>
      <c r="D17" s="12">
        <v>4.1309501574991137E-2</v>
      </c>
      <c r="E17" s="12">
        <v>4.1256117652965996E-2</v>
      </c>
      <c r="G17" s="14">
        <f>MAX($B$2:B17)</f>
        <v>110.31354827306728</v>
      </c>
      <c r="H17" s="12">
        <f t="shared" si="4"/>
        <v>0</v>
      </c>
      <c r="I17" s="12" t="str">
        <f t="shared" si="5"/>
        <v>Positive</v>
      </c>
      <c r="J17" s="14">
        <f>MAX($C$2:C17)</f>
        <v>110.75994177711617</v>
      </c>
      <c r="K17" s="12">
        <f t="shared" si="6"/>
        <v>0</v>
      </c>
      <c r="L17" s="12" t="str">
        <f t="shared" si="23"/>
        <v>Positive</v>
      </c>
      <c r="M17" s="12">
        <f t="shared" si="8"/>
        <v>5.3383922025140862E-5</v>
      </c>
      <c r="O17" s="24" t="s">
        <v>39</v>
      </c>
      <c r="U17" s="8" t="s">
        <v>40</v>
      </c>
      <c r="V17" s="12">
        <f>AVERAGE(D:D)</f>
        <v>5.2848725118039702E-3</v>
      </c>
      <c r="W17" s="12">
        <f>AVERAGE(E:E)</f>
        <v>3.942481123121613E-3</v>
      </c>
      <c r="X17" s="23">
        <f t="shared" si="19"/>
        <v>1.3423913886823572E-3</v>
      </c>
      <c r="Z17" s="8" t="s">
        <v>41</v>
      </c>
      <c r="AA17" s="26" t="str">
        <f t="shared" si="20"/>
        <v>N/A</v>
      </c>
      <c r="AB17" s="12" t="str">
        <f t="shared" si="21"/>
        <v>N/A</v>
      </c>
      <c r="AC17" s="23" t="str">
        <f t="shared" si="22"/>
        <v>N/A</v>
      </c>
      <c r="AE17" s="13">
        <f t="shared" si="9"/>
        <v>42551</v>
      </c>
      <c r="AF17" s="14">
        <f t="shared" si="9"/>
        <v>110.31354827306728</v>
      </c>
      <c r="AH17" s="14">
        <f t="shared" si="10"/>
        <v>110.75994177711617</v>
      </c>
    </row>
    <row r="18" spans="1:34" x14ac:dyDescent="0.25">
      <c r="A18" s="13">
        <f t="shared" si="11"/>
        <v>42582</v>
      </c>
      <c r="B18" s="14">
        <f t="shared" si="12"/>
        <v>111.49124823499788</v>
      </c>
      <c r="C18" s="14">
        <f t="shared" si="3"/>
        <v>111.61943140222536</v>
      </c>
      <c r="D18" s="12">
        <v>1.0675932198421778E-2</v>
      </c>
      <c r="E18" s="12">
        <v>7.7599320775985081E-3</v>
      </c>
      <c r="G18" s="14">
        <f>MAX($B$2:B18)</f>
        <v>111.49124823499788</v>
      </c>
      <c r="H18" s="12">
        <f t="shared" si="4"/>
        <v>0</v>
      </c>
      <c r="I18" s="12" t="str">
        <f t="shared" si="5"/>
        <v>Positive</v>
      </c>
      <c r="J18" s="14">
        <f>MAX($C$2:C18)</f>
        <v>111.61943140222536</v>
      </c>
      <c r="K18" s="12">
        <f t="shared" si="6"/>
        <v>0</v>
      </c>
      <c r="L18" s="12" t="str">
        <f t="shared" si="23"/>
        <v>Positive</v>
      </c>
      <c r="M18" s="12">
        <f t="shared" si="8"/>
        <v>2.91600012082327E-3</v>
      </c>
      <c r="U18" s="8" t="s">
        <v>42</v>
      </c>
      <c r="V18" s="12">
        <f>MAX(D:D)</f>
        <v>5.5200000000000006E-2</v>
      </c>
      <c r="W18" s="12">
        <f>MAX(E:E)</f>
        <v>5.8400000000000001E-2</v>
      </c>
      <c r="X18" s="23">
        <f t="shared" si="19"/>
        <v>-3.1999999999999945E-3</v>
      </c>
      <c r="Z18" s="8" t="s">
        <v>43</v>
      </c>
      <c r="AA18" s="26" t="str">
        <f t="shared" si="20"/>
        <v>N/A</v>
      </c>
      <c r="AB18" s="12" t="str">
        <f t="shared" si="21"/>
        <v>N/A</v>
      </c>
      <c r="AC18" s="23" t="str">
        <f t="shared" si="22"/>
        <v>N/A</v>
      </c>
      <c r="AE18" s="13">
        <f t="shared" si="9"/>
        <v>42582</v>
      </c>
      <c r="AF18" s="14">
        <f t="shared" si="9"/>
        <v>111.49124823499788</v>
      </c>
      <c r="AH18" s="14">
        <f t="shared" si="10"/>
        <v>111.61943140222536</v>
      </c>
    </row>
    <row r="19" spans="1:34" x14ac:dyDescent="0.25">
      <c r="A19" s="13">
        <f t="shared" si="11"/>
        <v>42613</v>
      </c>
      <c r="B19" s="14">
        <f t="shared" si="12"/>
        <v>114.03107659786471</v>
      </c>
      <c r="C19" s="14">
        <f t="shared" si="3"/>
        <v>113.05782564867413</v>
      </c>
      <c r="D19" s="12">
        <v>2.2780517781211485E-2</v>
      </c>
      <c r="E19" s="12">
        <v>1.2886593565106574E-2</v>
      </c>
      <c r="G19" s="14">
        <f>MAX($B$2:B19)</f>
        <v>114.03107659786471</v>
      </c>
      <c r="H19" s="12">
        <f t="shared" si="4"/>
        <v>0</v>
      </c>
      <c r="I19" s="12" t="str">
        <f t="shared" si="5"/>
        <v>Positive</v>
      </c>
      <c r="J19" s="14">
        <f>MAX($C$2:C19)</f>
        <v>113.05782564867413</v>
      </c>
      <c r="K19" s="12">
        <f t="shared" si="6"/>
        <v>0</v>
      </c>
      <c r="L19" s="12" t="str">
        <f t="shared" si="23"/>
        <v>Positive</v>
      </c>
      <c r="M19" s="12">
        <f t="shared" si="8"/>
        <v>9.8939242161049101E-3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-0.1038</v>
      </c>
      <c r="W19" s="12">
        <f>MIN(E:E)</f>
        <v>-0.13159999999999999</v>
      </c>
      <c r="X19" s="23">
        <f t="shared" si="19"/>
        <v>2.7799999999999991E-2</v>
      </c>
      <c r="Z19" s="8" t="s">
        <v>45</v>
      </c>
      <c r="AA19" s="26" t="str">
        <f t="shared" si="20"/>
        <v>N/A</v>
      </c>
      <c r="AB19" s="12" t="str">
        <f t="shared" si="21"/>
        <v>N/A</v>
      </c>
      <c r="AC19" s="23" t="str">
        <f t="shared" si="22"/>
        <v>N/A</v>
      </c>
      <c r="AE19" s="13">
        <f t="shared" si="9"/>
        <v>42613</v>
      </c>
      <c r="AF19" s="14">
        <f t="shared" si="9"/>
        <v>114.03107659786471</v>
      </c>
      <c r="AH19" s="14">
        <f t="shared" si="10"/>
        <v>113.05782564867413</v>
      </c>
    </row>
    <row r="20" spans="1:34" x14ac:dyDescent="0.25">
      <c r="A20" s="13">
        <f t="shared" si="11"/>
        <v>42643</v>
      </c>
      <c r="B20" s="14">
        <f t="shared" si="12"/>
        <v>114.80918424291603</v>
      </c>
      <c r="C20" s="14">
        <f t="shared" si="3"/>
        <v>113.451349210584</v>
      </c>
      <c r="D20" s="12">
        <v>6.8236455207324465E-3</v>
      </c>
      <c r="E20" s="12">
        <v>3.4807281995032913E-3</v>
      </c>
      <c r="G20" s="14">
        <f>MAX($B$2:B20)</f>
        <v>114.80918424291603</v>
      </c>
      <c r="H20" s="12">
        <f t="shared" si="4"/>
        <v>0</v>
      </c>
      <c r="I20" s="12" t="str">
        <f t="shared" si="5"/>
        <v>Positive</v>
      </c>
      <c r="J20" s="14">
        <f>MAX($C$2:C20)</f>
        <v>113.451349210584</v>
      </c>
      <c r="K20" s="12">
        <f t="shared" si="6"/>
        <v>0</v>
      </c>
      <c r="L20" s="12" t="str">
        <f t="shared" si="23"/>
        <v>Positive</v>
      </c>
      <c r="M20" s="12">
        <f t="shared" si="8"/>
        <v>3.3429173212291552E-3</v>
      </c>
      <c r="O20" s="8" t="s">
        <v>24</v>
      </c>
      <c r="P20" s="8" t="str">
        <f>"D3:D"&amp;S3</f>
        <v>D3:D70</v>
      </c>
      <c r="Q20" s="8" t="str">
        <f>"E3:E"&amp;S3</f>
        <v>E3:E70</v>
      </c>
      <c r="Z20" s="8" t="s">
        <v>46</v>
      </c>
      <c r="AA20" s="26" t="str">
        <f t="shared" si="20"/>
        <v>N/A</v>
      </c>
      <c r="AB20" s="12" t="str">
        <f t="shared" si="21"/>
        <v>N/A</v>
      </c>
      <c r="AC20" s="23" t="str">
        <f t="shared" si="22"/>
        <v>N/A</v>
      </c>
      <c r="AE20" s="13">
        <f t="shared" si="9"/>
        <v>42643</v>
      </c>
      <c r="AF20" s="14">
        <f t="shared" si="9"/>
        <v>114.80918424291603</v>
      </c>
      <c r="AH20" s="14">
        <f t="shared" si="10"/>
        <v>113.451349210584</v>
      </c>
    </row>
    <row r="21" spans="1:34" x14ac:dyDescent="0.25">
      <c r="A21" s="13">
        <f t="shared" si="11"/>
        <v>42674</v>
      </c>
      <c r="B21" s="14">
        <f t="shared" si="12"/>
        <v>113.29942175731031</v>
      </c>
      <c r="C21" s="14">
        <f t="shared" si="3"/>
        <v>111.34740429916967</v>
      </c>
      <c r="D21" s="12">
        <v>-1.3150189120857525E-2</v>
      </c>
      <c r="E21" s="12">
        <v>-1.8544908686004891E-2</v>
      </c>
      <c r="G21" s="14">
        <f>MAX($B$2:B21)</f>
        <v>114.80918424291603</v>
      </c>
      <c r="H21" s="12">
        <f t="shared" si="4"/>
        <v>-1.3150189120857525E-2</v>
      </c>
      <c r="I21" s="12">
        <f t="shared" si="5"/>
        <v>-1.3150189120857525E-2</v>
      </c>
      <c r="J21" s="14">
        <f>MAX($C$2:C21)</f>
        <v>113.451349210584</v>
      </c>
      <c r="K21" s="12">
        <f t="shared" si="6"/>
        <v>-1.8544908686004891E-2</v>
      </c>
      <c r="L21" s="12">
        <f t="shared" si="23"/>
        <v>-1.8544908686004891E-2</v>
      </c>
      <c r="M21" s="12">
        <f t="shared" si="8"/>
        <v>5.3947195651473656E-3</v>
      </c>
      <c r="O21" s="8" t="s">
        <v>95</v>
      </c>
      <c r="P21" s="8" t="str">
        <f>IFERROR("D"&amp;(S4+1)&amp;":D"&amp;S3,"N/A")</f>
        <v>D3:D70</v>
      </c>
      <c r="Q21" s="8" t="str">
        <f>IFERROR("E"&amp;(S4+1)&amp;":E"&amp;S3,"N/A")</f>
        <v>E3:E70</v>
      </c>
      <c r="U21" s="15" t="s">
        <v>47</v>
      </c>
      <c r="Z21" s="8" t="s">
        <v>48</v>
      </c>
      <c r="AA21" s="26" t="str">
        <f t="shared" si="20"/>
        <v>N/A</v>
      </c>
      <c r="AB21" s="12" t="str">
        <f t="shared" si="21"/>
        <v>N/A</v>
      </c>
      <c r="AC21" s="23" t="str">
        <f t="shared" si="22"/>
        <v>N/A</v>
      </c>
      <c r="AE21" s="13">
        <f t="shared" si="9"/>
        <v>42674</v>
      </c>
      <c r="AF21" s="14">
        <f t="shared" si="9"/>
        <v>113.29942175731031</v>
      </c>
      <c r="AH21" s="14">
        <f t="shared" si="10"/>
        <v>111.34740429916967</v>
      </c>
    </row>
    <row r="22" spans="1:34" x14ac:dyDescent="0.25">
      <c r="A22" s="13">
        <f t="shared" si="11"/>
        <v>42704</v>
      </c>
      <c r="B22" s="14">
        <f t="shared" si="12"/>
        <v>108.98727242802092</v>
      </c>
      <c r="C22" s="14">
        <f t="shared" si="3"/>
        <v>106.60054669185011</v>
      </c>
      <c r="D22" s="12">
        <v>-3.8059764669638896E-2</v>
      </c>
      <c r="E22" s="12">
        <v>-4.2631057609260781E-2</v>
      </c>
      <c r="G22" s="14">
        <f>MAX($B$2:B22)</f>
        <v>114.80918424291603</v>
      </c>
      <c r="H22" s="12">
        <f t="shared" si="4"/>
        <v>-5.0709460687195285E-2</v>
      </c>
      <c r="I22" s="12">
        <f t="shared" si="5"/>
        <v>-3.8059764669638896E-2</v>
      </c>
      <c r="J22" s="14">
        <f>MAX($C$2:C22)</f>
        <v>113.451349210584</v>
      </c>
      <c r="K22" s="12">
        <f t="shared" si="6"/>
        <v>-6.0385377224714154E-2</v>
      </c>
      <c r="L22" s="12">
        <f t="shared" si="23"/>
        <v>-4.2631057609260781E-2</v>
      </c>
      <c r="M22" s="12">
        <f t="shared" si="8"/>
        <v>4.5712929396218849E-3</v>
      </c>
      <c r="O22" s="8" t="s">
        <v>96</v>
      </c>
      <c r="P22" s="8" t="str">
        <f>IFERROR("D"&amp;(S5+1)&amp;":D"&amp;S3,"N/A")</f>
        <v>D12:D70</v>
      </c>
      <c r="Q22" s="8" t="str">
        <f>IFERROR("E"&amp;(S5+1)&amp;":E"&amp;S3,"N/A")</f>
        <v>E12:E70</v>
      </c>
      <c r="U22" s="8" t="s">
        <v>24</v>
      </c>
      <c r="V22" s="12">
        <f t="shared" ref="V22:W33" ca="1" si="24">IFERROR(STDEV(INDIRECT(P20))*SQRT($AA$1),"N/A")</f>
        <v>8.077598636278932E-2</v>
      </c>
      <c r="W22" s="12">
        <f t="shared" ca="1" si="24"/>
        <v>8.4403566256997645E-2</v>
      </c>
      <c r="X22" s="12">
        <f t="shared" ref="X22:X33" ca="1" si="25">IFERROR(V22-W22,"N/A")</f>
        <v>-3.6275798942083243E-3</v>
      </c>
      <c r="Z22" s="8" t="s">
        <v>49</v>
      </c>
      <c r="AA22" s="26" t="str">
        <f t="shared" si="20"/>
        <v>N/A</v>
      </c>
      <c r="AB22" s="12" t="str">
        <f t="shared" si="21"/>
        <v>N/A</v>
      </c>
      <c r="AC22" s="23" t="str">
        <f t="shared" si="22"/>
        <v>N/A</v>
      </c>
      <c r="AE22" s="13">
        <f t="shared" si="9"/>
        <v>42704</v>
      </c>
      <c r="AF22" s="14">
        <f t="shared" si="9"/>
        <v>108.98727242802092</v>
      </c>
      <c r="AH22" s="14">
        <f t="shared" si="10"/>
        <v>106.60054669185011</v>
      </c>
    </row>
    <row r="23" spans="1:34" x14ac:dyDescent="0.25">
      <c r="A23" s="13">
        <f t="shared" si="11"/>
        <v>42735</v>
      </c>
      <c r="B23" s="14">
        <f t="shared" si="12"/>
        <v>110.4892569796249</v>
      </c>
      <c r="C23" s="14">
        <f t="shared" si="3"/>
        <v>107.70601794671492</v>
      </c>
      <c r="D23" s="12">
        <v>1.3781283980622172E-2</v>
      </c>
      <c r="E23" s="12">
        <v>1.0370221252808287E-2</v>
      </c>
      <c r="G23" s="14">
        <f>MAX($B$2:B23)</f>
        <v>114.80918424291603</v>
      </c>
      <c r="H23" s="12">
        <f t="shared" si="4"/>
        <v>-3.7627018184807626E-2</v>
      </c>
      <c r="I23" s="12" t="str">
        <f t="shared" si="5"/>
        <v>Positive</v>
      </c>
      <c r="J23" s="14">
        <f>MAX($C$2:C23)</f>
        <v>113.451349210584</v>
      </c>
      <c r="K23" s="12">
        <f t="shared" si="6"/>
        <v>-5.0641365694160334E-2</v>
      </c>
      <c r="L23" s="12" t="str">
        <f t="shared" si="23"/>
        <v>Positive</v>
      </c>
      <c r="M23" s="12">
        <f t="shared" si="8"/>
        <v>3.411062727813885E-3</v>
      </c>
      <c r="O23" s="8" t="s">
        <v>97</v>
      </c>
      <c r="P23" s="8" t="str">
        <f>IFERROR("D"&amp;(S6+1)&amp;":D"&amp;S3,"N/A")</f>
        <v>D19:D70</v>
      </c>
      <c r="Q23" s="8" t="str">
        <f>IFERROR("E"&amp;(S6+1)&amp;":E"&amp;S3,"N/A")</f>
        <v>E19:E70</v>
      </c>
      <c r="U23" s="8" t="s">
        <v>95</v>
      </c>
      <c r="V23" s="12">
        <f t="shared" ca="1" si="24"/>
        <v>8.077598636278932E-2</v>
      </c>
      <c r="W23" s="12">
        <f t="shared" ca="1" si="24"/>
        <v>8.4403566256997645E-2</v>
      </c>
      <c r="X23" s="12">
        <f t="shared" ca="1" si="25"/>
        <v>-3.6275798942083243E-3</v>
      </c>
      <c r="Z23" s="8" t="s">
        <v>50</v>
      </c>
      <c r="AA23" s="26" t="str">
        <f t="shared" si="20"/>
        <v>N/A</v>
      </c>
      <c r="AB23" s="12" t="str">
        <f t="shared" si="21"/>
        <v>N/A</v>
      </c>
      <c r="AC23" s="23" t="str">
        <f t="shared" si="22"/>
        <v>N/A</v>
      </c>
      <c r="AE23" s="13">
        <f t="shared" si="9"/>
        <v>42735</v>
      </c>
      <c r="AF23" s="14">
        <f t="shared" si="9"/>
        <v>110.4892569796249</v>
      </c>
      <c r="AH23" s="14">
        <f t="shared" si="10"/>
        <v>107.70601794671492</v>
      </c>
    </row>
    <row r="24" spans="1:34" x14ac:dyDescent="0.25">
      <c r="A24" s="13">
        <f t="shared" si="11"/>
        <v>42766</v>
      </c>
      <c r="B24" s="14">
        <f t="shared" si="12"/>
        <v>111.995156554795</v>
      </c>
      <c r="C24" s="14">
        <f t="shared" si="3"/>
        <v>109.0058664895991</v>
      </c>
      <c r="D24" s="12">
        <v>1.362937552786514E-2</v>
      </c>
      <c r="E24" s="12">
        <v>1.2068485750974967E-2</v>
      </c>
      <c r="G24" s="14">
        <f>MAX($B$2:B24)</f>
        <v>114.80918424291603</v>
      </c>
      <c r="H24" s="12">
        <f t="shared" si="4"/>
        <v>-2.4510475417777067E-2</v>
      </c>
      <c r="I24" s="12" t="str">
        <f t="shared" si="5"/>
        <v>Positive</v>
      </c>
      <c r="J24" s="14">
        <f>MAX($C$2:C24)</f>
        <v>113.451349210584</v>
      </c>
      <c r="K24" s="12">
        <f t="shared" si="6"/>
        <v>-3.9184044543475349E-2</v>
      </c>
      <c r="L24" s="12" t="str">
        <f t="shared" si="23"/>
        <v>Positive</v>
      </c>
      <c r="M24" s="12">
        <f t="shared" si="8"/>
        <v>1.5608897768901731E-3</v>
      </c>
      <c r="U24" s="8" t="s">
        <v>96</v>
      </c>
      <c r="V24" s="12">
        <f t="shared" ca="1" si="24"/>
        <v>8.1782821676170819E-2</v>
      </c>
      <c r="W24" s="12">
        <f t="shared" ca="1" si="24"/>
        <v>8.8980738771606796E-2</v>
      </c>
      <c r="X24" s="12">
        <f t="shared" ca="1" si="25"/>
        <v>-7.1979170954359767E-3</v>
      </c>
      <c r="Z24" s="8" t="s">
        <v>51</v>
      </c>
      <c r="AA24" s="26" t="str">
        <f t="shared" si="20"/>
        <v>N/A</v>
      </c>
      <c r="AB24" s="12" t="str">
        <f t="shared" si="21"/>
        <v>N/A</v>
      </c>
      <c r="AC24" s="23" t="str">
        <f t="shared" si="22"/>
        <v>N/A</v>
      </c>
      <c r="AE24" s="13">
        <f t="shared" si="9"/>
        <v>42766</v>
      </c>
      <c r="AF24" s="14">
        <f t="shared" si="9"/>
        <v>111.995156554795</v>
      </c>
      <c r="AH24" s="14">
        <f t="shared" si="10"/>
        <v>109.0058664895991</v>
      </c>
    </row>
    <row r="25" spans="1:34" x14ac:dyDescent="0.25">
      <c r="A25" s="13">
        <f t="shared" si="11"/>
        <v>42794</v>
      </c>
      <c r="B25" s="14">
        <f t="shared" si="12"/>
        <v>114.22101732762333</v>
      </c>
      <c r="C25" s="14">
        <f t="shared" si="3"/>
        <v>110.81632912837611</v>
      </c>
      <c r="D25" s="12">
        <v>1.9874616378961818E-2</v>
      </c>
      <c r="E25" s="12">
        <v>1.6608855074325302E-2</v>
      </c>
      <c r="G25" s="14">
        <f>MAX($B$2:B25)</f>
        <v>114.80918424291603</v>
      </c>
      <c r="H25" s="12">
        <f t="shared" si="4"/>
        <v>-5.1229953350094837E-3</v>
      </c>
      <c r="I25" s="12" t="str">
        <f t="shared" si="5"/>
        <v>Positive</v>
      </c>
      <c r="J25" s="14">
        <f>MAX($C$2:C25)</f>
        <v>113.451349210584</v>
      </c>
      <c r="K25" s="12">
        <f t="shared" si="6"/>
        <v>-2.3225991586198425E-2</v>
      </c>
      <c r="L25" s="12" t="str">
        <f t="shared" si="23"/>
        <v>Positive</v>
      </c>
      <c r="M25" s="12">
        <f t="shared" si="8"/>
        <v>3.2657613046365164E-3</v>
      </c>
      <c r="U25" s="8" t="s">
        <v>97</v>
      </c>
      <c r="V25" s="12">
        <f ca="1">IFERROR(STDEV(INDIRECT(P23))*SQRT($AA$1),"N/A")</f>
        <v>8.3226580261201943E-2</v>
      </c>
      <c r="W25" s="12">
        <f t="shared" ca="1" si="24"/>
        <v>9.1975672524896829E-2</v>
      </c>
      <c r="X25" s="12">
        <f t="shared" ca="1" si="25"/>
        <v>-8.7490922636948854E-3</v>
      </c>
      <c r="Z25" s="8" t="s">
        <v>52</v>
      </c>
      <c r="AA25" s="26" t="str">
        <f t="shared" si="20"/>
        <v>N/A</v>
      </c>
      <c r="AB25" s="12" t="str">
        <f t="shared" si="21"/>
        <v>N/A</v>
      </c>
      <c r="AC25" s="23" t="str">
        <f t="shared" si="22"/>
        <v>N/A</v>
      </c>
      <c r="AE25" s="13">
        <f t="shared" si="9"/>
        <v>42794</v>
      </c>
      <c r="AF25" s="14">
        <f t="shared" si="9"/>
        <v>114.22101732762333</v>
      </c>
      <c r="AH25" s="14">
        <f t="shared" si="10"/>
        <v>110.81632912837611</v>
      </c>
    </row>
    <row r="26" spans="1:34" x14ac:dyDescent="0.25">
      <c r="A26" s="13">
        <f t="shared" si="11"/>
        <v>42825</v>
      </c>
      <c r="B26" s="14">
        <f t="shared" si="12"/>
        <v>115.11602804758617</v>
      </c>
      <c r="C26" s="14">
        <f t="shared" si="3"/>
        <v>111.10735112756778</v>
      </c>
      <c r="D26" s="12">
        <v>7.8357796218506692E-3</v>
      </c>
      <c r="E26" s="12">
        <v>2.6261653086752101E-3</v>
      </c>
      <c r="G26" s="14">
        <f>MAX($B$2:B26)</f>
        <v>115.11602804758617</v>
      </c>
      <c r="H26" s="12">
        <f t="shared" si="4"/>
        <v>0</v>
      </c>
      <c r="I26" s="12" t="str">
        <f t="shared" si="5"/>
        <v>Positive</v>
      </c>
      <c r="J26" s="14">
        <f>MAX($C$2:C26)</f>
        <v>113.451349210584</v>
      </c>
      <c r="K26" s="12">
        <f t="shared" si="6"/>
        <v>-2.0660821570886556E-2</v>
      </c>
      <c r="L26" s="12" t="str">
        <f t="shared" si="23"/>
        <v>Positive</v>
      </c>
      <c r="M26" s="12">
        <f t="shared" si="8"/>
        <v>5.2096143131754591E-3</v>
      </c>
      <c r="O26" s="8">
        <v>2015</v>
      </c>
      <c r="P26" s="8" t="str">
        <f t="shared" ref="P26:P31" si="26">IFERROR("D"&amp;(S9+1)&amp;":D"&amp;S10,"N/A")</f>
        <v>D3:D11</v>
      </c>
      <c r="Q26" s="8" t="str">
        <f t="shared" ref="Q26:Q31" si="27">IFERROR("E"&amp;(S9+1)&amp;":E"&amp;S10,"N/A")</f>
        <v>E3:E11</v>
      </c>
      <c r="V26" s="12"/>
      <c r="W26" s="12"/>
      <c r="X26" s="12"/>
      <c r="Z26" s="8" t="s">
        <v>53</v>
      </c>
      <c r="AA26" s="26" t="str">
        <f t="shared" si="20"/>
        <v>N/A</v>
      </c>
      <c r="AB26" s="12" t="str">
        <f t="shared" si="21"/>
        <v>N/A</v>
      </c>
      <c r="AC26" s="23" t="str">
        <f t="shared" si="22"/>
        <v>N/A</v>
      </c>
      <c r="AE26" s="13">
        <f t="shared" si="9"/>
        <v>42825</v>
      </c>
      <c r="AF26" s="14">
        <f t="shared" si="9"/>
        <v>115.11602804758617</v>
      </c>
      <c r="AH26" s="14">
        <f t="shared" si="10"/>
        <v>111.10735112756778</v>
      </c>
    </row>
    <row r="27" spans="1:34" x14ac:dyDescent="0.25">
      <c r="A27" s="13">
        <f t="shared" si="11"/>
        <v>42855</v>
      </c>
      <c r="B27" s="14">
        <f t="shared" si="12"/>
        <v>116.93301110937254</v>
      </c>
      <c r="C27" s="14">
        <f t="shared" si="3"/>
        <v>113.1814561650822</v>
      </c>
      <c r="D27" s="12">
        <v>1.5783927682383903E-2</v>
      </c>
      <c r="E27" s="12">
        <v>1.8667577045672124E-2</v>
      </c>
      <c r="G27" s="14">
        <f>MAX($B$2:B27)</f>
        <v>116.93301110937254</v>
      </c>
      <c r="H27" s="12">
        <f t="shared" si="4"/>
        <v>0</v>
      </c>
      <c r="I27" s="12" t="str">
        <f t="shared" si="5"/>
        <v>Positive</v>
      </c>
      <c r="J27" s="14">
        <f>MAX($C$2:C27)</f>
        <v>113.451349210584</v>
      </c>
      <c r="K27" s="12">
        <f t="shared" si="6"/>
        <v>-2.3789320037158612E-3</v>
      </c>
      <c r="L27" s="12" t="str">
        <f t="shared" si="23"/>
        <v>Positive</v>
      </c>
      <c r="M27" s="12">
        <f t="shared" si="8"/>
        <v>-2.883649363288221E-3</v>
      </c>
      <c r="O27" s="8">
        <v>2016</v>
      </c>
      <c r="P27" s="8" t="str">
        <f t="shared" si="26"/>
        <v>D12:D23</v>
      </c>
      <c r="Q27" s="8" t="str">
        <f t="shared" si="27"/>
        <v>E12:E23</v>
      </c>
      <c r="V27" s="12"/>
      <c r="W27" s="12"/>
      <c r="X27" s="12"/>
      <c r="Z27" s="8" t="s">
        <v>54</v>
      </c>
      <c r="AA27" s="26" t="str">
        <f t="shared" si="20"/>
        <v>N/A</v>
      </c>
      <c r="AB27" s="12" t="str">
        <f t="shared" si="21"/>
        <v>N/A</v>
      </c>
      <c r="AC27" s="23" t="str">
        <f t="shared" si="22"/>
        <v>N/A</v>
      </c>
      <c r="AE27" s="13">
        <f t="shared" si="9"/>
        <v>42855</v>
      </c>
      <c r="AF27" s="14">
        <f t="shared" si="9"/>
        <v>116.93301110937254</v>
      </c>
      <c r="AH27" s="14">
        <f t="shared" si="10"/>
        <v>113.1814561650822</v>
      </c>
    </row>
    <row r="28" spans="1:34" x14ac:dyDescent="0.25">
      <c r="A28" s="13">
        <f t="shared" si="11"/>
        <v>42886</v>
      </c>
      <c r="B28" s="14">
        <f t="shared" si="12"/>
        <v>118.25283698636875</v>
      </c>
      <c r="C28" s="14">
        <f t="shared" si="3"/>
        <v>113.90131787667848</v>
      </c>
      <c r="D28" s="12">
        <v>1.1287025489848279E-2</v>
      </c>
      <c r="E28" s="12">
        <v>6.3602443013837107E-3</v>
      </c>
      <c r="G28" s="14">
        <f>MAX($B$2:B28)</f>
        <v>118.25283698636875</v>
      </c>
      <c r="H28" s="12">
        <f t="shared" si="4"/>
        <v>0</v>
      </c>
      <c r="I28" s="12" t="str">
        <f t="shared" si="5"/>
        <v>Positive</v>
      </c>
      <c r="J28" s="14">
        <f>MAX($C$2:C28)</f>
        <v>113.90131787667848</v>
      </c>
      <c r="K28" s="12">
        <f t="shared" si="6"/>
        <v>0</v>
      </c>
      <c r="L28" s="12" t="str">
        <f t="shared" si="23"/>
        <v>Positive</v>
      </c>
      <c r="M28" s="12">
        <f t="shared" si="8"/>
        <v>4.9267811884645685E-3</v>
      </c>
      <c r="O28" s="8">
        <v>2017</v>
      </c>
      <c r="P28" s="8" t="str">
        <f t="shared" si="26"/>
        <v>D24:D35</v>
      </c>
      <c r="Q28" s="8" t="str">
        <f t="shared" si="27"/>
        <v>E24:E35</v>
      </c>
      <c r="U28" s="8">
        <v>2015</v>
      </c>
      <c r="V28" s="12">
        <f t="shared" ca="1" si="24"/>
        <v>7.2471974891101645E-2</v>
      </c>
      <c r="W28" s="12">
        <f t="shared" ca="1" si="24"/>
        <v>4.4741552737425513E-2</v>
      </c>
      <c r="X28" s="12">
        <f t="shared" ca="1" si="25"/>
        <v>2.7730422153676132E-2</v>
      </c>
      <c r="Z28" s="8" t="s">
        <v>55</v>
      </c>
      <c r="AA28" s="26" t="str">
        <f t="shared" si="20"/>
        <v>N/A</v>
      </c>
      <c r="AB28" s="12" t="str">
        <f t="shared" si="21"/>
        <v>N/A</v>
      </c>
      <c r="AC28" s="23" t="str">
        <f t="shared" si="22"/>
        <v>N/A</v>
      </c>
      <c r="AE28" s="13">
        <f t="shared" si="9"/>
        <v>42886</v>
      </c>
      <c r="AF28" s="14">
        <f t="shared" si="9"/>
        <v>118.25283698636875</v>
      </c>
      <c r="AH28" s="14">
        <f t="shared" si="10"/>
        <v>113.90131787667848</v>
      </c>
    </row>
    <row r="29" spans="1:34" x14ac:dyDescent="0.25">
      <c r="A29" s="13">
        <f t="shared" si="11"/>
        <v>42916</v>
      </c>
      <c r="B29" s="14">
        <f t="shared" si="12"/>
        <v>117.05152114404885</v>
      </c>
      <c r="C29" s="14">
        <f t="shared" si="3"/>
        <v>113.52221474319481</v>
      </c>
      <c r="D29" s="12">
        <v>-1.0158875448023075E-2</v>
      </c>
      <c r="E29" s="12">
        <v>-3.3283472092405786E-3</v>
      </c>
      <c r="G29" s="14">
        <f>MAX($B$2:B29)</f>
        <v>118.25283698636875</v>
      </c>
      <c r="H29" s="12">
        <f t="shared" si="4"/>
        <v>-1.0158875448023075E-2</v>
      </c>
      <c r="I29" s="12">
        <f t="shared" si="5"/>
        <v>-1.0158875448023075E-2</v>
      </c>
      <c r="J29" s="14">
        <f>MAX($C$2:C29)</f>
        <v>113.90131787667848</v>
      </c>
      <c r="K29" s="12">
        <f t="shared" si="6"/>
        <v>-3.3283472092405786E-3</v>
      </c>
      <c r="L29" s="12">
        <f t="shared" si="23"/>
        <v>-3.3283472092405786E-3</v>
      </c>
      <c r="M29" s="12">
        <f t="shared" si="8"/>
        <v>-6.8305282387824962E-3</v>
      </c>
      <c r="O29" s="8">
        <v>2018</v>
      </c>
      <c r="P29" s="8" t="str">
        <f t="shared" si="26"/>
        <v>D36:D47</v>
      </c>
      <c r="Q29" s="8" t="str">
        <f t="shared" si="27"/>
        <v>E36:E47</v>
      </c>
      <c r="U29" s="8">
        <v>2016</v>
      </c>
      <c r="V29" s="12">
        <f t="shared" ca="1" si="24"/>
        <v>7.5531319942360467E-2</v>
      </c>
      <c r="W29" s="12">
        <f t="shared" ca="1" si="24"/>
        <v>7.3892714971180079E-2</v>
      </c>
      <c r="X29" s="12">
        <f t="shared" ca="1" si="25"/>
        <v>1.6386049711803879E-3</v>
      </c>
      <c r="Z29" s="8" t="s">
        <v>56</v>
      </c>
      <c r="AA29" s="26" t="str">
        <f t="shared" si="20"/>
        <v>N/A</v>
      </c>
      <c r="AB29" s="12" t="str">
        <f t="shared" si="21"/>
        <v>N/A</v>
      </c>
      <c r="AC29" s="23" t="str">
        <f t="shared" si="22"/>
        <v>N/A</v>
      </c>
      <c r="AE29" s="13">
        <f t="shared" si="9"/>
        <v>42916</v>
      </c>
      <c r="AF29" s="14">
        <f t="shared" si="9"/>
        <v>117.05152114404885</v>
      </c>
      <c r="AH29" s="14">
        <f t="shared" si="10"/>
        <v>113.52221474319481</v>
      </c>
    </row>
    <row r="30" spans="1:34" x14ac:dyDescent="0.25">
      <c r="A30" s="13">
        <f t="shared" si="11"/>
        <v>42947</v>
      </c>
      <c r="B30" s="14">
        <f t="shared" si="12"/>
        <v>118.044936482548</v>
      </c>
      <c r="C30" s="14">
        <f t="shared" si="3"/>
        <v>113.93129418149141</v>
      </c>
      <c r="D30" s="12">
        <v>8.4869921278221128E-3</v>
      </c>
      <c r="E30" s="12">
        <v>3.6035188286451802E-3</v>
      </c>
      <c r="G30" s="14">
        <f>MAX($B$2:B30)</f>
        <v>118.25283698636875</v>
      </c>
      <c r="H30" s="12">
        <f t="shared" si="4"/>
        <v>-1.7581016161558605E-3</v>
      </c>
      <c r="I30" s="12" t="str">
        <f t="shared" si="5"/>
        <v>Positive</v>
      </c>
      <c r="J30" s="14">
        <f>MAX($C$2:C30)</f>
        <v>113.93129418149141</v>
      </c>
      <c r="K30" s="12">
        <f t="shared" si="6"/>
        <v>0</v>
      </c>
      <c r="L30" s="12" t="str">
        <f t="shared" si="23"/>
        <v>Positive</v>
      </c>
      <c r="M30" s="12">
        <f t="shared" si="8"/>
        <v>4.8834732991769325E-3</v>
      </c>
      <c r="O30" s="8">
        <v>2019</v>
      </c>
      <c r="P30" s="8" t="str">
        <f t="shared" si="26"/>
        <v>D48:D59</v>
      </c>
      <c r="Q30" s="8" t="str">
        <f t="shared" si="27"/>
        <v>E48:E59</v>
      </c>
      <c r="U30" s="8">
        <v>2017</v>
      </c>
      <c r="V30" s="12">
        <f t="shared" ca="1" si="24"/>
        <v>3.0228109265112671E-2</v>
      </c>
      <c r="W30" s="12">
        <f t="shared" ca="1" si="24"/>
        <v>3.0257972563107607E-2</v>
      </c>
      <c r="X30" s="12">
        <f t="shared" ca="1" si="25"/>
        <v>-2.9863297994935784E-5</v>
      </c>
      <c r="Z30" s="8" t="s">
        <v>57</v>
      </c>
      <c r="AA30" s="49" t="str">
        <f t="shared" si="20"/>
        <v>N/A</v>
      </c>
      <c r="AB30" s="12" t="str">
        <f t="shared" si="21"/>
        <v>N/A</v>
      </c>
      <c r="AC30" s="23" t="str">
        <f t="shared" si="22"/>
        <v>N/A</v>
      </c>
      <c r="AE30" s="13">
        <f t="shared" si="9"/>
        <v>42947</v>
      </c>
      <c r="AF30" s="14">
        <f t="shared" si="9"/>
        <v>118.044936482548</v>
      </c>
      <c r="AH30" s="14">
        <f t="shared" si="10"/>
        <v>113.93129418149141</v>
      </c>
    </row>
    <row r="31" spans="1:34" x14ac:dyDescent="0.25">
      <c r="A31" s="13">
        <f t="shared" si="11"/>
        <v>42978</v>
      </c>
      <c r="B31" s="14">
        <f t="shared" si="12"/>
        <v>119.89696781480468</v>
      </c>
      <c r="C31" s="14">
        <f t="shared" si="3"/>
        <v>115.94302172236833</v>
      </c>
      <c r="D31" s="12">
        <v>1.5689206055276239E-2</v>
      </c>
      <c r="E31" s="12">
        <v>1.7657374607473963E-2</v>
      </c>
      <c r="G31" s="14">
        <f>MAX($B$2:B31)</f>
        <v>119.89696781480468</v>
      </c>
      <c r="H31" s="12">
        <f t="shared" si="4"/>
        <v>0</v>
      </c>
      <c r="I31" s="12" t="str">
        <f t="shared" si="5"/>
        <v>Positive</v>
      </c>
      <c r="J31" s="14">
        <f>MAX($C$2:C31)</f>
        <v>115.94302172236833</v>
      </c>
      <c r="K31" s="12">
        <f t="shared" si="6"/>
        <v>0</v>
      </c>
      <c r="L31" s="12" t="str">
        <f t="shared" si="23"/>
        <v>Positive</v>
      </c>
      <c r="M31" s="12">
        <f t="shared" si="8"/>
        <v>-1.9681685521977244E-3</v>
      </c>
      <c r="O31" s="8">
        <v>2020</v>
      </c>
      <c r="P31" s="8" t="str">
        <f t="shared" si="26"/>
        <v>D60:D70</v>
      </c>
      <c r="Q31" s="8" t="str">
        <f t="shared" si="27"/>
        <v>E60:E70</v>
      </c>
      <c r="U31" s="8">
        <v>2018</v>
      </c>
      <c r="V31" s="12">
        <f t="shared" ca="1" si="24"/>
        <v>5.5034341522136168E-2</v>
      </c>
      <c r="W31" s="12">
        <f t="shared" ca="1" si="24"/>
        <v>5.2465663112670875E-2</v>
      </c>
      <c r="X31" s="12">
        <f t="shared" ca="1" si="25"/>
        <v>2.5686784094652929E-3</v>
      </c>
      <c r="Z31" s="8" t="s">
        <v>58</v>
      </c>
      <c r="AA31" s="49">
        <f t="shared" si="20"/>
        <v>-3.7888870519948048E-2</v>
      </c>
      <c r="AB31" s="12">
        <f t="shared" si="21"/>
        <v>-3.3994850067288196E-3</v>
      </c>
      <c r="AC31" s="23">
        <f t="shared" si="22"/>
        <v>-3.4489385513219228E-2</v>
      </c>
      <c r="AE31" s="13">
        <f t="shared" si="9"/>
        <v>42978</v>
      </c>
      <c r="AF31" s="14">
        <f t="shared" si="9"/>
        <v>119.89696781480468</v>
      </c>
      <c r="AH31" s="14">
        <f t="shared" si="10"/>
        <v>115.94302172236833</v>
      </c>
    </row>
    <row r="32" spans="1:34" x14ac:dyDescent="0.25">
      <c r="A32" s="13">
        <f t="shared" si="11"/>
        <v>43008</v>
      </c>
      <c r="B32" s="14">
        <f t="shared" si="12"/>
        <v>120.15924124804289</v>
      </c>
      <c r="C32" s="14">
        <f t="shared" si="3"/>
        <v>115.63732456360137</v>
      </c>
      <c r="D32" s="12">
        <v>2.1874901260499069E-3</v>
      </c>
      <c r="E32" s="12">
        <v>-2.6366154187267288E-3</v>
      </c>
      <c r="G32" s="14">
        <f>MAX($B$2:B32)</f>
        <v>120.15924124804289</v>
      </c>
      <c r="H32" s="12">
        <f t="shared" si="4"/>
        <v>0</v>
      </c>
      <c r="I32" s="12" t="str">
        <f t="shared" si="5"/>
        <v>Positive</v>
      </c>
      <c r="J32" s="14">
        <f>MAX($C$2:C32)</f>
        <v>115.94302172236833</v>
      </c>
      <c r="K32" s="12">
        <f t="shared" si="6"/>
        <v>-2.6366154187267288E-3</v>
      </c>
      <c r="L32" s="12">
        <f t="shared" si="23"/>
        <v>-2.6366154187267288E-3</v>
      </c>
      <c r="M32" s="12">
        <f t="shared" si="8"/>
        <v>4.8241055447766357E-3</v>
      </c>
      <c r="U32" s="8">
        <v>2019</v>
      </c>
      <c r="V32" s="12">
        <f t="shared" ca="1" si="24"/>
        <v>5.2273593291389753E-2</v>
      </c>
      <c r="W32" s="12">
        <f t="shared" ca="1" si="24"/>
        <v>5.5281296086490281E-2</v>
      </c>
      <c r="X32" s="12">
        <f t="shared" ca="1" si="25"/>
        <v>-3.0077027951005281E-3</v>
      </c>
      <c r="Z32" s="8" t="s">
        <v>59</v>
      </c>
      <c r="AA32" s="49">
        <f t="shared" si="20"/>
        <v>2.1229851710893088E-2</v>
      </c>
      <c r="AB32" s="12">
        <f t="shared" si="21"/>
        <v>1.2291120295383262E-2</v>
      </c>
      <c r="AC32" s="23">
        <f t="shared" si="22"/>
        <v>8.9387314155098263E-3</v>
      </c>
      <c r="AE32" s="13">
        <f t="shared" si="9"/>
        <v>43008</v>
      </c>
      <c r="AF32" s="14">
        <f t="shared" si="9"/>
        <v>120.15924124804289</v>
      </c>
      <c r="AH32" s="14">
        <f t="shared" si="10"/>
        <v>115.63732456360137</v>
      </c>
    </row>
    <row r="33" spans="1:34" x14ac:dyDescent="0.25">
      <c r="A33" s="13">
        <f t="shared" si="11"/>
        <v>43039</v>
      </c>
      <c r="B33" s="14">
        <f t="shared" si="12"/>
        <v>120.53495328704336</v>
      </c>
      <c r="C33" s="14">
        <f t="shared" si="3"/>
        <v>115.48725730837138</v>
      </c>
      <c r="D33" s="12">
        <v>3.1267843829414499E-3</v>
      </c>
      <c r="E33" s="12">
        <v>-1.2977406369121258E-3</v>
      </c>
      <c r="G33" s="14">
        <f>MAX($B$2:B33)</f>
        <v>120.53495328704336</v>
      </c>
      <c r="H33" s="12">
        <f t="shared" si="4"/>
        <v>0</v>
      </c>
      <c r="I33" s="12" t="str">
        <f t="shared" si="5"/>
        <v>Positive</v>
      </c>
      <c r="J33" s="14">
        <f>MAX($C$2:C33)</f>
        <v>115.94302172236833</v>
      </c>
      <c r="K33" s="12">
        <f t="shared" si="6"/>
        <v>-3.9309344126660095E-3</v>
      </c>
      <c r="L33" s="12">
        <f t="shared" si="23"/>
        <v>-1.2977406369121258E-3</v>
      </c>
      <c r="M33" s="12">
        <f t="shared" si="8"/>
        <v>4.4245250198535757E-3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4"/>
        <v>0.15312619005091516</v>
      </c>
      <c r="W33" s="12">
        <f t="shared" ca="1" si="24"/>
        <v>0.17610593299592048</v>
      </c>
      <c r="X33" s="12">
        <f t="shared" ca="1" si="25"/>
        <v>-2.2979742945005321E-2</v>
      </c>
      <c r="Z33" s="8" t="s">
        <v>61</v>
      </c>
      <c r="AA33" s="49">
        <f t="shared" si="20"/>
        <v>5.978026046089413E-2</v>
      </c>
      <c r="AB33" s="12">
        <f t="shared" si="21"/>
        <v>5.4329097942679372E-2</v>
      </c>
      <c r="AC33" s="23">
        <f t="shared" si="22"/>
        <v>5.4511625182147583E-3</v>
      </c>
      <c r="AE33" s="13">
        <f t="shared" si="9"/>
        <v>43039</v>
      </c>
      <c r="AF33" s="14">
        <f t="shared" si="9"/>
        <v>120.53495328704336</v>
      </c>
      <c r="AH33" s="14">
        <f t="shared" si="10"/>
        <v>115.48725730837138</v>
      </c>
    </row>
    <row r="34" spans="1:34" x14ac:dyDescent="0.25">
      <c r="A34" s="13">
        <f t="shared" si="11"/>
        <v>43069</v>
      </c>
      <c r="B34" s="14">
        <f t="shared" si="12"/>
        <v>120.0666736004044</v>
      </c>
      <c r="C34" s="14">
        <f t="shared" si="3"/>
        <v>114.71066546225522</v>
      </c>
      <c r="D34" s="12">
        <v>-3.8850115577993005E-3</v>
      </c>
      <c r="E34" s="12">
        <v>-6.7244808147319812E-3</v>
      </c>
      <c r="G34" s="14">
        <f>MAX($B$2:B34)</f>
        <v>120.53495328704336</v>
      </c>
      <c r="H34" s="12">
        <f t="shared" si="4"/>
        <v>-3.8850115577993005E-3</v>
      </c>
      <c r="I34" s="12">
        <f t="shared" si="5"/>
        <v>-3.8850115577993005E-3</v>
      </c>
      <c r="J34" s="14">
        <f>MAX($C$2:C34)</f>
        <v>115.94302172236833</v>
      </c>
      <c r="K34" s="12">
        <f t="shared" si="6"/>
        <v>-1.0628981734356113E-2</v>
      </c>
      <c r="L34" s="12">
        <f t="shared" si="23"/>
        <v>-6.7244808147319812E-3</v>
      </c>
      <c r="M34" s="12">
        <f t="shared" si="8"/>
        <v>2.8394692569326807E-3</v>
      </c>
      <c r="O34" s="8" t="s">
        <v>24</v>
      </c>
      <c r="P34" s="8" t="str">
        <f>"I3:I"&amp;S3</f>
        <v>I3:I70</v>
      </c>
      <c r="Q34" s="8" t="str">
        <f>"L3:L"&amp;S3</f>
        <v>L3:L70</v>
      </c>
      <c r="Z34" s="8" t="s">
        <v>62</v>
      </c>
      <c r="AA34" s="49">
        <f t="shared" si="20"/>
        <v>6.4819114743977613E-2</v>
      </c>
      <c r="AB34" s="12">
        <f t="shared" si="21"/>
        <v>5.2521557301956845E-2</v>
      </c>
      <c r="AC34" s="23">
        <f t="shared" si="22"/>
        <v>1.2297557442020768E-2</v>
      </c>
      <c r="AE34" s="13">
        <f t="shared" si="9"/>
        <v>43069</v>
      </c>
      <c r="AF34" s="14">
        <f t="shared" si="9"/>
        <v>120.0666736004044</v>
      </c>
      <c r="AH34" s="14">
        <f t="shared" si="10"/>
        <v>114.71066546225522</v>
      </c>
    </row>
    <row r="35" spans="1:34" x14ac:dyDescent="0.25">
      <c r="A35" s="13">
        <f t="shared" si="11"/>
        <v>43100</v>
      </c>
      <c r="B35" s="14">
        <f t="shared" si="12"/>
        <v>120.64680986828957</v>
      </c>
      <c r="C35" s="14">
        <f t="shared" si="3"/>
        <v>115.37143221798853</v>
      </c>
      <c r="D35" s="12">
        <v>4.8317842952485535E-3</v>
      </c>
      <c r="E35" s="12">
        <v>5.7602904932212429E-3</v>
      </c>
      <c r="G35" s="14">
        <f>MAX($B$2:B35)</f>
        <v>120.64680986828957</v>
      </c>
      <c r="H35" s="12">
        <f t="shared" si="4"/>
        <v>0</v>
      </c>
      <c r="I35" s="12" t="str">
        <f t="shared" si="5"/>
        <v>Positive</v>
      </c>
      <c r="J35" s="14">
        <f>MAX($C$2:C35)</f>
        <v>115.94302172236833</v>
      </c>
      <c r="K35" s="12">
        <f t="shared" si="6"/>
        <v>-4.9299172635719479E-3</v>
      </c>
      <c r="L35" s="12" t="str">
        <f t="shared" si="23"/>
        <v>Positive</v>
      </c>
      <c r="M35" s="12">
        <f t="shared" si="8"/>
        <v>-9.2850619797268941E-4</v>
      </c>
      <c r="O35" s="8" t="s">
        <v>95</v>
      </c>
      <c r="P35" s="8" t="str">
        <f>IFERROR("I"&amp;(S4+1)&amp;":I"&amp;S3,"N/A")</f>
        <v>I3:I70</v>
      </c>
      <c r="Q35" s="8" t="str">
        <f>IFERROR("L"&amp;(S4+1)&amp;":L"&amp;S3,"N/A")</f>
        <v>L3:L70</v>
      </c>
      <c r="U35" s="24" t="s">
        <v>63</v>
      </c>
      <c r="Z35" s="8" t="s">
        <v>64</v>
      </c>
      <c r="AA35" s="49">
        <f t="shared" si="20"/>
        <v>4.0753253251544219E-2</v>
      </c>
      <c r="AB35" s="12">
        <f t="shared" si="21"/>
        <v>2.4299465946666876E-2</v>
      </c>
      <c r="AC35" s="23">
        <f t="shared" si="22"/>
        <v>1.6453787304877343E-2</v>
      </c>
      <c r="AE35" s="13">
        <f t="shared" si="9"/>
        <v>43100</v>
      </c>
      <c r="AF35" s="14">
        <f t="shared" si="9"/>
        <v>120.64680986828957</v>
      </c>
      <c r="AH35" s="14">
        <f t="shared" si="10"/>
        <v>115.37143221798853</v>
      </c>
    </row>
    <row r="36" spans="1:34" x14ac:dyDescent="0.25">
      <c r="A36" s="13">
        <f t="shared" si="11"/>
        <v>43131</v>
      </c>
      <c r="B36" s="14">
        <f t="shared" si="12"/>
        <v>120.39625000778109</v>
      </c>
      <c r="C36" s="14">
        <f t="shared" si="3"/>
        <v>114.57824001991574</v>
      </c>
      <c r="D36" s="12">
        <v>-2.0768046895065506E-3</v>
      </c>
      <c r="E36" s="12">
        <v>-6.8751178937788149E-3</v>
      </c>
      <c r="G36" s="14">
        <f>MAX($B$2:B36)</f>
        <v>120.64680986828957</v>
      </c>
      <c r="H36" s="12">
        <f t="shared" si="4"/>
        <v>-2.0768046895065506E-3</v>
      </c>
      <c r="I36" s="12">
        <f t="shared" si="5"/>
        <v>-2.0768046895065506E-3</v>
      </c>
      <c r="J36" s="14">
        <f>MAX($C$2:C36)</f>
        <v>115.94302172236833</v>
      </c>
      <c r="K36" s="12">
        <f t="shared" si="6"/>
        <v>-1.1771141394957163E-2</v>
      </c>
      <c r="L36" s="12">
        <f t="shared" si="23"/>
        <v>-6.8751178937788149E-3</v>
      </c>
      <c r="M36" s="12">
        <f t="shared" si="8"/>
        <v>4.7983132042722643E-3</v>
      </c>
      <c r="O36" s="8" t="s">
        <v>96</v>
      </c>
      <c r="P36" s="8" t="str">
        <f>IFERROR("I"&amp;(S5+1)&amp;":I"&amp;S3,"N/A")</f>
        <v>I12:I70</v>
      </c>
      <c r="Q36" s="8" t="str">
        <f>IFERROR("L"&amp;(S5+1)&amp;":L"&amp;S3,"N/A")</f>
        <v>L12:L70</v>
      </c>
      <c r="U36" s="8" t="s">
        <v>65</v>
      </c>
      <c r="V36" s="32">
        <f ca="1">(V16-$AA$2)/V22</f>
        <v>0.89987136923293776</v>
      </c>
      <c r="W36" s="32">
        <f ca="1">(W16-$AA$2)/W22</f>
        <v>0.57931650133642032</v>
      </c>
      <c r="X36" s="14">
        <f t="shared" ref="X36:X39" ca="1" si="28">IFERROR(V36-W36,"N/A")</f>
        <v>0.32055486789651744</v>
      </c>
      <c r="Z36" s="8" t="s">
        <v>66</v>
      </c>
      <c r="AA36" s="49">
        <f t="shared" si="20"/>
        <v>-3.7627018184807626E-2</v>
      </c>
      <c r="AB36" s="12">
        <f t="shared" si="21"/>
        <v>-5.0641365694160334E-2</v>
      </c>
      <c r="AC36" s="23">
        <f t="shared" si="22"/>
        <v>1.3014347509352708E-2</v>
      </c>
      <c r="AE36" s="13">
        <f t="shared" si="9"/>
        <v>43131</v>
      </c>
      <c r="AF36" s="14">
        <f t="shared" si="9"/>
        <v>120.39625000778109</v>
      </c>
      <c r="AH36" s="14">
        <f t="shared" si="10"/>
        <v>114.57824001991574</v>
      </c>
    </row>
    <row r="37" spans="1:34" x14ac:dyDescent="0.25">
      <c r="A37" s="13">
        <f t="shared" si="11"/>
        <v>43159</v>
      </c>
      <c r="B37" s="14">
        <f t="shared" si="12"/>
        <v>118.63797079160125</v>
      </c>
      <c r="C37" s="14">
        <f t="shared" si="3"/>
        <v>112.35144595264545</v>
      </c>
      <c r="D37" s="12">
        <v>-1.4604102835978794E-2</v>
      </c>
      <c r="E37" s="12">
        <v>-1.9434703019379884E-2</v>
      </c>
      <c r="G37" s="14">
        <f>MAX($B$2:B37)</f>
        <v>120.64680986828957</v>
      </c>
      <c r="H37" s="12">
        <f t="shared" si="4"/>
        <v>-1.665057765622957E-2</v>
      </c>
      <c r="I37" s="12">
        <f t="shared" si="5"/>
        <v>-1.4604102835978794E-2</v>
      </c>
      <c r="J37" s="14">
        <f>MAX($C$2:C37)</f>
        <v>115.94302172236833</v>
      </c>
      <c r="K37" s="12">
        <f t="shared" si="6"/>
        <v>-3.0977075777126939E-2</v>
      </c>
      <c r="L37" s="12">
        <f t="shared" si="23"/>
        <v>-1.9434703019379884E-2</v>
      </c>
      <c r="M37" s="12">
        <f t="shared" si="8"/>
        <v>4.8306001834010903E-3</v>
      </c>
      <c r="O37" s="8" t="s">
        <v>97</v>
      </c>
      <c r="P37" s="8" t="str">
        <f>IFERROR("I"&amp;(S6+1)&amp;":I"&amp;S3,"N/A")</f>
        <v>I19:I70</v>
      </c>
      <c r="Q37" s="8" t="str">
        <f>IFERROR("L"&amp;(S6+1)&amp;":L"&amp;S3,"N/A")</f>
        <v>L19:L70</v>
      </c>
      <c r="U37" s="8" t="s">
        <v>67</v>
      </c>
      <c r="V37" s="32">
        <f ca="1">IFERROR(STDEV(INDIRECT(P34))*SQRT($AA$1),"N/A")</f>
        <v>7.2427060664265228E-2</v>
      </c>
      <c r="W37" s="32">
        <f ca="1">IFERROR(STDEV(INDIRECT(Q34))*SQRT($AA$1),"N/A")</f>
        <v>8.5739218185271457E-2</v>
      </c>
      <c r="X37" s="14">
        <f t="shared" ca="1" si="28"/>
        <v>-1.3312157521006229E-2</v>
      </c>
      <c r="Z37" s="8" t="s">
        <v>68</v>
      </c>
      <c r="AA37" s="49">
        <f t="shared" si="20"/>
        <v>4.1875302580905993E-2</v>
      </c>
      <c r="AB37" s="12">
        <f t="shared" si="21"/>
        <v>3.1579787700772632E-2</v>
      </c>
      <c r="AC37" s="23">
        <f t="shared" si="22"/>
        <v>1.0295514880133361E-2</v>
      </c>
      <c r="AE37" s="13">
        <f t="shared" si="9"/>
        <v>43159</v>
      </c>
      <c r="AF37" s="14">
        <f t="shared" si="9"/>
        <v>118.63797079160125</v>
      </c>
      <c r="AH37" s="14">
        <f t="shared" si="10"/>
        <v>112.35144595264545</v>
      </c>
    </row>
    <row r="38" spans="1:34" x14ac:dyDescent="0.25">
      <c r="A38" s="13">
        <f t="shared" si="11"/>
        <v>43190</v>
      </c>
      <c r="B38" s="14">
        <f t="shared" si="12"/>
        <v>119.11918705523743</v>
      </c>
      <c r="C38" s="14">
        <f t="shared" si="3"/>
        <v>113.21139436504345</v>
      </c>
      <c r="D38" s="12">
        <v>4.056174093549636E-3</v>
      </c>
      <c r="E38" s="12">
        <v>7.6540929678863279E-3</v>
      </c>
      <c r="G38" s="14">
        <f>MAX($B$2:B38)</f>
        <v>120.64680986828957</v>
      </c>
      <c r="H38" s="12">
        <f t="shared" si="4"/>
        <v>-1.2661941204411775E-2</v>
      </c>
      <c r="I38" s="12" t="str">
        <f t="shared" si="5"/>
        <v>Positive</v>
      </c>
      <c r="J38" s="14">
        <f>MAX($C$2:C38)</f>
        <v>115.94302172236833</v>
      </c>
      <c r="K38" s="12">
        <f t="shared" si="6"/>
        <v>-2.3560084227112088E-2</v>
      </c>
      <c r="L38" s="12" t="str">
        <f t="shared" si="23"/>
        <v>Positive</v>
      </c>
      <c r="M38" s="12">
        <f t="shared" si="8"/>
        <v>-3.5979188743366919E-3</v>
      </c>
      <c r="U38" s="8" t="s">
        <v>69</v>
      </c>
      <c r="V38" s="32">
        <f ca="1">(V16-$AA$2)/V37</f>
        <v>1.003602752655788</v>
      </c>
      <c r="W38" s="32">
        <f ca="1">(W16-$AA$2)/W37</f>
        <v>0.57029186572079316</v>
      </c>
      <c r="X38" s="14">
        <f t="shared" ca="1" si="28"/>
        <v>0.43331088693499487</v>
      </c>
      <c r="Z38" s="8" t="s">
        <v>70</v>
      </c>
      <c r="AA38" s="49">
        <f t="shared" si="20"/>
        <v>1.6813411036581183E-2</v>
      </c>
      <c r="AB38" s="12">
        <f t="shared" si="21"/>
        <v>2.1734508033175892E-2</v>
      </c>
      <c r="AC38" s="23">
        <f t="shared" si="22"/>
        <v>-4.9210969965947093E-3</v>
      </c>
      <c r="AE38" s="13">
        <f t="shared" si="9"/>
        <v>43190</v>
      </c>
      <c r="AF38" s="14">
        <f t="shared" si="9"/>
        <v>119.11918705523743</v>
      </c>
      <c r="AH38" s="14">
        <f t="shared" si="10"/>
        <v>113.21139436504345</v>
      </c>
    </row>
    <row r="39" spans="1:34" x14ac:dyDescent="0.25">
      <c r="A39" s="13">
        <f t="shared" si="11"/>
        <v>43220</v>
      </c>
      <c r="B39" s="14">
        <f t="shared" si="12"/>
        <v>118.31837939809952</v>
      </c>
      <c r="C39" s="14">
        <f t="shared" si="3"/>
        <v>111.63036399033096</v>
      </c>
      <c r="D39" s="12">
        <v>-6.7227428001717104E-3</v>
      </c>
      <c r="E39" s="12">
        <v>-1.3965293719592764E-2</v>
      </c>
      <c r="G39" s="14">
        <f>MAX($B$2:B39)</f>
        <v>120.64680986828957</v>
      </c>
      <c r="H39" s="12">
        <f t="shared" si="4"/>
        <v>-1.9299561030515444E-2</v>
      </c>
      <c r="I39" s="12">
        <f t="shared" si="5"/>
        <v>-6.7227428001717104E-3</v>
      </c>
      <c r="J39" s="14">
        <f>MAX($C$2:C39)</f>
        <v>115.94302172236833</v>
      </c>
      <c r="K39" s="12">
        <f t="shared" si="6"/>
        <v>-3.7196354450414915E-2</v>
      </c>
      <c r="L39" s="12">
        <f t="shared" si="23"/>
        <v>-1.3965293719592764E-2</v>
      </c>
      <c r="M39" s="12">
        <f t="shared" si="8"/>
        <v>7.2425509194210536E-3</v>
      </c>
      <c r="U39" s="8" t="s">
        <v>71</v>
      </c>
      <c r="V39" s="12">
        <f>MIN(H:H)</f>
        <v>-0.11419592000000001</v>
      </c>
      <c r="W39" s="12">
        <f>MIN(K:K)</f>
        <v>-0.14532071999999996</v>
      </c>
      <c r="X39" s="12">
        <f t="shared" si="28"/>
        <v>3.1124799999999953E-2</v>
      </c>
      <c r="Z39" s="8" t="s">
        <v>72</v>
      </c>
      <c r="AA39" s="49">
        <f t="shared" si="20"/>
        <v>2.6550018945670439E-2</v>
      </c>
      <c r="AB39" s="12">
        <f t="shared" si="21"/>
        <v>1.8631682135441752E-2</v>
      </c>
      <c r="AC39" s="23">
        <f t="shared" si="22"/>
        <v>7.9183368102286877E-3</v>
      </c>
      <c r="AE39" s="13">
        <f t="shared" si="9"/>
        <v>43220</v>
      </c>
      <c r="AF39" s="14">
        <f t="shared" si="9"/>
        <v>118.31837939809952</v>
      </c>
      <c r="AH39" s="14">
        <f t="shared" si="10"/>
        <v>111.63036399033096</v>
      </c>
    </row>
    <row r="40" spans="1:34" x14ac:dyDescent="0.25">
      <c r="A40" s="13">
        <f t="shared" si="11"/>
        <v>43251</v>
      </c>
      <c r="B40" s="14">
        <f t="shared" si="12"/>
        <v>117.95574708730693</v>
      </c>
      <c r="C40" s="14">
        <f t="shared" si="3"/>
        <v>110.37895627422887</v>
      </c>
      <c r="D40" s="12">
        <v>-3.0648857146061692E-3</v>
      </c>
      <c r="E40" s="12">
        <v>-1.1210280710098552E-2</v>
      </c>
      <c r="G40" s="14">
        <f>MAX($B$2:B40)</f>
        <v>120.64680986828957</v>
      </c>
      <c r="H40" s="12">
        <f t="shared" si="4"/>
        <v>-2.2305295796220981E-2</v>
      </c>
      <c r="I40" s="12">
        <f t="shared" si="5"/>
        <v>-3.0648857146061692E-3</v>
      </c>
      <c r="J40" s="14">
        <f>MAX($C$2:C40)</f>
        <v>115.94302172236833</v>
      </c>
      <c r="K40" s="12">
        <f t="shared" si="6"/>
        <v>-4.7989653585732039E-2</v>
      </c>
      <c r="L40" s="12">
        <f t="shared" si="23"/>
        <v>-1.1210280710098552E-2</v>
      </c>
      <c r="M40" s="12">
        <f t="shared" si="8"/>
        <v>8.1453949954923832E-3</v>
      </c>
      <c r="O40" s="8">
        <v>2015</v>
      </c>
      <c r="P40" s="8" t="str">
        <f t="shared" ref="P40:P45" si="29">IFERROR("I"&amp;(S9+1)&amp;":I"&amp;S10,"N/A")</f>
        <v>I3:I11</v>
      </c>
      <c r="Q40" s="8" t="str">
        <f t="shared" ref="Q40:Q45" si="30">IFERROR("L"&amp;(S9+1)&amp;":L"&amp;S10,"N/A")</f>
        <v>L3:L11</v>
      </c>
      <c r="V40" s="12"/>
      <c r="W40" s="12"/>
      <c r="X40" s="14"/>
      <c r="Z40" s="8" t="s">
        <v>73</v>
      </c>
      <c r="AA40" s="49">
        <f t="shared" si="20"/>
        <v>4.0576872422171117E-3</v>
      </c>
      <c r="AB40" s="12">
        <f t="shared" si="21"/>
        <v>-2.2993643844345657E-3</v>
      </c>
      <c r="AC40" s="23">
        <f t="shared" si="22"/>
        <v>6.3570516266516774E-3</v>
      </c>
      <c r="AE40" s="13">
        <f t="shared" si="9"/>
        <v>43251</v>
      </c>
      <c r="AF40" s="14">
        <f t="shared" si="9"/>
        <v>117.95574708730693</v>
      </c>
      <c r="AH40" s="14">
        <f t="shared" si="10"/>
        <v>110.37895627422887</v>
      </c>
    </row>
    <row r="41" spans="1:34" x14ac:dyDescent="0.25">
      <c r="A41" s="13">
        <f t="shared" si="11"/>
        <v>43281</v>
      </c>
      <c r="B41" s="14">
        <f t="shared" si="12"/>
        <v>115.76502095408918</v>
      </c>
      <c r="C41" s="14">
        <f t="shared" si="3"/>
        <v>109.47339773491622</v>
      </c>
      <c r="D41" s="12">
        <v>-1.8572440828985237E-2</v>
      </c>
      <c r="E41" s="12">
        <v>-8.2040868103776532E-3</v>
      </c>
      <c r="G41" s="14">
        <f>MAX($B$2:B41)</f>
        <v>120.64680986828957</v>
      </c>
      <c r="H41" s="12">
        <f t="shared" si="4"/>
        <v>-4.0463472838857872E-2</v>
      </c>
      <c r="I41" s="12">
        <f t="shared" si="5"/>
        <v>-1.8572440828985237E-2</v>
      </c>
      <c r="J41" s="14">
        <f>MAX($C$2:C41)</f>
        <v>115.94302172236833</v>
      </c>
      <c r="K41" s="12">
        <f t="shared" si="6"/>
        <v>-5.5800029112092364E-2</v>
      </c>
      <c r="L41" s="12">
        <f t="shared" si="23"/>
        <v>-8.2040868103776532E-3</v>
      </c>
      <c r="M41" s="12">
        <f t="shared" si="8"/>
        <v>-1.0368354018607584E-2</v>
      </c>
      <c r="O41" s="8">
        <v>2016</v>
      </c>
      <c r="P41" s="8" t="str">
        <f t="shared" si="29"/>
        <v>I12:I23</v>
      </c>
      <c r="Q41" s="8" t="str">
        <f t="shared" si="30"/>
        <v>L12:L23</v>
      </c>
      <c r="U41" s="8" t="s">
        <v>74</v>
      </c>
      <c r="V41" s="12">
        <f ca="1">SUMIFS(INDIRECT(P20),INDIRECT(Q20),"&gt;0")/SUMIFS(INDIRECT(Q20),INDIRECT(Q20),"&gt;0")</f>
        <v>1.085249251162242</v>
      </c>
      <c r="Z41" s="8" t="s">
        <v>75</v>
      </c>
      <c r="AA41" s="49">
        <f t="shared" si="20"/>
        <v>-1.2661941204411775E-2</v>
      </c>
      <c r="AB41" s="12">
        <f t="shared" si="21"/>
        <v>-1.87224671776961E-2</v>
      </c>
      <c r="AC41" s="23">
        <f t="shared" si="22"/>
        <v>6.0605259732843253E-3</v>
      </c>
      <c r="AE41" s="13">
        <f t="shared" si="9"/>
        <v>43281</v>
      </c>
      <c r="AF41" s="14">
        <f t="shared" si="9"/>
        <v>115.76502095408918</v>
      </c>
      <c r="AH41" s="14">
        <f t="shared" si="10"/>
        <v>109.47339773491622</v>
      </c>
    </row>
    <row r="42" spans="1:34" x14ac:dyDescent="0.25">
      <c r="A42" s="13">
        <f t="shared" si="11"/>
        <v>43312</v>
      </c>
      <c r="B42" s="14">
        <f t="shared" si="12"/>
        <v>117.73844143814343</v>
      </c>
      <c r="C42" s="14">
        <f t="shared" si="3"/>
        <v>111.0493995078985</v>
      </c>
      <c r="D42" s="12">
        <v>1.7046776891586957E-2</v>
      </c>
      <c r="E42" s="12">
        <v>1.4396207714302278E-2</v>
      </c>
      <c r="G42" s="14">
        <f>MAX($B$2:B42)</f>
        <v>120.64680986828957</v>
      </c>
      <c r="H42" s="12">
        <f t="shared" si="4"/>
        <v>-2.4106467741013771E-2</v>
      </c>
      <c r="I42" s="12" t="str">
        <f t="shared" si="5"/>
        <v>Positive</v>
      </c>
      <c r="J42" s="14">
        <f>MAX($C$2:C42)</f>
        <v>115.94302172236833</v>
      </c>
      <c r="K42" s="12">
        <f t="shared" si="6"/>
        <v>-4.2207130207351895E-2</v>
      </c>
      <c r="L42" s="12" t="str">
        <f t="shared" si="23"/>
        <v>Positive</v>
      </c>
      <c r="M42" s="12">
        <f t="shared" si="8"/>
        <v>2.6505691772846784E-3</v>
      </c>
      <c r="O42" s="8">
        <v>2017</v>
      </c>
      <c r="P42" s="8" t="str">
        <f t="shared" si="29"/>
        <v>I24:I35</v>
      </c>
      <c r="Q42" s="8" t="str">
        <f t="shared" si="30"/>
        <v>L24:L35</v>
      </c>
      <c r="U42" s="8" t="s">
        <v>76</v>
      </c>
      <c r="V42" s="12">
        <f ca="1">SUMIFS(INDIRECT(P20),INDIRECT(Q20),"&lt;0")/SUMIFS(INDIRECT(Q20),INDIRECT(Q20),"&lt;0")</f>
        <v>0.91685742644831225</v>
      </c>
      <c r="Z42" s="8" t="s">
        <v>77</v>
      </c>
      <c r="AA42" s="49">
        <f t="shared" si="20"/>
        <v>-2.8158067428657563E-2</v>
      </c>
      <c r="AB42" s="12">
        <f t="shared" si="21"/>
        <v>-3.3017848168836017E-2</v>
      </c>
      <c r="AC42" s="23">
        <f t="shared" si="22"/>
        <v>4.8597807401784543E-3</v>
      </c>
      <c r="AE42" s="13">
        <f t="shared" si="9"/>
        <v>43312</v>
      </c>
      <c r="AF42" s="14">
        <f t="shared" si="9"/>
        <v>117.73844143814343</v>
      </c>
      <c r="AH42" s="14">
        <f t="shared" si="10"/>
        <v>111.0493995078985</v>
      </c>
    </row>
    <row r="43" spans="1:34" x14ac:dyDescent="0.25">
      <c r="A43" s="13">
        <f t="shared" si="11"/>
        <v>43343</v>
      </c>
      <c r="B43" s="14">
        <f t="shared" si="12"/>
        <v>114.16587769773535</v>
      </c>
      <c r="C43" s="14">
        <f t="shared" si="3"/>
        <v>108.44481555914602</v>
      </c>
      <c r="D43" s="12">
        <v>-3.0343222627802535E-2</v>
      </c>
      <c r="E43" s="12">
        <v>-2.3454282150955907E-2</v>
      </c>
      <c r="G43" s="14">
        <f>MAX($B$2:B43)</f>
        <v>120.64680986828957</v>
      </c>
      <c r="H43" s="12">
        <f t="shared" si="4"/>
        <v>-5.3718222451380693E-2</v>
      </c>
      <c r="I43" s="12">
        <f t="shared" si="5"/>
        <v>-3.0343222627802535E-2</v>
      </c>
      <c r="J43" s="14">
        <f>MAX($C$2:C43)</f>
        <v>115.94302172236833</v>
      </c>
      <c r="K43" s="12">
        <f t="shared" si="6"/>
        <v>-6.4671474417642427E-2</v>
      </c>
      <c r="L43" s="12">
        <f t="shared" si="23"/>
        <v>-2.3454282150955907E-2</v>
      </c>
      <c r="M43" s="12">
        <f t="shared" si="8"/>
        <v>-6.8889404768466278E-3</v>
      </c>
      <c r="O43" s="8">
        <v>2018</v>
      </c>
      <c r="P43" s="8" t="str">
        <f t="shared" si="29"/>
        <v>I36:I47</v>
      </c>
      <c r="Q43" s="8" t="str">
        <f t="shared" si="30"/>
        <v>L36:L47</v>
      </c>
      <c r="U43" s="8" t="s">
        <v>10</v>
      </c>
      <c r="V43" s="12">
        <f>STDEV(M:M)*SQRT(AA1)</f>
        <v>2.5724296762481894E-2</v>
      </c>
      <c r="Z43" s="8" t="s">
        <v>78</v>
      </c>
      <c r="AA43" s="49">
        <f t="shared" si="20"/>
        <v>1.145406062890042E-2</v>
      </c>
      <c r="AB43" s="12">
        <f t="shared" si="21"/>
        <v>1.0597610822907777E-2</v>
      </c>
      <c r="AC43" s="23">
        <f t="shared" si="22"/>
        <v>8.5644980599264287E-4</v>
      </c>
      <c r="AE43" s="13">
        <f t="shared" si="9"/>
        <v>43343</v>
      </c>
      <c r="AF43" s="14">
        <f t="shared" si="9"/>
        <v>114.16587769773535</v>
      </c>
      <c r="AH43" s="14">
        <f t="shared" si="10"/>
        <v>108.44481555914602</v>
      </c>
    </row>
    <row r="44" spans="1:34" x14ac:dyDescent="0.25">
      <c r="A44" s="13">
        <f t="shared" si="11"/>
        <v>43373</v>
      </c>
      <c r="B44" s="14">
        <f t="shared" si="12"/>
        <v>117.09100052280324</v>
      </c>
      <c r="C44" s="14">
        <f t="shared" si="3"/>
        <v>110.63355419957225</v>
      </c>
      <c r="D44" s="12">
        <v>2.5621690859438884E-2</v>
      </c>
      <c r="E44" s="12">
        <v>2.0182971672191075E-2</v>
      </c>
      <c r="G44" s="14">
        <f>MAX($B$2:B44)</f>
        <v>120.64680986828957</v>
      </c>
      <c r="H44" s="12">
        <f t="shared" si="4"/>
        <v>-2.9472883281109641E-2</v>
      </c>
      <c r="I44" s="12" t="str">
        <f t="shared" si="5"/>
        <v>Positive</v>
      </c>
      <c r="J44" s="14">
        <f>MAX($C$2:C44)</f>
        <v>115.94302172236833</v>
      </c>
      <c r="K44" s="12">
        <f t="shared" si="6"/>
        <v>-4.579376528162149E-2</v>
      </c>
      <c r="L44" s="12" t="str">
        <f t="shared" si="23"/>
        <v>Positive</v>
      </c>
      <c r="M44" s="12">
        <f t="shared" si="8"/>
        <v>5.4387191872478091E-3</v>
      </c>
      <c r="O44" s="8">
        <v>2019</v>
      </c>
      <c r="P44" s="8" t="str">
        <f t="shared" si="29"/>
        <v>I48:I59</v>
      </c>
      <c r="Q44" s="8" t="str">
        <f t="shared" si="30"/>
        <v>L48:L59</v>
      </c>
      <c r="U44" s="8" t="s">
        <v>79</v>
      </c>
      <c r="V44" s="32">
        <f>(X16)/V43</f>
        <v>0.92486954900174645</v>
      </c>
      <c r="Z44" s="8" t="s">
        <v>80</v>
      </c>
      <c r="AA44" s="49">
        <f t="shared" si="20"/>
        <v>4.4886963122614532E-4</v>
      </c>
      <c r="AB44" s="12">
        <f t="shared" si="21"/>
        <v>-2.4023461695277248E-5</v>
      </c>
      <c r="AC44" s="23">
        <f t="shared" si="22"/>
        <v>4.7289309292142256E-4</v>
      </c>
      <c r="AE44" s="13">
        <f t="shared" si="9"/>
        <v>43373</v>
      </c>
      <c r="AF44" s="14">
        <f t="shared" si="9"/>
        <v>117.09100052280324</v>
      </c>
      <c r="AH44" s="14">
        <f t="shared" si="10"/>
        <v>110.63355419957225</v>
      </c>
    </row>
    <row r="45" spans="1:34" x14ac:dyDescent="0.25">
      <c r="A45" s="13">
        <f t="shared" si="11"/>
        <v>43404</v>
      </c>
      <c r="B45" s="14">
        <f t="shared" si="12"/>
        <v>115.75832860133535</v>
      </c>
      <c r="C45" s="14">
        <f t="shared" si="3"/>
        <v>108.65311737749718</v>
      </c>
      <c r="D45" s="12">
        <v>-1.1381505969866201E-2</v>
      </c>
      <c r="E45" s="12">
        <v>-1.7900869554480225E-2</v>
      </c>
      <c r="G45" s="14">
        <f>MAX($B$2:B45)</f>
        <v>120.64680986828957</v>
      </c>
      <c r="H45" s="12">
        <f t="shared" si="4"/>
        <v>-4.0518943453962675E-2</v>
      </c>
      <c r="I45" s="12">
        <f t="shared" si="5"/>
        <v>-1.1381505969866201E-2</v>
      </c>
      <c r="J45" s="14">
        <f>MAX($C$2:C45)</f>
        <v>115.94302172236833</v>
      </c>
      <c r="K45" s="12">
        <f t="shared" si="6"/>
        <v>-6.2874886617387049E-2</v>
      </c>
      <c r="L45" s="12">
        <f t="shared" si="23"/>
        <v>-1.7900869554480225E-2</v>
      </c>
      <c r="M45" s="12">
        <f t="shared" si="8"/>
        <v>6.5193635846140241E-3</v>
      </c>
      <c r="O45" s="8">
        <v>2020</v>
      </c>
      <c r="P45" s="8" t="str">
        <f t="shared" si="29"/>
        <v>I60:I70</v>
      </c>
      <c r="Q45" s="8" t="str">
        <f t="shared" si="30"/>
        <v>L60:L70</v>
      </c>
      <c r="U45" s="8" t="s">
        <v>81</v>
      </c>
      <c r="V45" s="23">
        <f>X16</f>
        <v>2.3791618745103715E-2</v>
      </c>
      <c r="Z45" s="8" t="s">
        <v>82</v>
      </c>
      <c r="AA45" s="49">
        <f t="shared" si="20"/>
        <v>6.1103117007145658E-2</v>
      </c>
      <c r="AB45" s="12">
        <f t="shared" si="21"/>
        <v>5.3586212178116766E-2</v>
      </c>
      <c r="AC45" s="23">
        <f t="shared" si="22"/>
        <v>7.516904829028892E-3</v>
      </c>
      <c r="AE45" s="13">
        <f t="shared" si="9"/>
        <v>43404</v>
      </c>
      <c r="AF45" s="14">
        <f t="shared" si="9"/>
        <v>115.75832860133535</v>
      </c>
      <c r="AH45" s="14">
        <f t="shared" si="10"/>
        <v>108.65311737749718</v>
      </c>
    </row>
    <row r="46" spans="1:34" x14ac:dyDescent="0.25">
      <c r="A46" s="13">
        <f t="shared" si="11"/>
        <v>43434</v>
      </c>
      <c r="B46" s="14">
        <f t="shared" si="12"/>
        <v>115.4877722701559</v>
      </c>
      <c r="C46" s="14">
        <f t="shared" si="3"/>
        <v>108.73667545769696</v>
      </c>
      <c r="D46" s="12">
        <v>-2.337251534714424E-3</v>
      </c>
      <c r="E46" s="12">
        <v>7.6903527682015138E-4</v>
      </c>
      <c r="G46" s="14">
        <f>MAX($B$2:B46)</f>
        <v>120.64680986828957</v>
      </c>
      <c r="H46" s="12">
        <f t="shared" si="4"/>
        <v>-4.2761492025904402E-2</v>
      </c>
      <c r="I46" s="12">
        <f t="shared" si="5"/>
        <v>-2.337251534714424E-3</v>
      </c>
      <c r="J46" s="14">
        <f>MAX($C$2:C46)</f>
        <v>115.94302172236833</v>
      </c>
      <c r="K46" s="12">
        <f t="shared" si="6"/>
        <v>-6.215420434640162E-2</v>
      </c>
      <c r="L46" s="12" t="str">
        <f t="shared" si="23"/>
        <v>Positive</v>
      </c>
      <c r="M46" s="12">
        <f t="shared" si="8"/>
        <v>-3.1062868115345754E-3</v>
      </c>
      <c r="Z46" s="8" t="s">
        <v>83</v>
      </c>
      <c r="AA46" s="49">
        <f t="shared" si="20"/>
        <v>4.9379735624677012E-2</v>
      </c>
      <c r="AB46" s="12">
        <f t="shared" si="21"/>
        <v>4.1166923987284054E-2</v>
      </c>
      <c r="AC46" s="23">
        <f t="shared" si="22"/>
        <v>8.2128116373929583E-3</v>
      </c>
      <c r="AE46" s="13">
        <f t="shared" si="9"/>
        <v>43434</v>
      </c>
      <c r="AF46" s="14">
        <f t="shared" si="9"/>
        <v>115.4877722701559</v>
      </c>
      <c r="AH46" s="14">
        <f t="shared" si="10"/>
        <v>108.73667545769696</v>
      </c>
    </row>
    <row r="47" spans="1:34" x14ac:dyDescent="0.25">
      <c r="A47" s="13">
        <f t="shared" si="11"/>
        <v>43465</v>
      </c>
      <c r="B47" s="14">
        <f t="shared" si="12"/>
        <v>117.14355911702782</v>
      </c>
      <c r="C47" s="14">
        <f t="shared" si="3"/>
        <v>110.63089639862072</v>
      </c>
      <c r="D47" s="12">
        <v>1.4337334717987371E-2</v>
      </c>
      <c r="E47" s="12">
        <v>1.7420258003572053E-2</v>
      </c>
      <c r="G47" s="14">
        <f>MAX($B$2:B47)</f>
        <v>120.64680986828957</v>
      </c>
      <c r="H47" s="12">
        <f t="shared" si="4"/>
        <v>-2.9037243132132962E-2</v>
      </c>
      <c r="I47" s="12" t="str">
        <f t="shared" si="5"/>
        <v>Positive</v>
      </c>
      <c r="J47" s="14">
        <f>MAX($C$2:C47)</f>
        <v>115.94302172236833</v>
      </c>
      <c r="K47" s="12">
        <f t="shared" si="6"/>
        <v>-4.5816688618550705E-2</v>
      </c>
      <c r="L47" s="12" t="str">
        <f t="shared" si="23"/>
        <v>Positive</v>
      </c>
      <c r="M47" s="12">
        <f t="shared" si="8"/>
        <v>-3.0829232855846822E-3</v>
      </c>
      <c r="Z47" s="8" t="s">
        <v>84</v>
      </c>
      <c r="AA47" s="49">
        <f t="shared" si="20"/>
        <v>3.5888760898208361E-3</v>
      </c>
      <c r="AB47" s="12">
        <f t="shared" si="21"/>
        <v>5.2548827885559035E-3</v>
      </c>
      <c r="AC47" s="23">
        <f t="shared" si="22"/>
        <v>-1.6660066987350675E-3</v>
      </c>
      <c r="AE47" s="13">
        <f t="shared" si="9"/>
        <v>43465</v>
      </c>
      <c r="AF47" s="14">
        <f t="shared" si="9"/>
        <v>117.14355911702782</v>
      </c>
      <c r="AH47" s="14">
        <f t="shared" si="10"/>
        <v>110.63089639862072</v>
      </c>
    </row>
    <row r="48" spans="1:34" x14ac:dyDescent="0.25">
      <c r="A48" s="13">
        <f t="shared" si="11"/>
        <v>43496</v>
      </c>
      <c r="B48" s="14">
        <f t="shared" si="12"/>
        <v>121.50891862973778</v>
      </c>
      <c r="C48" s="14">
        <f t="shared" si="3"/>
        <v>115.2189523373945</v>
      </c>
      <c r="D48" s="12">
        <v>3.7265040823532658E-2</v>
      </c>
      <c r="E48" s="12">
        <v>4.1471741512807414E-2</v>
      </c>
      <c r="G48" s="14">
        <f>MAX($B$2:B48)</f>
        <v>121.50891862973778</v>
      </c>
      <c r="H48" s="12">
        <f t="shared" si="4"/>
        <v>0</v>
      </c>
      <c r="I48" s="12" t="str">
        <f t="shared" si="5"/>
        <v>Positive</v>
      </c>
      <c r="J48" s="14">
        <f>MAX($C$2:C48)</f>
        <v>115.94302172236833</v>
      </c>
      <c r="K48" s="12">
        <f t="shared" si="6"/>
        <v>-6.2450449731045188E-3</v>
      </c>
      <c r="L48" s="12" t="str">
        <f t="shared" si="23"/>
        <v>Positive</v>
      </c>
      <c r="M48" s="12">
        <f t="shared" si="8"/>
        <v>-4.206700689274756E-3</v>
      </c>
      <c r="O48" s="24" t="s">
        <v>85</v>
      </c>
      <c r="U48" s="50" t="s">
        <v>100</v>
      </c>
      <c r="Z48" s="8" t="s">
        <v>86</v>
      </c>
      <c r="AA48" s="49">
        <f t="shared" si="20"/>
        <v>2.3720482839831858E-2</v>
      </c>
      <c r="AB48" s="12">
        <f t="shared" si="21"/>
        <v>2.5721109149857035E-2</v>
      </c>
      <c r="AC48" s="23">
        <f t="shared" si="22"/>
        <v>-2.0006263100251775E-3</v>
      </c>
      <c r="AE48" s="13">
        <f t="shared" si="9"/>
        <v>43496</v>
      </c>
      <c r="AF48" s="14">
        <f t="shared" si="9"/>
        <v>121.50891862973778</v>
      </c>
      <c r="AH48" s="14">
        <f t="shared" si="10"/>
        <v>115.2189523373945</v>
      </c>
    </row>
    <row r="49" spans="1:34" x14ac:dyDescent="0.25">
      <c r="A49" s="13">
        <f t="shared" si="11"/>
        <v>43524</v>
      </c>
      <c r="B49" s="14">
        <f t="shared" si="12"/>
        <v>123.06128501563695</v>
      </c>
      <c r="C49" s="14">
        <f t="shared" si="3"/>
        <v>115.08112066052712</v>
      </c>
      <c r="D49" s="12">
        <v>1.2775740278205827E-2</v>
      </c>
      <c r="E49" s="12">
        <v>-1.1962587236843403E-3</v>
      </c>
      <c r="G49" s="14">
        <f>MAX($B$2:B49)</f>
        <v>123.06128501563695</v>
      </c>
      <c r="H49" s="12">
        <f t="shared" si="4"/>
        <v>0</v>
      </c>
      <c r="I49" s="12" t="str">
        <f t="shared" si="5"/>
        <v>Positive</v>
      </c>
      <c r="J49" s="14">
        <f>MAX($C$2:C49)</f>
        <v>115.94302172236833</v>
      </c>
      <c r="K49" s="12">
        <f t="shared" si="6"/>
        <v>-7.4338330072600822E-3</v>
      </c>
      <c r="L49" s="12">
        <f t="shared" si="23"/>
        <v>-1.1962587236843403E-3</v>
      </c>
      <c r="M49" s="12">
        <f t="shared" si="8"/>
        <v>1.3971999001890167E-2</v>
      </c>
      <c r="O49" s="8" t="s">
        <v>87</v>
      </c>
      <c r="P49" s="13">
        <v>40178</v>
      </c>
      <c r="Q49" s="14" t="str">
        <f t="shared" ref="Q49:Q97" si="31">IFERROR(VLOOKUP(P49,A:B,2,0),"N/A")</f>
        <v>N/A</v>
      </c>
      <c r="R49" s="14" t="str">
        <f t="shared" ref="R49:R97" si="32">IFERROR(VLOOKUP(P49,A:C,3,0),"N/A")</f>
        <v>N/A</v>
      </c>
      <c r="S49" s="8" t="str">
        <f t="shared" ref="S49:S97" si="33">IFERROR(MATCH(P49,A:A,0),"N/A")</f>
        <v>N/A</v>
      </c>
      <c r="V49" s="8" t="s">
        <v>28</v>
      </c>
      <c r="W49" s="8" t="s">
        <v>29</v>
      </c>
      <c r="Z49" s="8" t="s">
        <v>88</v>
      </c>
      <c r="AA49" s="49">
        <f t="shared" si="20"/>
        <v>-0.10321194940799994</v>
      </c>
      <c r="AB49" s="12">
        <f t="shared" si="21"/>
        <v>-0.1383123499040001</v>
      </c>
      <c r="AC49" s="23">
        <f t="shared" si="22"/>
        <v>3.5100400496000161E-2</v>
      </c>
      <c r="AE49" s="13">
        <f t="shared" si="9"/>
        <v>43524</v>
      </c>
      <c r="AF49" s="14">
        <f t="shared" si="9"/>
        <v>123.06128501563695</v>
      </c>
      <c r="AH49" s="14">
        <f t="shared" si="10"/>
        <v>115.08112066052712</v>
      </c>
    </row>
    <row r="50" spans="1:34" x14ac:dyDescent="0.25">
      <c r="A50" s="13">
        <f t="shared" si="11"/>
        <v>43555</v>
      </c>
      <c r="B50" s="14">
        <f t="shared" si="12"/>
        <v>124.30139571638905</v>
      </c>
      <c r="C50" s="14">
        <f t="shared" si="3"/>
        <v>116.55918708649246</v>
      </c>
      <c r="D50" s="12">
        <v>1.0077179842503003E-2</v>
      </c>
      <c r="E50" s="12">
        <v>1.2843691627972831E-2</v>
      </c>
      <c r="G50" s="14">
        <f>MAX($B$2:B50)</f>
        <v>124.30139571638905</v>
      </c>
      <c r="H50" s="12">
        <f t="shared" si="4"/>
        <v>0</v>
      </c>
      <c r="I50" s="12" t="str">
        <f t="shared" si="5"/>
        <v>Positive</v>
      </c>
      <c r="J50" s="14">
        <f>MAX($C$2:C50)</f>
        <v>116.55918708649246</v>
      </c>
      <c r="K50" s="12">
        <f t="shared" si="6"/>
        <v>0</v>
      </c>
      <c r="L50" s="12" t="str">
        <f t="shared" si="23"/>
        <v>Positive</v>
      </c>
      <c r="M50" s="12">
        <f t="shared" si="8"/>
        <v>-2.7665117854698273E-3</v>
      </c>
      <c r="O50" s="8" t="s">
        <v>30</v>
      </c>
      <c r="P50" s="13">
        <v>40268</v>
      </c>
      <c r="Q50" s="14" t="str">
        <f t="shared" si="31"/>
        <v>N/A</v>
      </c>
      <c r="R50" s="14" t="str">
        <f t="shared" si="32"/>
        <v>N/A</v>
      </c>
      <c r="S50" s="8" t="str">
        <f t="shared" si="33"/>
        <v>N/A</v>
      </c>
      <c r="U50" s="8" t="s">
        <v>24</v>
      </c>
      <c r="V50" s="12">
        <f>V7</f>
        <v>0.26013371086449588</v>
      </c>
      <c r="W50" s="12">
        <f>W7</f>
        <v>0.14690811606679777</v>
      </c>
      <c r="Z50" s="8" t="s">
        <v>89</v>
      </c>
      <c r="AA50" s="49">
        <f t="shared" si="20"/>
        <v>9.272776591999965E-2</v>
      </c>
      <c r="AB50" s="12">
        <f t="shared" si="21"/>
        <v>0.11654241019999989</v>
      </c>
      <c r="AC50" s="23">
        <f t="shared" si="22"/>
        <v>-2.3814644280000241E-2</v>
      </c>
      <c r="AE50" s="13">
        <f t="shared" si="9"/>
        <v>43555</v>
      </c>
      <c r="AF50" s="14">
        <f t="shared" si="9"/>
        <v>124.30139571638905</v>
      </c>
      <c r="AH50" s="14">
        <f t="shared" si="10"/>
        <v>116.55918708649246</v>
      </c>
    </row>
    <row r="51" spans="1:34" x14ac:dyDescent="0.25">
      <c r="A51" s="13">
        <f t="shared" si="11"/>
        <v>43585</v>
      </c>
      <c r="B51" s="14">
        <f t="shared" si="12"/>
        <v>123.82358801121265</v>
      </c>
      <c r="C51" s="14">
        <f t="shared" si="3"/>
        <v>115.79158479012911</v>
      </c>
      <c r="D51" s="12">
        <v>-3.8439448119037545E-3</v>
      </c>
      <c r="E51" s="12">
        <v>-6.5855151837473924E-3</v>
      </c>
      <c r="G51" s="14">
        <f>MAX($B$2:B51)</f>
        <v>124.30139571638905</v>
      </c>
      <c r="H51" s="12">
        <f t="shared" si="4"/>
        <v>-3.8439448119037545E-3</v>
      </c>
      <c r="I51" s="12">
        <f t="shared" si="5"/>
        <v>-3.8439448119037545E-3</v>
      </c>
      <c r="J51" s="14">
        <f>MAX($C$2:C51)</f>
        <v>116.55918708649246</v>
      </c>
      <c r="K51" s="12">
        <f t="shared" si="6"/>
        <v>-6.5855151837473924E-3</v>
      </c>
      <c r="L51" s="12">
        <f t="shared" si="23"/>
        <v>-6.5855151837473924E-3</v>
      </c>
      <c r="M51" s="12">
        <f t="shared" si="8"/>
        <v>2.7415703718436379E-3</v>
      </c>
      <c r="O51" s="8" t="s">
        <v>31</v>
      </c>
      <c r="P51" s="13">
        <v>40359</v>
      </c>
      <c r="Q51" s="14" t="str">
        <f t="shared" si="31"/>
        <v>N/A</v>
      </c>
      <c r="R51" s="14" t="str">
        <f t="shared" si="32"/>
        <v>N/A</v>
      </c>
      <c r="S51" s="8" t="str">
        <f t="shared" si="33"/>
        <v>N/A</v>
      </c>
      <c r="U51" s="8" t="s">
        <v>101</v>
      </c>
      <c r="V51" s="12">
        <f>(1+V50)^(1/(($P$3-$P$6)/365))-1</f>
        <v>5.4759753776141062E-2</v>
      </c>
      <c r="W51" s="12">
        <f>(1+W50)^(1/(($P$3-$P$6)/365))-1</f>
        <v>3.2109568855186232E-2</v>
      </c>
      <c r="Z51" s="8" t="s">
        <v>90</v>
      </c>
      <c r="AA51" s="49">
        <f t="shared" si="20"/>
        <v>1.8088833640250046E-2</v>
      </c>
      <c r="AB51" s="12">
        <f t="shared" si="21"/>
        <v>1.897683714999987E-2</v>
      </c>
      <c r="AC51" s="23">
        <f t="shared" si="22"/>
        <v>-8.88003509749824E-4</v>
      </c>
      <c r="AE51" s="13">
        <f t="shared" si="9"/>
        <v>43585</v>
      </c>
      <c r="AF51" s="14">
        <f t="shared" si="9"/>
        <v>123.82358801121265</v>
      </c>
      <c r="AH51" s="14">
        <f t="shared" si="10"/>
        <v>115.79158479012911</v>
      </c>
    </row>
    <row r="52" spans="1:34" x14ac:dyDescent="0.25">
      <c r="A52" s="13">
        <f t="shared" si="11"/>
        <v>43616</v>
      </c>
      <c r="B52" s="14">
        <f t="shared" si="12"/>
        <v>125.62419258463984</v>
      </c>
      <c r="C52" s="14">
        <f t="shared" si="3"/>
        <v>117.33672958648977</v>
      </c>
      <c r="D52" s="12">
        <v>1.4541692761028235E-2</v>
      </c>
      <c r="E52" s="12">
        <v>1.3344189037236331E-2</v>
      </c>
      <c r="G52" s="14">
        <f>MAX($B$2:B52)</f>
        <v>125.62419258463984</v>
      </c>
      <c r="H52" s="12">
        <f t="shared" si="4"/>
        <v>0</v>
      </c>
      <c r="I52" s="12" t="str">
        <f t="shared" si="5"/>
        <v>Positive</v>
      </c>
      <c r="J52" s="14">
        <f>MAX($C$2:C52)</f>
        <v>117.33672958648977</v>
      </c>
      <c r="K52" s="12">
        <f t="shared" si="6"/>
        <v>0</v>
      </c>
      <c r="L52" s="12" t="str">
        <f t="shared" si="23"/>
        <v>Positive</v>
      </c>
      <c r="M52" s="12">
        <f t="shared" si="8"/>
        <v>1.197503723791904E-3</v>
      </c>
      <c r="O52" s="8" t="s">
        <v>32</v>
      </c>
      <c r="P52" s="13">
        <v>40451</v>
      </c>
      <c r="Q52" s="14" t="str">
        <f t="shared" si="31"/>
        <v>N/A</v>
      </c>
      <c r="R52" s="14" t="str">
        <f t="shared" si="32"/>
        <v>N/A</v>
      </c>
      <c r="S52" s="8" t="str">
        <f t="shared" si="33"/>
        <v>N/A</v>
      </c>
      <c r="U52" s="8" t="s">
        <v>65</v>
      </c>
      <c r="V52" s="14">
        <f ca="1">V51/V57</f>
        <v>0.65795991622244543</v>
      </c>
      <c r="W52" s="14">
        <f ca="1">W51/W57</f>
        <v>0.34910936744164078</v>
      </c>
      <c r="Z52" s="8" t="s">
        <v>91</v>
      </c>
      <c r="AA52" s="49">
        <f t="shared" si="20"/>
        <v>5.0809600460000048E-2</v>
      </c>
      <c r="AB52" s="12">
        <f t="shared" si="21"/>
        <v>4.3534159999999877E-2</v>
      </c>
      <c r="AC52" s="23">
        <f t="shared" si="22"/>
        <v>7.275440460000171E-3</v>
      </c>
      <c r="AE52" s="13">
        <f t="shared" si="9"/>
        <v>43616</v>
      </c>
      <c r="AF52" s="14">
        <f t="shared" si="9"/>
        <v>125.62419258463984</v>
      </c>
      <c r="AH52" s="14">
        <f t="shared" si="10"/>
        <v>117.33672958648977</v>
      </c>
    </row>
    <row r="53" spans="1:34" x14ac:dyDescent="0.25">
      <c r="A53" s="13">
        <f t="shared" si="11"/>
        <v>43646</v>
      </c>
      <c r="B53" s="14">
        <f t="shared" si="12"/>
        <v>130.43936577464271</v>
      </c>
      <c r="C53" s="14">
        <f t="shared" si="3"/>
        <v>121.35757028130172</v>
      </c>
      <c r="D53" s="12">
        <v>3.8329983189811401E-2</v>
      </c>
      <c r="E53" s="12">
        <v>3.4267536763483486E-2</v>
      </c>
      <c r="G53" s="14">
        <f>MAX($B$2:B53)</f>
        <v>130.43936577464271</v>
      </c>
      <c r="H53" s="12">
        <f t="shared" si="4"/>
        <v>0</v>
      </c>
      <c r="I53" s="12" t="str">
        <f t="shared" si="5"/>
        <v>Positive</v>
      </c>
      <c r="J53" s="14">
        <f>MAX($C$2:C53)</f>
        <v>121.35757028130172</v>
      </c>
      <c r="K53" s="12">
        <f t="shared" si="6"/>
        <v>0</v>
      </c>
      <c r="L53" s="12" t="str">
        <f t="shared" si="23"/>
        <v>Positive</v>
      </c>
      <c r="M53" s="12">
        <f t="shared" si="8"/>
        <v>4.0624464263279148E-3</v>
      </c>
      <c r="O53" s="8" t="s">
        <v>33</v>
      </c>
      <c r="P53" s="13">
        <v>40543</v>
      </c>
      <c r="Q53" s="14" t="str">
        <f t="shared" si="31"/>
        <v>N/A</v>
      </c>
      <c r="R53" s="14" t="str">
        <f t="shared" si="32"/>
        <v>N/A</v>
      </c>
      <c r="S53" s="8" t="str">
        <f t="shared" si="33"/>
        <v>N/A</v>
      </c>
      <c r="U53" s="8" t="s">
        <v>69</v>
      </c>
      <c r="V53" s="14">
        <f ca="1">V51/V60</f>
        <v>0.67552861046890211</v>
      </c>
      <c r="W53" s="14">
        <f ca="1">W51/W60</f>
        <v>0.32988647807354826</v>
      </c>
      <c r="Z53" s="8" t="s">
        <v>141</v>
      </c>
      <c r="AA53" s="26" t="str">
        <f t="shared" si="20"/>
        <v>N/A</v>
      </c>
      <c r="AB53" s="12" t="str">
        <f t="shared" si="21"/>
        <v>N/A</v>
      </c>
      <c r="AC53" s="23" t="str">
        <f t="shared" si="22"/>
        <v>N/A</v>
      </c>
      <c r="AE53" s="13">
        <f t="shared" si="9"/>
        <v>43646</v>
      </c>
      <c r="AF53" s="14">
        <f t="shared" si="9"/>
        <v>130.43936577464271</v>
      </c>
      <c r="AH53" s="14">
        <f t="shared" si="10"/>
        <v>121.35757028130172</v>
      </c>
    </row>
    <row r="54" spans="1:34" x14ac:dyDescent="0.25">
      <c r="A54" s="13">
        <f t="shared" si="11"/>
        <v>43677</v>
      </c>
      <c r="B54" s="14">
        <f t="shared" si="12"/>
        <v>131.0603800216949</v>
      </c>
      <c r="C54" s="14">
        <f t="shared" si="3"/>
        <v>122.13776527615018</v>
      </c>
      <c r="D54" s="12">
        <v>4.7609419392999897E-3</v>
      </c>
      <c r="E54" s="12">
        <v>6.4288943247627905E-3</v>
      </c>
      <c r="G54" s="14">
        <f>MAX($B$2:B54)</f>
        <v>131.0603800216949</v>
      </c>
      <c r="H54" s="12">
        <f t="shared" si="4"/>
        <v>0</v>
      </c>
      <c r="I54" s="12" t="str">
        <f t="shared" si="5"/>
        <v>Positive</v>
      </c>
      <c r="J54" s="14">
        <f>MAX($C$2:C54)</f>
        <v>122.13776527615018</v>
      </c>
      <c r="K54" s="12">
        <f t="shared" si="6"/>
        <v>0</v>
      </c>
      <c r="L54" s="12" t="str">
        <f t="shared" si="23"/>
        <v>Positive</v>
      </c>
      <c r="M54" s="12">
        <f t="shared" si="8"/>
        <v>-1.6679523854628009E-3</v>
      </c>
      <c r="O54" s="8" t="s">
        <v>34</v>
      </c>
      <c r="P54" s="13">
        <v>40633</v>
      </c>
      <c r="Q54" s="14" t="str">
        <f t="shared" si="31"/>
        <v>N/A</v>
      </c>
      <c r="R54" s="14" t="str">
        <f t="shared" si="32"/>
        <v>N/A</v>
      </c>
      <c r="S54" s="8" t="str">
        <f t="shared" si="33"/>
        <v>N/A</v>
      </c>
      <c r="U54" s="8" t="s">
        <v>71</v>
      </c>
      <c r="V54" s="26">
        <f>MIN(H:H)</f>
        <v>-0.11419592000000001</v>
      </c>
      <c r="W54" s="26">
        <f>MIN(K:K)</f>
        <v>-0.14532071999999996</v>
      </c>
      <c r="Z54" s="8" t="s">
        <v>142</v>
      </c>
      <c r="AA54" s="26" t="str">
        <f t="shared" si="20"/>
        <v>N/A</v>
      </c>
      <c r="AB54" s="12" t="str">
        <f t="shared" si="21"/>
        <v>N/A</v>
      </c>
      <c r="AC54" s="23" t="str">
        <f t="shared" si="22"/>
        <v>N/A</v>
      </c>
      <c r="AE54" s="13">
        <f t="shared" si="9"/>
        <v>43677</v>
      </c>
      <c r="AG54" s="14">
        <f t="shared" ref="AG54:AG70" si="34">B54</f>
        <v>131.0603800216949</v>
      </c>
      <c r="AH54" s="14">
        <f t="shared" si="10"/>
        <v>122.13776527615018</v>
      </c>
    </row>
    <row r="55" spans="1:34" x14ac:dyDescent="0.25">
      <c r="A55" s="13">
        <f t="shared" si="11"/>
        <v>43708</v>
      </c>
      <c r="B55" s="14">
        <f t="shared" si="12"/>
        <v>130.92894456460513</v>
      </c>
      <c r="C55" s="14">
        <f t="shared" si="3"/>
        <v>122.01527796912166</v>
      </c>
      <c r="D55" s="6">
        <v>-1.002861864645932E-3</v>
      </c>
      <c r="E55" s="6">
        <v>-1.002861864645932E-3</v>
      </c>
      <c r="G55" s="14">
        <f>MAX($B$2:B55)</f>
        <v>131.0603800216949</v>
      </c>
      <c r="H55" s="12">
        <f t="shared" si="4"/>
        <v>-1.002861864645932E-3</v>
      </c>
      <c r="I55" s="12">
        <f t="shared" si="5"/>
        <v>-1.002861864645932E-3</v>
      </c>
      <c r="J55" s="14">
        <f>MAX($C$2:C55)</f>
        <v>122.13776527615018</v>
      </c>
      <c r="K55" s="12">
        <f t="shared" si="6"/>
        <v>-1.002861864645932E-3</v>
      </c>
      <c r="L55" s="12">
        <f t="shared" si="23"/>
        <v>-1.002861864645932E-3</v>
      </c>
      <c r="M55" s="12">
        <f t="shared" si="8"/>
        <v>0</v>
      </c>
      <c r="O55" s="8" t="s">
        <v>35</v>
      </c>
      <c r="P55" s="13">
        <v>40724</v>
      </c>
      <c r="Q55" s="14" t="str">
        <f t="shared" si="31"/>
        <v>N/A</v>
      </c>
      <c r="R55" s="14" t="str">
        <f t="shared" si="32"/>
        <v>N/A</v>
      </c>
      <c r="S55" s="8" t="str">
        <f t="shared" si="33"/>
        <v>N/A</v>
      </c>
      <c r="U55" s="8" t="s">
        <v>74</v>
      </c>
      <c r="V55" s="26">
        <f ca="1">SUMIFS(INDIRECT(P23),INDIRECT(Q23),"&gt;0")/SUMIFS(INDIRECT(Q23),INDIRECT(Q23),"&gt;0")</f>
        <v>1.0477120727269609</v>
      </c>
      <c r="Z55" s="8" t="s">
        <v>143</v>
      </c>
      <c r="AA55" s="26" t="str">
        <f t="shared" si="20"/>
        <v>N/A</v>
      </c>
      <c r="AB55" s="12" t="str">
        <f t="shared" si="21"/>
        <v>N/A</v>
      </c>
      <c r="AC55" s="23" t="str">
        <f t="shared" si="22"/>
        <v>N/A</v>
      </c>
      <c r="AE55" s="13">
        <f t="shared" si="9"/>
        <v>43708</v>
      </c>
      <c r="AG55" s="14">
        <f t="shared" si="34"/>
        <v>130.92894456460513</v>
      </c>
      <c r="AH55" s="14">
        <f t="shared" si="10"/>
        <v>122.01527796912166</v>
      </c>
    </row>
    <row r="56" spans="1:34" x14ac:dyDescent="0.25">
      <c r="A56" s="13">
        <f t="shared" si="11"/>
        <v>43738</v>
      </c>
      <c r="B56" s="14">
        <f t="shared" si="12"/>
        <v>130.90749649564273</v>
      </c>
      <c r="C56" s="14">
        <f t="shared" si="3"/>
        <v>121.99529008863389</v>
      </c>
      <c r="D56" s="6">
        <v>-1.6381457158853863E-4</v>
      </c>
      <c r="E56" s="6">
        <v>-1.6381457158853863E-4</v>
      </c>
      <c r="G56" s="14">
        <f>MAX($B$2:B56)</f>
        <v>131.0603800216949</v>
      </c>
      <c r="H56" s="12">
        <f t="shared" si="4"/>
        <v>-1.1665121528477984E-3</v>
      </c>
      <c r="I56" s="12">
        <f t="shared" si="5"/>
        <v>-1.6381457158853863E-4</v>
      </c>
      <c r="J56" s="14">
        <f>MAX($C$2:C56)</f>
        <v>122.13776527615018</v>
      </c>
      <c r="K56" s="12">
        <f t="shared" si="6"/>
        <v>-1.1665121528476874E-3</v>
      </c>
      <c r="L56" s="12">
        <f t="shared" si="23"/>
        <v>-1.6381457158853863E-4</v>
      </c>
      <c r="M56" s="12">
        <f t="shared" si="8"/>
        <v>0</v>
      </c>
      <c r="O56" s="8" t="s">
        <v>36</v>
      </c>
      <c r="P56" s="13">
        <v>40816</v>
      </c>
      <c r="Q56" s="14" t="str">
        <f t="shared" si="31"/>
        <v>N/A</v>
      </c>
      <c r="R56" s="14" t="str">
        <f t="shared" si="32"/>
        <v>N/A</v>
      </c>
      <c r="S56" s="8" t="str">
        <f t="shared" si="33"/>
        <v>N/A</v>
      </c>
      <c r="U56" s="8" t="s">
        <v>76</v>
      </c>
      <c r="V56" s="26">
        <f ca="1">SUMIFS(INDIRECT(P23),INDIRECT(Q23),"&lt;0")/SUMIFS(INDIRECT(Q23),INDIRECT(Q23),"&lt;0")</f>
        <v>0.8158901962988212</v>
      </c>
      <c r="Z56" s="8" t="s">
        <v>144</v>
      </c>
      <c r="AA56" s="26" t="str">
        <f t="shared" si="20"/>
        <v>N/A</v>
      </c>
      <c r="AB56" s="12" t="str">
        <f t="shared" si="21"/>
        <v>N/A</v>
      </c>
      <c r="AC56" s="23" t="str">
        <f t="shared" si="22"/>
        <v>N/A</v>
      </c>
      <c r="AE56" s="13">
        <f t="shared" si="9"/>
        <v>43738</v>
      </c>
      <c r="AG56" s="14">
        <f t="shared" si="34"/>
        <v>130.90749649564273</v>
      </c>
      <c r="AH56" s="14">
        <f t="shared" si="10"/>
        <v>121.99529008863389</v>
      </c>
    </row>
    <row r="57" spans="1:34" x14ac:dyDescent="0.25">
      <c r="A57" s="13">
        <f t="shared" si="11"/>
        <v>43769</v>
      </c>
      <c r="B57" s="14">
        <f t="shared" si="12"/>
        <v>132.01909813876279</v>
      </c>
      <c r="C57" s="14">
        <f t="shared" si="3"/>
        <v>123.03121368770712</v>
      </c>
      <c r="D57" s="6">
        <v>8.4915048631843959E-3</v>
      </c>
      <c r="E57" s="6">
        <v>8.4915048631843959E-3</v>
      </c>
      <c r="G57" s="14">
        <f>MAX($B$2:B57)</f>
        <v>132.01909813876279</v>
      </c>
      <c r="H57" s="12">
        <f t="shared" si="4"/>
        <v>0</v>
      </c>
      <c r="I57" s="12" t="str">
        <f t="shared" si="5"/>
        <v>Positive</v>
      </c>
      <c r="J57" s="14">
        <f>MAX($C$2:C57)</f>
        <v>123.03121368770712</v>
      </c>
      <c r="K57" s="12">
        <f t="shared" si="6"/>
        <v>0</v>
      </c>
      <c r="L57" s="12" t="str">
        <f t="shared" si="23"/>
        <v>Positive</v>
      </c>
      <c r="M57" s="12">
        <f t="shared" si="8"/>
        <v>0</v>
      </c>
      <c r="O57" s="8" t="s">
        <v>38</v>
      </c>
      <c r="P57" s="13">
        <v>40908</v>
      </c>
      <c r="Q57" s="14" t="str">
        <f t="shared" si="31"/>
        <v>N/A</v>
      </c>
      <c r="R57" s="14" t="str">
        <f t="shared" si="32"/>
        <v>N/A</v>
      </c>
      <c r="S57" s="8" t="str">
        <f t="shared" si="33"/>
        <v>N/A</v>
      </c>
      <c r="U57" s="8" t="s">
        <v>102</v>
      </c>
      <c r="V57" s="23">
        <f ca="1">V25</f>
        <v>8.3226580261201943E-2</v>
      </c>
      <c r="W57" s="23">
        <f ca="1">W25</f>
        <v>9.1975672524896829E-2</v>
      </c>
      <c r="AE57" s="13">
        <f t="shared" si="9"/>
        <v>43769</v>
      </c>
      <c r="AG57" s="14">
        <f t="shared" si="34"/>
        <v>132.01909813876279</v>
      </c>
      <c r="AH57" s="14">
        <f t="shared" si="10"/>
        <v>123.03121368770712</v>
      </c>
    </row>
    <row r="58" spans="1:34" x14ac:dyDescent="0.25">
      <c r="A58" s="13">
        <f t="shared" si="11"/>
        <v>43799</v>
      </c>
      <c r="B58" s="14">
        <f t="shared" si="12"/>
        <v>130.9484908343492</v>
      </c>
      <c r="C58" s="14">
        <f t="shared" si="3"/>
        <v>122.03349352523122</v>
      </c>
      <c r="D58" s="6">
        <v>-8.1094880930658864E-3</v>
      </c>
      <c r="E58" s="6">
        <v>-8.1094880930658864E-3</v>
      </c>
      <c r="G58" s="14">
        <f>MAX($B$2:B58)</f>
        <v>132.01909813876279</v>
      </c>
      <c r="H58" s="12">
        <f t="shared" si="4"/>
        <v>-8.1094880930657753E-3</v>
      </c>
      <c r="I58" s="12">
        <f t="shared" si="5"/>
        <v>-8.1094880930658864E-3</v>
      </c>
      <c r="J58" s="14">
        <f>MAX($C$2:C58)</f>
        <v>123.03121368770712</v>
      </c>
      <c r="K58" s="12">
        <f t="shared" si="6"/>
        <v>-8.1094880930658864E-3</v>
      </c>
      <c r="L58" s="12">
        <f t="shared" si="23"/>
        <v>-8.1094880930658864E-3</v>
      </c>
      <c r="M58" s="12">
        <f t="shared" si="8"/>
        <v>0</v>
      </c>
      <c r="O58" s="8" t="s">
        <v>41</v>
      </c>
      <c r="P58" s="13">
        <v>40999</v>
      </c>
      <c r="Q58" s="14" t="str">
        <f t="shared" si="31"/>
        <v>N/A</v>
      </c>
      <c r="R58" s="14" t="str">
        <f t="shared" si="32"/>
        <v>N/A</v>
      </c>
      <c r="S58" s="8" t="str">
        <f t="shared" si="33"/>
        <v>N/A</v>
      </c>
      <c r="AE58" s="13">
        <f t="shared" si="9"/>
        <v>43799</v>
      </c>
      <c r="AG58" s="14">
        <f t="shared" si="34"/>
        <v>130.9484908343492</v>
      </c>
      <c r="AH58" s="14">
        <f t="shared" si="10"/>
        <v>122.03349352523122</v>
      </c>
    </row>
    <row r="59" spans="1:34" x14ac:dyDescent="0.25">
      <c r="A59" s="13">
        <f t="shared" si="11"/>
        <v>43830</v>
      </c>
      <c r="B59" s="14">
        <f t="shared" si="12"/>
        <v>134.01268551987297</v>
      </c>
      <c r="C59" s="14">
        <f t="shared" si="3"/>
        <v>125.13314426077211</v>
      </c>
      <c r="D59" s="12">
        <f>'GEM - Gross'!D59</f>
        <v>2.3400000000000001E-2</v>
      </c>
      <c r="E59" s="12">
        <f>'GEM - Gross'!E59</f>
        <v>2.5399999999999999E-2</v>
      </c>
      <c r="G59" s="14">
        <f>MAX($B$2:B59)</f>
        <v>134.01268551987297</v>
      </c>
      <c r="H59" s="12">
        <f t="shared" si="4"/>
        <v>0</v>
      </c>
      <c r="I59" s="12" t="str">
        <f t="shared" si="5"/>
        <v>Positive</v>
      </c>
      <c r="J59" s="14">
        <f>MAX($C$2:C59)</f>
        <v>125.13314426077211</v>
      </c>
      <c r="K59" s="12">
        <f t="shared" si="6"/>
        <v>0</v>
      </c>
      <c r="L59" s="12" t="str">
        <f t="shared" si="23"/>
        <v>Positive</v>
      </c>
      <c r="M59" s="12">
        <f t="shared" si="8"/>
        <v>-1.9999999999999983E-3</v>
      </c>
      <c r="O59" s="8" t="s">
        <v>43</v>
      </c>
      <c r="P59" s="13">
        <v>41090</v>
      </c>
      <c r="Q59" s="14" t="str">
        <f t="shared" si="31"/>
        <v>N/A</v>
      </c>
      <c r="R59" s="14" t="str">
        <f t="shared" si="32"/>
        <v>N/A</v>
      </c>
      <c r="S59" s="8" t="str">
        <f t="shared" si="33"/>
        <v>N/A</v>
      </c>
      <c r="AE59" s="13">
        <f t="shared" si="9"/>
        <v>43830</v>
      </c>
      <c r="AG59" s="14">
        <f t="shared" si="34"/>
        <v>134.01268551987297</v>
      </c>
      <c r="AH59" s="14">
        <f t="shared" si="10"/>
        <v>125.13314426077211</v>
      </c>
    </row>
    <row r="60" spans="1:34" x14ac:dyDescent="0.25">
      <c r="A60" s="13">
        <f t="shared" si="11"/>
        <v>43861</v>
      </c>
      <c r="B60" s="14">
        <f t="shared" si="12"/>
        <v>135.6744428203194</v>
      </c>
      <c r="C60" s="14">
        <f t="shared" si="3"/>
        <v>126.15923604371044</v>
      </c>
      <c r="D60" s="12">
        <f>'GEM - Gross'!D60</f>
        <v>1.2400000000000001E-2</v>
      </c>
      <c r="E60" s="12">
        <f>'GEM - Gross'!E60</f>
        <v>8.2000000000000007E-3</v>
      </c>
      <c r="G60" s="14">
        <f>MAX($B$2:B60)</f>
        <v>135.6744428203194</v>
      </c>
      <c r="H60" s="12">
        <f t="shared" si="4"/>
        <v>0</v>
      </c>
      <c r="I60" s="12" t="str">
        <f t="shared" si="5"/>
        <v>Positive</v>
      </c>
      <c r="J60" s="14">
        <f>MAX($C$2:C60)</f>
        <v>126.15923604371044</v>
      </c>
      <c r="K60" s="12">
        <f t="shared" si="6"/>
        <v>0</v>
      </c>
      <c r="L60" s="12" t="str">
        <f t="shared" si="23"/>
        <v>Positive</v>
      </c>
      <c r="M60" s="12">
        <f t="shared" si="8"/>
        <v>4.2000000000000006E-3</v>
      </c>
      <c r="O60" s="8" t="s">
        <v>45</v>
      </c>
      <c r="P60" s="13">
        <v>41182</v>
      </c>
      <c r="Q60" s="14" t="str">
        <f t="shared" si="31"/>
        <v>N/A</v>
      </c>
      <c r="R60" s="14" t="str">
        <f t="shared" si="32"/>
        <v>N/A</v>
      </c>
      <c r="S60" s="8" t="str">
        <f t="shared" si="33"/>
        <v>N/A</v>
      </c>
      <c r="U60" s="8" t="s">
        <v>67</v>
      </c>
      <c r="V60" s="23">
        <f ca="1">IFERROR(STDEV(INDIRECT(P37))*SQRT($AA$1),"N/A")</f>
        <v>8.1062079277635452E-2</v>
      </c>
      <c r="W60" s="23">
        <f ca="1">IFERROR(STDEV(INDIRECT(Q37))*SQRT($AA$1),"N/A")</f>
        <v>9.7335207683254599E-2</v>
      </c>
      <c r="AE60" s="13">
        <f t="shared" si="9"/>
        <v>43861</v>
      </c>
      <c r="AG60" s="14">
        <f t="shared" si="34"/>
        <v>135.6744428203194</v>
      </c>
      <c r="AH60" s="14">
        <f t="shared" si="10"/>
        <v>126.15923604371044</v>
      </c>
    </row>
    <row r="61" spans="1:34" x14ac:dyDescent="0.25">
      <c r="A61" s="13">
        <f t="shared" si="11"/>
        <v>43890</v>
      </c>
      <c r="B61" s="14">
        <f t="shared" si="12"/>
        <v>134.10061928360369</v>
      </c>
      <c r="C61" s="14">
        <f t="shared" si="3"/>
        <v>124.1659201142198</v>
      </c>
      <c r="D61" s="12">
        <f>'GEM - Gross'!D61</f>
        <v>-1.1599999999999999E-2</v>
      </c>
      <c r="E61" s="12">
        <f>'GEM - Gross'!E61</f>
        <v>-1.5800000000000002E-2</v>
      </c>
      <c r="G61" s="14">
        <f>MAX($B$2:B61)</f>
        <v>135.6744428203194</v>
      </c>
      <c r="H61" s="12">
        <f t="shared" si="4"/>
        <v>-1.1600000000000055E-2</v>
      </c>
      <c r="I61" s="12">
        <f t="shared" si="5"/>
        <v>-1.1599999999999999E-2</v>
      </c>
      <c r="J61" s="14">
        <f>MAX($C$2:C61)</f>
        <v>126.15923604371044</v>
      </c>
      <c r="K61" s="12">
        <f t="shared" si="6"/>
        <v>-1.5800000000000036E-2</v>
      </c>
      <c r="L61" s="12">
        <f t="shared" si="23"/>
        <v>-1.5800000000000002E-2</v>
      </c>
      <c r="M61" s="12">
        <f t="shared" si="8"/>
        <v>4.2000000000000023E-3</v>
      </c>
      <c r="O61" s="8" t="s">
        <v>46</v>
      </c>
      <c r="P61" s="13">
        <v>41274</v>
      </c>
      <c r="Q61" s="14" t="str">
        <f t="shared" si="31"/>
        <v>N/A</v>
      </c>
      <c r="R61" s="14" t="str">
        <f t="shared" si="32"/>
        <v>N/A</v>
      </c>
      <c r="S61" s="8" t="str">
        <f t="shared" si="33"/>
        <v>N/A</v>
      </c>
      <c r="AE61" s="13">
        <f t="shared" si="9"/>
        <v>43890</v>
      </c>
      <c r="AG61" s="14">
        <f t="shared" si="34"/>
        <v>134.10061928360369</v>
      </c>
      <c r="AH61" s="14">
        <f t="shared" si="10"/>
        <v>124.1659201142198</v>
      </c>
    </row>
    <row r="62" spans="1:34" x14ac:dyDescent="0.25">
      <c r="A62" s="13">
        <f t="shared" si="11"/>
        <v>43921</v>
      </c>
      <c r="B62" s="14">
        <f t="shared" si="12"/>
        <v>120.18097500196563</v>
      </c>
      <c r="C62" s="14">
        <f t="shared" si="3"/>
        <v>107.82568502718848</v>
      </c>
      <c r="D62" s="12">
        <f>'GEM - Gross'!D62</f>
        <v>-0.1038</v>
      </c>
      <c r="E62" s="12">
        <f>'GEM - Gross'!E62</f>
        <v>-0.13159999999999999</v>
      </c>
      <c r="G62" s="14">
        <f>MAX($B$2:B62)</f>
        <v>135.6744428203194</v>
      </c>
      <c r="H62" s="12">
        <f t="shared" si="4"/>
        <v>-0.11419592000000001</v>
      </c>
      <c r="I62" s="12">
        <f t="shared" si="5"/>
        <v>-0.1038</v>
      </c>
      <c r="J62" s="14">
        <f>MAX($C$2:C62)</f>
        <v>126.15923604371044</v>
      </c>
      <c r="K62" s="12">
        <f t="shared" si="6"/>
        <v>-0.14532071999999996</v>
      </c>
      <c r="L62" s="12">
        <f t="shared" si="23"/>
        <v>-0.13159999999999999</v>
      </c>
      <c r="M62" s="12">
        <f t="shared" si="8"/>
        <v>2.7799999999999991E-2</v>
      </c>
      <c r="O62" s="8" t="s">
        <v>48</v>
      </c>
      <c r="P62" s="13">
        <v>41364</v>
      </c>
      <c r="Q62" s="14" t="str">
        <f t="shared" si="31"/>
        <v>N/A</v>
      </c>
      <c r="R62" s="14" t="str">
        <f t="shared" si="32"/>
        <v>N/A</v>
      </c>
      <c r="S62" s="8" t="str">
        <f t="shared" si="33"/>
        <v>N/A</v>
      </c>
      <c r="AE62" s="13">
        <f t="shared" si="9"/>
        <v>43921</v>
      </c>
      <c r="AG62" s="14">
        <f t="shared" si="34"/>
        <v>120.18097500196563</v>
      </c>
      <c r="AH62" s="14">
        <f t="shared" si="10"/>
        <v>107.82568502718848</v>
      </c>
    </row>
    <row r="63" spans="1:34" x14ac:dyDescent="0.25">
      <c r="A63" s="13">
        <f t="shared" si="11"/>
        <v>43951</v>
      </c>
      <c r="B63" s="14">
        <f t="shared" si="12"/>
        <v>121.47892953198685</v>
      </c>
      <c r="C63" s="14">
        <f t="shared" si="3"/>
        <v>110.70463081741441</v>
      </c>
      <c r="D63" s="12">
        <f>'GEM - Gross'!D63</f>
        <v>1.0800000000000001E-2</v>
      </c>
      <c r="E63" s="12">
        <f>'GEM - Gross'!E63</f>
        <v>2.6700000000000002E-2</v>
      </c>
      <c r="G63" s="14">
        <f>MAX($B$2:B63)</f>
        <v>135.6744428203194</v>
      </c>
      <c r="H63" s="12">
        <f t="shared" si="4"/>
        <v>-0.10462923593600004</v>
      </c>
      <c r="I63" s="12" t="str">
        <f t="shared" si="5"/>
        <v>Positive</v>
      </c>
      <c r="J63" s="14">
        <f>MAX($C$2:C63)</f>
        <v>126.15923604371044</v>
      </c>
      <c r="K63" s="12">
        <f t="shared" si="6"/>
        <v>-0.12250078322400004</v>
      </c>
      <c r="L63" s="12" t="str">
        <f t="shared" si="23"/>
        <v>Positive</v>
      </c>
      <c r="M63" s="12">
        <f t="shared" si="8"/>
        <v>-1.5900000000000001E-2</v>
      </c>
      <c r="O63" s="8" t="s">
        <v>49</v>
      </c>
      <c r="P63" s="13">
        <v>41455</v>
      </c>
      <c r="Q63" s="14" t="str">
        <f t="shared" si="31"/>
        <v>N/A</v>
      </c>
      <c r="R63" s="14" t="str">
        <f t="shared" si="32"/>
        <v>N/A</v>
      </c>
      <c r="S63" s="8" t="str">
        <f t="shared" si="33"/>
        <v>N/A</v>
      </c>
      <c r="U63" s="8">
        <f>STDEV(M60:M68)*SQRT(AA1)</f>
        <v>4.6205765764582719E-2</v>
      </c>
      <c r="AE63" s="13">
        <f t="shared" si="9"/>
        <v>43951</v>
      </c>
      <c r="AG63" s="14">
        <f t="shared" si="34"/>
        <v>121.47892953198685</v>
      </c>
      <c r="AH63" s="14">
        <f t="shared" si="10"/>
        <v>110.70463081741441</v>
      </c>
    </row>
    <row r="64" spans="1:34" x14ac:dyDescent="0.25">
      <c r="A64" s="13">
        <f t="shared" si="11"/>
        <v>43982</v>
      </c>
      <c r="B64" s="14">
        <f t="shared" si="12"/>
        <v>128.18456644215252</v>
      </c>
      <c r="C64" s="14">
        <f t="shared" si="3"/>
        <v>117.16978125715141</v>
      </c>
      <c r="D64" s="12">
        <f>'GEM - Gross'!D64</f>
        <v>5.5200000000000006E-2</v>
      </c>
      <c r="E64" s="12">
        <f>'GEM - Gross'!E64</f>
        <v>5.8400000000000001E-2</v>
      </c>
      <c r="G64" s="14">
        <f>MAX($B$2:B64)</f>
        <v>135.6744428203194</v>
      </c>
      <c r="H64" s="12">
        <f t="shared" si="4"/>
        <v>-5.5204769759667371E-2</v>
      </c>
      <c r="I64" s="12" t="str">
        <f t="shared" si="5"/>
        <v>Positive</v>
      </c>
      <c r="J64" s="14">
        <f>MAX($C$2:C64)</f>
        <v>126.15923604371044</v>
      </c>
      <c r="K64" s="12">
        <f t="shared" si="6"/>
        <v>-7.1254828964281591E-2</v>
      </c>
      <c r="L64" s="12" t="str">
        <f t="shared" si="23"/>
        <v>Positive</v>
      </c>
      <c r="M64" s="12">
        <f t="shared" si="8"/>
        <v>-3.1999999999999945E-3</v>
      </c>
      <c r="O64" s="8" t="s">
        <v>50</v>
      </c>
      <c r="P64" s="13">
        <v>41547</v>
      </c>
      <c r="Q64" s="14" t="str">
        <f t="shared" si="31"/>
        <v>N/A</v>
      </c>
      <c r="R64" s="14" t="str">
        <f t="shared" si="32"/>
        <v>N/A</v>
      </c>
      <c r="S64" s="8" t="str">
        <f t="shared" si="33"/>
        <v>N/A</v>
      </c>
      <c r="AE64" s="13">
        <f t="shared" si="9"/>
        <v>43982</v>
      </c>
      <c r="AG64" s="14">
        <f t="shared" si="34"/>
        <v>128.18456644215252</v>
      </c>
      <c r="AH64" s="14">
        <f t="shared" si="10"/>
        <v>117.16978125715141</v>
      </c>
    </row>
    <row r="65" spans="1:34" x14ac:dyDescent="0.25">
      <c r="A65" s="13">
        <f t="shared" si="11"/>
        <v>44012</v>
      </c>
      <c r="B65" s="14">
        <f t="shared" si="12"/>
        <v>131.32508831998524</v>
      </c>
      <c r="C65" s="14">
        <f t="shared" si="3"/>
        <v>120.39195024172308</v>
      </c>
      <c r="D65" s="12">
        <f>'GEM - Gross'!D65</f>
        <v>2.4499999999999997E-2</v>
      </c>
      <c r="E65" s="12">
        <f>'GEM - Gross'!E65</f>
        <v>2.75E-2</v>
      </c>
      <c r="G65" s="14">
        <f>MAX($B$2:B65)</f>
        <v>135.6744428203194</v>
      </c>
      <c r="H65" s="12">
        <f t="shared" si="4"/>
        <v>-3.2057286618779268E-2</v>
      </c>
      <c r="I65" s="12" t="str">
        <f t="shared" si="5"/>
        <v>Positive</v>
      </c>
      <c r="J65" s="14">
        <f>MAX($C$2:C65)</f>
        <v>126.15923604371044</v>
      </c>
      <c r="K65" s="12">
        <f t="shared" si="6"/>
        <v>-4.571433676079939E-2</v>
      </c>
      <c r="L65" s="12" t="str">
        <f t="shared" si="23"/>
        <v>Positive</v>
      </c>
      <c r="M65" s="12">
        <f t="shared" si="8"/>
        <v>-3.0000000000000027E-3</v>
      </c>
      <c r="O65" s="8" t="s">
        <v>51</v>
      </c>
      <c r="P65" s="13">
        <v>41639</v>
      </c>
      <c r="Q65" s="14" t="str">
        <f t="shared" si="31"/>
        <v>N/A</v>
      </c>
      <c r="R65" s="14" t="str">
        <f t="shared" si="32"/>
        <v>N/A</v>
      </c>
      <c r="S65" s="8" t="str">
        <f t="shared" si="33"/>
        <v>N/A</v>
      </c>
      <c r="AE65" s="13">
        <f t="shared" si="9"/>
        <v>44012</v>
      </c>
      <c r="AG65" s="14">
        <f t="shared" si="34"/>
        <v>131.32508831998524</v>
      </c>
      <c r="AH65" s="14">
        <f t="shared" si="10"/>
        <v>120.39195024172308</v>
      </c>
    </row>
    <row r="66" spans="1:34" x14ac:dyDescent="0.25">
      <c r="A66" s="13">
        <f t="shared" si="11"/>
        <v>44043</v>
      </c>
      <c r="B66" s="14">
        <f t="shared" si="12"/>
        <v>135.59315369038475</v>
      </c>
      <c r="C66" s="14">
        <f t="shared" si="3"/>
        <v>124.66586447530426</v>
      </c>
      <c r="D66" s="12">
        <f>'GEM - Gross'!D66</f>
        <v>3.2500000000000001E-2</v>
      </c>
      <c r="E66" s="12">
        <f>'GEM - Gross'!E66</f>
        <v>3.5499999999999997E-2</v>
      </c>
      <c r="G66" s="14">
        <f>MAX($B$2:B66)</f>
        <v>135.6744428203194</v>
      </c>
      <c r="H66" s="12">
        <f t="shared" si="4"/>
        <v>-5.9914843388964023E-4</v>
      </c>
      <c r="I66" s="12" t="str">
        <f t="shared" si="5"/>
        <v>Positive</v>
      </c>
      <c r="J66" s="14">
        <f>MAX($C$2:C66)</f>
        <v>126.15923604371044</v>
      </c>
      <c r="K66" s="12">
        <f t="shared" si="6"/>
        <v>-1.1837195715807658E-2</v>
      </c>
      <c r="L66" s="12" t="str">
        <f t="shared" si="23"/>
        <v>Positive</v>
      </c>
      <c r="M66" s="12">
        <f t="shared" si="8"/>
        <v>-2.9999999999999957E-3</v>
      </c>
      <c r="O66" s="8" t="s">
        <v>52</v>
      </c>
      <c r="P66" s="13">
        <v>41729</v>
      </c>
      <c r="Q66" s="14" t="str">
        <f t="shared" si="31"/>
        <v>N/A</v>
      </c>
      <c r="R66" s="14" t="str">
        <f t="shared" si="32"/>
        <v>N/A</v>
      </c>
      <c r="S66" s="8" t="str">
        <f t="shared" si="33"/>
        <v>N/A</v>
      </c>
      <c r="AE66" s="13">
        <f t="shared" si="9"/>
        <v>44043</v>
      </c>
      <c r="AG66" s="14">
        <f t="shared" si="34"/>
        <v>135.59315369038475</v>
      </c>
      <c r="AH66" s="14">
        <f t="shared" si="10"/>
        <v>124.66586447530426</v>
      </c>
    </row>
    <row r="67" spans="1:34" x14ac:dyDescent="0.25">
      <c r="A67" s="13">
        <f t="shared" si="11"/>
        <v>44074</v>
      </c>
      <c r="B67" s="14">
        <f t="shared" si="12"/>
        <v>137.96603387996649</v>
      </c>
      <c r="C67" s="14">
        <f t="shared" si="12"/>
        <v>125.03986206873016</v>
      </c>
      <c r="D67" s="12">
        <f>'GEM - Gross'!D67</f>
        <v>1.7499999999999998E-2</v>
      </c>
      <c r="E67" s="12">
        <f>'GEM - Gross'!E67</f>
        <v>3.0000000000000001E-3</v>
      </c>
      <c r="G67" s="14">
        <f>MAX($B$2:B67)</f>
        <v>137.96603387996649</v>
      </c>
      <c r="H67" s="12">
        <f t="shared" si="4"/>
        <v>0</v>
      </c>
      <c r="I67" s="12" t="str">
        <f t="shared" si="5"/>
        <v>Positive</v>
      </c>
      <c r="J67" s="14">
        <f>MAX($C$2:C67)</f>
        <v>126.15923604371044</v>
      </c>
      <c r="K67" s="12">
        <f t="shared" si="6"/>
        <v>-8.8727073029551962E-3</v>
      </c>
      <c r="L67" s="12" t="str">
        <f t="shared" si="23"/>
        <v>Positive</v>
      </c>
      <c r="M67" s="12">
        <f t="shared" si="8"/>
        <v>1.4499999999999999E-2</v>
      </c>
      <c r="O67" s="8" t="s">
        <v>53</v>
      </c>
      <c r="P67" s="13">
        <v>41820</v>
      </c>
      <c r="Q67" s="14" t="str">
        <f t="shared" si="31"/>
        <v>N/A</v>
      </c>
      <c r="R67" s="14" t="str">
        <f t="shared" si="32"/>
        <v>N/A</v>
      </c>
      <c r="S67" s="8" t="str">
        <f t="shared" si="33"/>
        <v>N/A</v>
      </c>
      <c r="AE67" s="13">
        <v>44074</v>
      </c>
      <c r="AF67" s="14"/>
      <c r="AG67" s="14">
        <f t="shared" si="34"/>
        <v>137.96603387996649</v>
      </c>
      <c r="AH67" s="14">
        <f t="shared" si="10"/>
        <v>125.03986206873016</v>
      </c>
    </row>
    <row r="68" spans="1:34" x14ac:dyDescent="0.25">
      <c r="A68" s="13">
        <f t="shared" ref="A68:A70" si="35">EOMONTH(A67,1)</f>
        <v>44104</v>
      </c>
      <c r="B68" s="14">
        <f t="shared" ref="B68:C70" si="36">B67*(1+D68)</f>
        <v>133.70060599539659</v>
      </c>
      <c r="C68" s="14">
        <f t="shared" si="36"/>
        <v>122.67660867563116</v>
      </c>
      <c r="D68" s="12">
        <f>'GEM - Gross'!D68</f>
        <v>-3.0916507234533621E-2</v>
      </c>
      <c r="E68" s="12">
        <f>'GEM - Gross'!E68</f>
        <v>-1.89E-2</v>
      </c>
      <c r="G68" s="14">
        <f>MAX($B$2:B68)</f>
        <v>137.96603387996649</v>
      </c>
      <c r="H68" s="12">
        <f t="shared" ref="H68:H70" si="37">B68/G68-1</f>
        <v>-3.0916507234533652E-2</v>
      </c>
      <c r="I68" s="12">
        <f t="shared" ref="I68:I70" si="38">IF(D68&gt;0,"Positive",D68)</f>
        <v>-3.0916507234533621E-2</v>
      </c>
      <c r="J68" s="14">
        <f>MAX($C$2:C68)</f>
        <v>126.15923604371044</v>
      </c>
      <c r="K68" s="12">
        <f t="shared" ref="K68:K70" si="39">C68/J68-1</f>
        <v>-2.7605013134929357E-2</v>
      </c>
      <c r="L68" s="12">
        <f t="shared" si="23"/>
        <v>-1.89E-2</v>
      </c>
      <c r="M68" s="12">
        <f t="shared" ref="M68:M70" si="40">D68-E68</f>
        <v>-1.2016507234533621E-2</v>
      </c>
      <c r="O68" s="8" t="s">
        <v>54</v>
      </c>
      <c r="P68" s="13">
        <v>41912</v>
      </c>
      <c r="Q68" s="14" t="str">
        <f t="shared" si="31"/>
        <v>N/A</v>
      </c>
      <c r="R68" s="14" t="str">
        <f t="shared" si="32"/>
        <v>N/A</v>
      </c>
      <c r="S68" s="8" t="str">
        <f t="shared" si="33"/>
        <v>N/A</v>
      </c>
      <c r="AE68" s="13">
        <f>EOMONTH(AE67,1)</f>
        <v>44104</v>
      </c>
      <c r="AF68" s="14"/>
      <c r="AG68" s="14">
        <f t="shared" si="34"/>
        <v>133.70060599539659</v>
      </c>
      <c r="AH68" s="14">
        <f t="shared" si="10"/>
        <v>122.67660867563116</v>
      </c>
    </row>
    <row r="69" spans="1:34" x14ac:dyDescent="0.25">
      <c r="A69" s="27">
        <f t="shared" si="35"/>
        <v>44135</v>
      </c>
      <c r="B69" s="82">
        <f t="shared" si="36"/>
        <v>133.56201194722175</v>
      </c>
      <c r="C69" s="82">
        <f t="shared" si="36"/>
        <v>122.77474996257165</v>
      </c>
      <c r="D69" s="83">
        <f>+(1+1.8%)*(1-1.87%)-1</f>
        <v>-1.0366000000000541E-3</v>
      </c>
      <c r="E69" s="83">
        <f>'GEM - Gross'!E69</f>
        <v>8.0000000000000004E-4</v>
      </c>
      <c r="G69" s="14">
        <f>MAX($B$2:B69)</f>
        <v>137.96603387996649</v>
      </c>
      <c r="H69" s="12">
        <f t="shared" si="37"/>
        <v>-3.1921059183134481E-2</v>
      </c>
      <c r="I69" s="12">
        <f t="shared" si="38"/>
        <v>-1.0366000000000541E-3</v>
      </c>
      <c r="J69" s="14">
        <f>MAX($C$2:C69)</f>
        <v>126.15923604371044</v>
      </c>
      <c r="K69" s="12">
        <f t="shared" si="39"/>
        <v>-2.6827097145437406E-2</v>
      </c>
      <c r="L69" s="12" t="str">
        <f t="shared" si="23"/>
        <v>Positive</v>
      </c>
      <c r="M69" s="12">
        <f t="shared" si="40"/>
        <v>-1.8366000000000541E-3</v>
      </c>
      <c r="O69" s="8" t="s">
        <v>55</v>
      </c>
      <c r="P69" s="13">
        <v>42004</v>
      </c>
      <c r="Q69" s="14" t="str">
        <f t="shared" si="31"/>
        <v>N/A</v>
      </c>
      <c r="R69" s="14" t="str">
        <f t="shared" si="32"/>
        <v>N/A</v>
      </c>
      <c r="S69" s="8" t="str">
        <f t="shared" si="33"/>
        <v>N/A</v>
      </c>
      <c r="AE69" s="13">
        <f>EOMONTH(AE68,1)</f>
        <v>44135</v>
      </c>
      <c r="AF69" s="14"/>
      <c r="AG69" s="14">
        <f t="shared" si="34"/>
        <v>133.56201194722175</v>
      </c>
      <c r="AH69" s="14">
        <f t="shared" si="10"/>
        <v>122.77474996257165</v>
      </c>
    </row>
    <row r="70" spans="1:34" x14ac:dyDescent="0.25">
      <c r="A70" s="27">
        <f t="shared" si="35"/>
        <v>44165</v>
      </c>
      <c r="B70" s="82">
        <f t="shared" si="36"/>
        <v>140.49388036728257</v>
      </c>
      <c r="C70" s="82">
        <f t="shared" si="36"/>
        <v>128.01723178597345</v>
      </c>
      <c r="D70" s="83">
        <v>5.1900000000000002E-2</v>
      </c>
      <c r="E70" s="83">
        <f>'GEM - Gross'!E70</f>
        <v>4.2700000000000002E-2</v>
      </c>
      <c r="G70" s="14">
        <f>MAX($B$2:B70)</f>
        <v>140.49388036728257</v>
      </c>
      <c r="H70" s="12">
        <f t="shared" si="37"/>
        <v>0</v>
      </c>
      <c r="I70" s="12" t="str">
        <f t="shared" si="38"/>
        <v>Positive</v>
      </c>
      <c r="J70" s="14">
        <f>MAX($C$2:C70)</f>
        <v>128.01723178597345</v>
      </c>
      <c r="K70" s="12">
        <f t="shared" si="39"/>
        <v>0</v>
      </c>
      <c r="L70" s="12" t="str">
        <f t="shared" si="23"/>
        <v>Positive</v>
      </c>
      <c r="M70" s="12">
        <f t="shared" si="40"/>
        <v>9.1999999999999998E-3</v>
      </c>
      <c r="O70" s="8" t="s">
        <v>55</v>
      </c>
      <c r="P70" s="13">
        <v>42094</v>
      </c>
      <c r="Q70" s="14">
        <f t="shared" si="31"/>
        <v>100</v>
      </c>
      <c r="R70" s="14">
        <f t="shared" si="32"/>
        <v>100</v>
      </c>
      <c r="S70" s="8">
        <f t="shared" si="33"/>
        <v>2</v>
      </c>
      <c r="AE70" s="13">
        <f>EOMONTH(AE69,1)</f>
        <v>44165</v>
      </c>
      <c r="AF70" s="14"/>
      <c r="AG70" s="14">
        <f t="shared" si="34"/>
        <v>140.49388036728257</v>
      </c>
      <c r="AH70" s="14">
        <f t="shared" si="10"/>
        <v>128.01723178597345</v>
      </c>
    </row>
    <row r="71" spans="1:34" x14ac:dyDescent="0.25">
      <c r="G71" s="14"/>
      <c r="H71" s="12"/>
      <c r="J71" s="14"/>
      <c r="K71" s="12"/>
      <c r="O71" s="8" t="s">
        <v>57</v>
      </c>
      <c r="P71" s="13">
        <v>42185</v>
      </c>
      <c r="Q71" s="14">
        <f t="shared" si="31"/>
        <v>99.49206607657969</v>
      </c>
      <c r="R71" s="14">
        <f t="shared" si="32"/>
        <v>98.934779921397165</v>
      </c>
      <c r="S71" s="8">
        <f t="shared" si="33"/>
        <v>5</v>
      </c>
      <c r="AE71" s="13"/>
      <c r="AF71" s="14"/>
      <c r="AH71" s="14"/>
    </row>
    <row r="72" spans="1:34" x14ac:dyDescent="0.25">
      <c r="G72" s="14"/>
      <c r="H72" s="12"/>
      <c r="J72" s="14"/>
      <c r="K72" s="12"/>
      <c r="O72" s="8" t="s">
        <v>58</v>
      </c>
      <c r="P72" s="13">
        <v>42277</v>
      </c>
      <c r="Q72" s="14">
        <f t="shared" si="31"/>
        <v>95.722424067242045</v>
      </c>
      <c r="R72" s="14">
        <f t="shared" si="32"/>
        <v>98.598452620410356</v>
      </c>
      <c r="S72" s="8">
        <f t="shared" si="33"/>
        <v>8</v>
      </c>
      <c r="AE72" s="13"/>
      <c r="AF72" s="14"/>
      <c r="AH72" s="14"/>
    </row>
    <row r="73" spans="1:34" x14ac:dyDescent="0.25">
      <c r="A73" s="46"/>
      <c r="B73" s="47"/>
      <c r="C73" s="47"/>
      <c r="D73" s="48"/>
      <c r="E73" s="48"/>
      <c r="G73" s="14"/>
      <c r="H73" s="12"/>
      <c r="J73" s="14"/>
      <c r="K73" s="12"/>
      <c r="O73" s="8" t="s">
        <v>59</v>
      </c>
      <c r="P73" s="13">
        <v>42369</v>
      </c>
      <c r="Q73" s="14">
        <f t="shared" si="31"/>
        <v>97.754596935596823</v>
      </c>
      <c r="R73" s="14">
        <f t="shared" si="32"/>
        <v>99.810338062506474</v>
      </c>
      <c r="S73" s="8">
        <f t="shared" si="33"/>
        <v>11</v>
      </c>
      <c r="AE73" s="13"/>
      <c r="AF73" s="14"/>
      <c r="AH73" s="14"/>
    </row>
    <row r="74" spans="1:34" x14ac:dyDescent="0.25">
      <c r="D74" s="6"/>
      <c r="E74" s="6"/>
      <c r="G74" s="14"/>
      <c r="H74" s="12"/>
      <c r="J74" s="14"/>
      <c r="K74" s="12"/>
      <c r="O74" s="8" t="s">
        <v>61</v>
      </c>
      <c r="P74" s="13">
        <v>42460</v>
      </c>
      <c r="Q74" s="14">
        <f t="shared" si="31"/>
        <v>103.59839220165652</v>
      </c>
      <c r="R74" s="14">
        <f t="shared" si="32"/>
        <v>105.23294369479632</v>
      </c>
      <c r="S74" s="8">
        <f t="shared" si="33"/>
        <v>14</v>
      </c>
      <c r="AE74" s="13"/>
      <c r="AF74" s="14"/>
      <c r="AH74" s="14"/>
    </row>
    <row r="75" spans="1:34" x14ac:dyDescent="0.25">
      <c r="G75" s="14"/>
      <c r="H75" s="12"/>
      <c r="J75" s="14"/>
      <c r="K75" s="12"/>
      <c r="O75" s="8" t="s">
        <v>62</v>
      </c>
      <c r="P75" s="13">
        <v>42551</v>
      </c>
      <c r="Q75" s="14">
        <f t="shared" si="31"/>
        <v>110.31354827306728</v>
      </c>
      <c r="R75" s="14">
        <f t="shared" si="32"/>
        <v>110.75994177711617</v>
      </c>
      <c r="S75" s="8">
        <f t="shared" si="33"/>
        <v>17</v>
      </c>
      <c r="AE75" s="13"/>
      <c r="AF75" s="14"/>
      <c r="AH75" s="14"/>
    </row>
    <row r="76" spans="1:34" x14ac:dyDescent="0.25">
      <c r="A76" s="27"/>
      <c r="B76" s="82"/>
      <c r="C76" s="82"/>
      <c r="D76" s="83"/>
      <c r="E76" s="83"/>
      <c r="G76" s="14"/>
      <c r="H76" s="12"/>
      <c r="J76" s="14"/>
      <c r="K76" s="12"/>
      <c r="O76" s="8" t="s">
        <v>64</v>
      </c>
      <c r="P76" s="13">
        <v>42643</v>
      </c>
      <c r="Q76" s="14">
        <f t="shared" si="31"/>
        <v>114.80918424291603</v>
      </c>
      <c r="R76" s="14">
        <f t="shared" si="32"/>
        <v>113.451349210584</v>
      </c>
      <c r="S76" s="8">
        <f t="shared" si="33"/>
        <v>20</v>
      </c>
      <c r="AE76" s="13"/>
      <c r="AF76" s="14"/>
      <c r="AH76" s="14"/>
    </row>
    <row r="77" spans="1:34" x14ac:dyDescent="0.25">
      <c r="A77" s="27"/>
      <c r="B77" s="82"/>
      <c r="C77" s="82"/>
      <c r="D77" s="83"/>
      <c r="E77" s="83"/>
      <c r="G77" s="14"/>
      <c r="H77" s="12"/>
      <c r="J77" s="14"/>
      <c r="K77" s="12"/>
      <c r="O77" s="8" t="s">
        <v>66</v>
      </c>
      <c r="P77" s="13">
        <v>42735</v>
      </c>
      <c r="Q77" s="14">
        <f t="shared" si="31"/>
        <v>110.4892569796249</v>
      </c>
      <c r="R77" s="14">
        <f t="shared" si="32"/>
        <v>107.70601794671492</v>
      </c>
      <c r="S77" s="8">
        <f t="shared" si="33"/>
        <v>23</v>
      </c>
      <c r="AE77" s="13"/>
      <c r="AF77" s="14"/>
      <c r="AH77" s="14"/>
    </row>
    <row r="78" spans="1:34" x14ac:dyDescent="0.25">
      <c r="G78" s="14"/>
      <c r="H78" s="12"/>
      <c r="J78" s="14"/>
      <c r="K78" s="12"/>
      <c r="O78" s="8" t="s">
        <v>68</v>
      </c>
      <c r="P78" s="13">
        <v>42825</v>
      </c>
      <c r="Q78" s="14">
        <f t="shared" si="31"/>
        <v>115.11602804758617</v>
      </c>
      <c r="R78" s="14">
        <f t="shared" si="32"/>
        <v>111.10735112756778</v>
      </c>
      <c r="S78" s="8">
        <f t="shared" si="33"/>
        <v>26</v>
      </c>
      <c r="AE78" s="13"/>
      <c r="AF78" s="14"/>
      <c r="AH78" s="14"/>
    </row>
    <row r="79" spans="1:34" x14ac:dyDescent="0.25">
      <c r="G79" s="14"/>
      <c r="H79" s="12"/>
      <c r="J79" s="14"/>
      <c r="K79" s="12"/>
      <c r="O79" s="8" t="s">
        <v>70</v>
      </c>
      <c r="P79" s="13">
        <v>42916</v>
      </c>
      <c r="Q79" s="14">
        <f t="shared" si="31"/>
        <v>117.05152114404885</v>
      </c>
      <c r="R79" s="14">
        <f t="shared" si="32"/>
        <v>113.52221474319481</v>
      </c>
      <c r="S79" s="8">
        <f t="shared" si="33"/>
        <v>29</v>
      </c>
      <c r="AE79" s="13"/>
      <c r="AF79" s="14"/>
      <c r="AH79" s="14"/>
    </row>
    <row r="80" spans="1:34" x14ac:dyDescent="0.25">
      <c r="G80" s="14"/>
      <c r="H80" s="12"/>
      <c r="J80" s="14"/>
      <c r="K80" s="12"/>
      <c r="O80" s="8" t="s">
        <v>72</v>
      </c>
      <c r="P80" s="13">
        <v>43008</v>
      </c>
      <c r="Q80" s="14">
        <f t="shared" si="31"/>
        <v>120.15924124804289</v>
      </c>
      <c r="R80" s="14">
        <f t="shared" si="32"/>
        <v>115.63732456360137</v>
      </c>
      <c r="S80" s="8">
        <f t="shared" si="33"/>
        <v>32</v>
      </c>
      <c r="AE80" s="13"/>
      <c r="AF80" s="14"/>
      <c r="AH80" s="14"/>
    </row>
    <row r="81" spans="7:34" x14ac:dyDescent="0.25">
      <c r="G81" s="14"/>
      <c r="H81" s="12"/>
      <c r="J81" s="14"/>
      <c r="K81" s="12"/>
      <c r="O81" s="8" t="s">
        <v>73</v>
      </c>
      <c r="P81" s="13">
        <v>43100</v>
      </c>
      <c r="Q81" s="14">
        <f t="shared" si="31"/>
        <v>120.64680986828957</v>
      </c>
      <c r="R81" s="14">
        <f t="shared" si="32"/>
        <v>115.37143221798853</v>
      </c>
      <c r="S81" s="8">
        <f t="shared" si="33"/>
        <v>35</v>
      </c>
      <c r="AE81" s="13"/>
      <c r="AF81" s="14"/>
      <c r="AH81" s="14"/>
    </row>
    <row r="82" spans="7:34" x14ac:dyDescent="0.25">
      <c r="G82" s="14"/>
      <c r="H82" s="12"/>
      <c r="J82" s="14"/>
      <c r="K82" s="12"/>
      <c r="O82" s="8" t="s">
        <v>75</v>
      </c>
      <c r="P82" s="13">
        <v>43190</v>
      </c>
      <c r="Q82" s="14">
        <f t="shared" si="31"/>
        <v>119.11918705523743</v>
      </c>
      <c r="R82" s="14">
        <f t="shared" si="32"/>
        <v>113.21139436504345</v>
      </c>
      <c r="S82" s="8">
        <f t="shared" si="33"/>
        <v>38</v>
      </c>
      <c r="AE82" s="13"/>
      <c r="AF82" s="14"/>
      <c r="AH82" s="14"/>
    </row>
    <row r="83" spans="7:34" x14ac:dyDescent="0.25">
      <c r="G83" s="14"/>
      <c r="H83" s="12"/>
      <c r="J83" s="14"/>
      <c r="K83" s="12"/>
      <c r="O83" s="8" t="s">
        <v>77</v>
      </c>
      <c r="P83" s="13">
        <v>43281</v>
      </c>
      <c r="Q83" s="14">
        <f t="shared" si="31"/>
        <v>115.76502095408918</v>
      </c>
      <c r="R83" s="14">
        <f t="shared" si="32"/>
        <v>109.47339773491622</v>
      </c>
      <c r="S83" s="8">
        <f t="shared" si="33"/>
        <v>41</v>
      </c>
      <c r="AE83" s="13"/>
      <c r="AF83" s="14"/>
      <c r="AH83" s="14"/>
    </row>
    <row r="84" spans="7:34" x14ac:dyDescent="0.25">
      <c r="G84" s="14"/>
      <c r="H84" s="12"/>
      <c r="J84" s="14"/>
      <c r="K84" s="12"/>
      <c r="O84" s="8" t="s">
        <v>78</v>
      </c>
      <c r="P84" s="13">
        <v>43373</v>
      </c>
      <c r="Q84" s="14">
        <f t="shared" si="31"/>
        <v>117.09100052280324</v>
      </c>
      <c r="R84" s="14">
        <f t="shared" si="32"/>
        <v>110.63355419957225</v>
      </c>
      <c r="S84" s="8">
        <f t="shared" si="33"/>
        <v>44</v>
      </c>
      <c r="AE84" s="13"/>
      <c r="AF84" s="14"/>
      <c r="AH84" s="14"/>
    </row>
    <row r="85" spans="7:34" x14ac:dyDescent="0.25">
      <c r="G85" s="14"/>
      <c r="H85" s="12"/>
      <c r="J85" s="14"/>
      <c r="K85" s="12"/>
      <c r="O85" s="8" t="s">
        <v>80</v>
      </c>
      <c r="P85" s="13">
        <v>43465</v>
      </c>
      <c r="Q85" s="14">
        <f t="shared" si="31"/>
        <v>117.14355911702782</v>
      </c>
      <c r="R85" s="14">
        <f t="shared" si="32"/>
        <v>110.63089639862072</v>
      </c>
      <c r="S85" s="8">
        <f t="shared" si="33"/>
        <v>47</v>
      </c>
      <c r="AE85" s="13"/>
      <c r="AF85" s="14"/>
      <c r="AH85" s="14"/>
    </row>
    <row r="86" spans="7:34" x14ac:dyDescent="0.25">
      <c r="G86" s="14"/>
      <c r="H86" s="12"/>
      <c r="J86" s="14"/>
      <c r="K86" s="12"/>
      <c r="O86" s="8" t="s">
        <v>82</v>
      </c>
      <c r="P86" s="13">
        <v>43555</v>
      </c>
      <c r="Q86" s="14">
        <f t="shared" si="31"/>
        <v>124.30139571638905</v>
      </c>
      <c r="R86" s="14">
        <f t="shared" si="32"/>
        <v>116.55918708649246</v>
      </c>
      <c r="S86" s="8">
        <f t="shared" si="33"/>
        <v>50</v>
      </c>
      <c r="AE86" s="13"/>
      <c r="AF86" s="14"/>
      <c r="AH86" s="14"/>
    </row>
    <row r="87" spans="7:34" x14ac:dyDescent="0.25">
      <c r="G87" s="14"/>
      <c r="H87" s="12"/>
      <c r="J87" s="14"/>
      <c r="K87" s="12"/>
      <c r="O87" s="8" t="s">
        <v>83</v>
      </c>
      <c r="P87" s="13">
        <v>43646</v>
      </c>
      <c r="Q87" s="14">
        <f t="shared" si="31"/>
        <v>130.43936577464271</v>
      </c>
      <c r="R87" s="14">
        <f t="shared" si="32"/>
        <v>121.35757028130172</v>
      </c>
      <c r="S87" s="8">
        <f t="shared" si="33"/>
        <v>53</v>
      </c>
      <c r="AE87" s="13"/>
      <c r="AF87" s="14"/>
      <c r="AH87" s="14"/>
    </row>
    <row r="88" spans="7:34" x14ac:dyDescent="0.25">
      <c r="G88" s="14"/>
      <c r="H88" s="12"/>
      <c r="J88" s="14"/>
      <c r="K88" s="12"/>
      <c r="O88" s="8" t="s">
        <v>84</v>
      </c>
      <c r="P88" s="13">
        <v>43738</v>
      </c>
      <c r="Q88" s="14">
        <f t="shared" si="31"/>
        <v>130.90749649564273</v>
      </c>
      <c r="R88" s="14">
        <f t="shared" si="32"/>
        <v>121.99529008863389</v>
      </c>
      <c r="S88" s="8">
        <f t="shared" si="33"/>
        <v>56</v>
      </c>
      <c r="AE88" s="13"/>
      <c r="AF88" s="14"/>
      <c r="AH88" s="14"/>
    </row>
    <row r="89" spans="7:34" x14ac:dyDescent="0.25">
      <c r="G89" s="14"/>
      <c r="H89" s="12"/>
      <c r="J89" s="14"/>
      <c r="K89" s="12"/>
      <c r="O89" s="8" t="s">
        <v>86</v>
      </c>
      <c r="P89" s="13">
        <v>43830</v>
      </c>
      <c r="Q89" s="14">
        <f t="shared" si="31"/>
        <v>134.01268551987297</v>
      </c>
      <c r="R89" s="14">
        <f t="shared" si="32"/>
        <v>125.13314426077211</v>
      </c>
      <c r="S89" s="8">
        <f t="shared" si="33"/>
        <v>59</v>
      </c>
      <c r="AE89" s="13"/>
      <c r="AF89" s="14"/>
      <c r="AH89" s="14"/>
    </row>
    <row r="90" spans="7:34" x14ac:dyDescent="0.25">
      <c r="G90" s="14"/>
      <c r="H90" s="12"/>
      <c r="J90" s="14"/>
      <c r="K90" s="12"/>
      <c r="O90" s="8" t="s">
        <v>88</v>
      </c>
      <c r="P90" s="13">
        <v>43921</v>
      </c>
      <c r="Q90" s="14">
        <f t="shared" si="31"/>
        <v>120.18097500196563</v>
      </c>
      <c r="R90" s="14">
        <f t="shared" si="32"/>
        <v>107.82568502718848</v>
      </c>
      <c r="S90" s="8">
        <f t="shared" si="33"/>
        <v>62</v>
      </c>
      <c r="AE90" s="13"/>
      <c r="AF90" s="14"/>
      <c r="AH90" s="14"/>
    </row>
    <row r="91" spans="7:34" x14ac:dyDescent="0.25">
      <c r="G91" s="14"/>
      <c r="H91" s="12"/>
      <c r="J91" s="14"/>
      <c r="K91" s="12"/>
      <c r="O91" s="8" t="s">
        <v>89</v>
      </c>
      <c r="P91" s="13">
        <v>44012</v>
      </c>
      <c r="Q91" s="14">
        <f t="shared" si="31"/>
        <v>131.32508831998524</v>
      </c>
      <c r="R91" s="14">
        <f t="shared" si="32"/>
        <v>120.39195024172308</v>
      </c>
      <c r="S91" s="8">
        <f t="shared" si="33"/>
        <v>65</v>
      </c>
      <c r="AE91" s="13"/>
      <c r="AF91" s="14"/>
      <c r="AH91" s="14"/>
    </row>
    <row r="92" spans="7:34" x14ac:dyDescent="0.25">
      <c r="G92" s="14"/>
      <c r="H92" s="12"/>
      <c r="J92" s="14"/>
      <c r="K92" s="12"/>
      <c r="O92" s="8" t="s">
        <v>90</v>
      </c>
      <c r="P92" s="13">
        <v>44104</v>
      </c>
      <c r="Q92" s="14">
        <f t="shared" si="31"/>
        <v>133.70060599539659</v>
      </c>
      <c r="R92" s="14">
        <f t="shared" si="32"/>
        <v>122.67660867563116</v>
      </c>
      <c r="S92" s="8">
        <f t="shared" si="33"/>
        <v>68</v>
      </c>
      <c r="AE92" s="13"/>
      <c r="AF92" s="14"/>
      <c r="AH92" s="14"/>
    </row>
    <row r="93" spans="7:34" x14ac:dyDescent="0.25">
      <c r="G93" s="14"/>
      <c r="H93" s="12"/>
      <c r="J93" s="14"/>
      <c r="K93" s="12"/>
      <c r="O93" s="8" t="s">
        <v>91</v>
      </c>
      <c r="P93" s="66">
        <f>+P3</f>
        <v>44165</v>
      </c>
      <c r="Q93" s="14">
        <f t="shared" si="31"/>
        <v>140.49388036728257</v>
      </c>
      <c r="R93" s="14">
        <f t="shared" si="32"/>
        <v>128.01723178597345</v>
      </c>
      <c r="S93" s="8">
        <f t="shared" si="33"/>
        <v>70</v>
      </c>
      <c r="AE93" s="13"/>
      <c r="AF93" s="14"/>
      <c r="AH93" s="14"/>
    </row>
    <row r="94" spans="7:34" x14ac:dyDescent="0.25">
      <c r="G94" s="14"/>
      <c r="H94" s="12"/>
      <c r="J94" s="14"/>
      <c r="K94" s="12"/>
      <c r="O94" s="8" t="s">
        <v>141</v>
      </c>
      <c r="P94" s="13"/>
      <c r="Q94" s="14" t="str">
        <f t="shared" si="31"/>
        <v>N/A</v>
      </c>
      <c r="R94" s="14" t="str">
        <f t="shared" si="32"/>
        <v>N/A</v>
      </c>
      <c r="S94" s="8" t="str">
        <f t="shared" si="33"/>
        <v>N/A</v>
      </c>
      <c r="AE94" s="13"/>
      <c r="AF94" s="14"/>
      <c r="AH94" s="14"/>
    </row>
    <row r="95" spans="7:34" x14ac:dyDescent="0.25">
      <c r="G95" s="14"/>
      <c r="H95" s="12"/>
      <c r="J95" s="14"/>
      <c r="K95" s="12"/>
      <c r="O95" s="8" t="s">
        <v>142</v>
      </c>
      <c r="P95" s="13"/>
      <c r="Q95" s="14" t="str">
        <f t="shared" si="31"/>
        <v>N/A</v>
      </c>
      <c r="R95" s="14" t="str">
        <f t="shared" si="32"/>
        <v>N/A</v>
      </c>
      <c r="S95" s="8" t="str">
        <f t="shared" si="33"/>
        <v>N/A</v>
      </c>
      <c r="AE95" s="13"/>
      <c r="AF95" s="14"/>
      <c r="AH95" s="14"/>
    </row>
    <row r="96" spans="7:34" x14ac:dyDescent="0.25">
      <c r="G96" s="14"/>
      <c r="H96" s="12"/>
      <c r="J96" s="14"/>
      <c r="K96" s="12"/>
      <c r="O96" s="8" t="s">
        <v>143</v>
      </c>
      <c r="Q96" s="14" t="str">
        <f t="shared" si="31"/>
        <v>N/A</v>
      </c>
      <c r="R96" s="14" t="str">
        <f t="shared" si="32"/>
        <v>N/A</v>
      </c>
      <c r="S96" s="8" t="str">
        <f t="shared" si="33"/>
        <v>N/A</v>
      </c>
    </row>
    <row r="97" spans="7:19" x14ac:dyDescent="0.25">
      <c r="G97" s="14"/>
      <c r="H97" s="12"/>
      <c r="J97" s="14"/>
      <c r="K97" s="12"/>
      <c r="O97" s="8" t="s">
        <v>144</v>
      </c>
      <c r="Q97" s="14" t="str">
        <f t="shared" si="31"/>
        <v>N/A</v>
      </c>
      <c r="R97" s="14" t="str">
        <f t="shared" si="32"/>
        <v>N/A</v>
      </c>
      <c r="S97" s="8" t="str">
        <f t="shared" si="33"/>
        <v>N/A</v>
      </c>
    </row>
    <row r="98" spans="7:19" x14ac:dyDescent="0.25">
      <c r="G98" s="14"/>
      <c r="H98" s="12"/>
      <c r="J98" s="14"/>
      <c r="K98" s="12"/>
    </row>
    <row r="99" spans="7:19" x14ac:dyDescent="0.25">
      <c r="G99" s="14"/>
      <c r="H99" s="12"/>
      <c r="J99" s="14"/>
      <c r="K99" s="12"/>
    </row>
    <row r="100" spans="7:19" x14ac:dyDescent="0.25">
      <c r="G100" s="14"/>
      <c r="H100" s="12"/>
      <c r="J100" s="14"/>
      <c r="K100" s="12"/>
    </row>
    <row r="101" spans="7:19" x14ac:dyDescent="0.25">
      <c r="G101" s="14"/>
      <c r="H101" s="12"/>
      <c r="J101" s="14"/>
      <c r="K101" s="12"/>
    </row>
    <row r="102" spans="7:19" x14ac:dyDescent="0.25">
      <c r="G102" s="14"/>
      <c r="H102" s="12"/>
      <c r="J102" s="14"/>
      <c r="K102" s="12"/>
    </row>
    <row r="103" spans="7:19" x14ac:dyDescent="0.25">
      <c r="G103" s="14"/>
      <c r="H103" s="12"/>
      <c r="J103" s="14"/>
      <c r="K103" s="12"/>
    </row>
    <row r="104" spans="7:19" x14ac:dyDescent="0.25">
      <c r="G104" s="14"/>
      <c r="H104" s="12"/>
      <c r="J104" s="14"/>
      <c r="K104" s="12"/>
    </row>
    <row r="105" spans="7:19" x14ac:dyDescent="0.25">
      <c r="G105" s="14"/>
      <c r="H105" s="12"/>
      <c r="J105" s="14"/>
      <c r="K105" s="12"/>
    </row>
    <row r="106" spans="7:19" x14ac:dyDescent="0.25">
      <c r="G106" s="14"/>
      <c r="H106" s="12"/>
      <c r="J106" s="14"/>
      <c r="K106" s="12"/>
    </row>
    <row r="107" spans="7:19" x14ac:dyDescent="0.25">
      <c r="G107" s="14"/>
      <c r="H107" s="12"/>
      <c r="J107" s="14"/>
      <c r="K107" s="12"/>
    </row>
    <row r="108" spans="7:19" x14ac:dyDescent="0.25">
      <c r="G108" s="14"/>
      <c r="H108" s="12"/>
      <c r="J108" s="14"/>
      <c r="K108" s="12"/>
    </row>
    <row r="109" spans="7:19" x14ac:dyDescent="0.25">
      <c r="G109" s="14"/>
      <c r="H109" s="12"/>
      <c r="J109" s="14"/>
      <c r="K109" s="12"/>
    </row>
    <row r="110" spans="7:19" x14ac:dyDescent="0.25">
      <c r="G110" s="14"/>
      <c r="H110" s="12"/>
      <c r="J110" s="14"/>
      <c r="K110" s="12"/>
    </row>
    <row r="111" spans="7:19" x14ac:dyDescent="0.25">
      <c r="G111" s="14"/>
      <c r="H111" s="12"/>
      <c r="J111" s="14"/>
      <c r="K111" s="12"/>
    </row>
    <row r="112" spans="7:19" x14ac:dyDescent="0.25">
      <c r="G112" s="14"/>
      <c r="H112" s="12"/>
      <c r="J112" s="14"/>
      <c r="K112" s="12"/>
    </row>
    <row r="113" spans="7:11" x14ac:dyDescent="0.25">
      <c r="G113" s="14"/>
      <c r="H113" s="12"/>
      <c r="J113" s="14"/>
      <c r="K113" s="12"/>
    </row>
    <row r="114" spans="7:11" x14ac:dyDescent="0.25">
      <c r="G114" s="14"/>
      <c r="H114" s="12"/>
      <c r="J114" s="14"/>
      <c r="K114" s="12"/>
    </row>
    <row r="115" spans="7:11" x14ac:dyDescent="0.25">
      <c r="G115" s="14"/>
      <c r="H115" s="12"/>
      <c r="J115" s="14"/>
      <c r="K115" s="12"/>
    </row>
    <row r="116" spans="7:11" x14ac:dyDescent="0.25">
      <c r="G116" s="14"/>
      <c r="H116" s="12"/>
      <c r="J116" s="14"/>
      <c r="K116" s="12"/>
    </row>
    <row r="117" spans="7:11" x14ac:dyDescent="0.25">
      <c r="G117" s="14"/>
      <c r="H117" s="12"/>
      <c r="J117" s="14"/>
      <c r="K117" s="12"/>
    </row>
    <row r="118" spans="7:11" x14ac:dyDescent="0.25">
      <c r="G118" s="14"/>
      <c r="H118" s="12"/>
      <c r="J118" s="14"/>
      <c r="K118" s="12"/>
    </row>
    <row r="119" spans="7:11" x14ac:dyDescent="0.25">
      <c r="G119" s="14"/>
      <c r="H119" s="12"/>
      <c r="J119" s="14"/>
      <c r="K119" s="12"/>
    </row>
    <row r="120" spans="7:11" x14ac:dyDescent="0.25">
      <c r="G120" s="14"/>
      <c r="H120" s="12"/>
      <c r="J120" s="14"/>
      <c r="K120" s="12"/>
    </row>
    <row r="121" spans="7:11" x14ac:dyDescent="0.25">
      <c r="G121" s="14"/>
      <c r="H121" s="12"/>
      <c r="J121" s="14"/>
      <c r="K121" s="12"/>
    </row>
    <row r="122" spans="7:11" x14ac:dyDescent="0.25">
      <c r="G122" s="14"/>
      <c r="H122" s="12"/>
      <c r="J122" s="14"/>
      <c r="K122" s="12"/>
    </row>
    <row r="123" spans="7:11" x14ac:dyDescent="0.25">
      <c r="G123" s="14"/>
      <c r="H123" s="12"/>
      <c r="J123" s="14"/>
      <c r="K123" s="12"/>
    </row>
    <row r="124" spans="7:11" x14ac:dyDescent="0.25">
      <c r="G124" s="14"/>
      <c r="H124" s="12"/>
      <c r="J124" s="14"/>
      <c r="K124" s="12"/>
    </row>
    <row r="125" spans="7:11" x14ac:dyDescent="0.25">
      <c r="G125" s="14"/>
      <c r="H125" s="12"/>
      <c r="J125" s="14"/>
      <c r="K125" s="12"/>
    </row>
    <row r="126" spans="7:11" x14ac:dyDescent="0.25">
      <c r="G126" s="14"/>
      <c r="H126" s="12"/>
      <c r="J126" s="14"/>
      <c r="K126" s="12"/>
    </row>
    <row r="127" spans="7:11" x14ac:dyDescent="0.25">
      <c r="G127" s="14"/>
      <c r="H127" s="12"/>
      <c r="J127" s="14"/>
      <c r="K127" s="12"/>
    </row>
    <row r="128" spans="7:11" x14ac:dyDescent="0.25">
      <c r="G128" s="14"/>
      <c r="H128" s="12"/>
      <c r="J128" s="14"/>
      <c r="K128" s="12"/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FBA4-1E8B-49E7-9666-842E0EBC6714}">
  <sheetPr>
    <tabColor rgb="FF0070C0"/>
    <pageSetUpPr autoPageBreaks="0"/>
  </sheetPr>
  <dimension ref="A1:AC128"/>
  <sheetViews>
    <sheetView showGridLines="0" topLeftCell="A79" workbookViewId="0">
      <selection activeCell="E128" sqref="E128"/>
    </sheetView>
  </sheetViews>
  <sheetFormatPr defaultRowHeight="11.25" x14ac:dyDescent="0.25"/>
  <cols>
    <col min="1" max="1" width="9" style="35" bestFit="1" customWidth="1"/>
    <col min="2" max="2" width="7.140625" style="36" bestFit="1" customWidth="1"/>
    <col min="3" max="3" width="8.42578125" style="36" bestFit="1" customWidth="1"/>
    <col min="4" max="4" width="8.7109375" style="11" bestFit="1" customWidth="1"/>
    <col min="5" max="5" width="10" style="11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1" t="s">
        <v>0</v>
      </c>
      <c r="B1" s="2" t="s">
        <v>134</v>
      </c>
      <c r="C1" s="2" t="s">
        <v>92</v>
      </c>
      <c r="D1" s="3" t="s">
        <v>2</v>
      </c>
      <c r="E1" s="3" t="s">
        <v>3</v>
      </c>
      <c r="F1" s="4"/>
      <c r="G1" s="5" t="s">
        <v>4</v>
      </c>
      <c r="H1" s="5" t="s">
        <v>5</v>
      </c>
      <c r="I1" s="6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4"/>
      <c r="O1" s="7" t="s">
        <v>11</v>
      </c>
      <c r="P1" s="7" t="s">
        <v>0</v>
      </c>
      <c r="Q1" s="7" t="s">
        <v>12</v>
      </c>
      <c r="R1" s="7" t="s">
        <v>13</v>
      </c>
      <c r="S1" s="7" t="s">
        <v>14</v>
      </c>
      <c r="T1" s="4"/>
      <c r="U1" s="7" t="s">
        <v>15</v>
      </c>
      <c r="V1" s="7" t="s">
        <v>16</v>
      </c>
      <c r="W1" s="7" t="s">
        <v>1</v>
      </c>
      <c r="X1" s="7" t="s">
        <v>17</v>
      </c>
      <c r="Y1" s="4"/>
      <c r="Z1" s="8" t="s">
        <v>18</v>
      </c>
      <c r="AA1" s="8">
        <v>12</v>
      </c>
    </row>
    <row r="2" spans="1:29" x14ac:dyDescent="0.25">
      <c r="A2" s="33">
        <v>40329</v>
      </c>
      <c r="B2" s="34">
        <v>100</v>
      </c>
      <c r="C2" s="34">
        <v>100</v>
      </c>
      <c r="D2" s="11" t="s">
        <v>19</v>
      </c>
      <c r="E2" s="11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f>A2</f>
        <v>40329</v>
      </c>
      <c r="Q2" s="14">
        <f t="shared" ref="Q2:Q15" si="0">IFERROR(VLOOKUP(P2,A:B,2,0),"N/A")</f>
        <v>100</v>
      </c>
      <c r="R2" s="14">
        <f t="shared" ref="R2:R15" si="1">IFERROR(VLOOKUP(P2,A:C,3,0),"N/A")</f>
        <v>100</v>
      </c>
      <c r="S2" s="8">
        <f t="shared" ref="S2:S15" si="2">IFERROR(MATCH(P2,A:A,0),"N/A")</f>
        <v>2</v>
      </c>
      <c r="U2" s="15"/>
      <c r="Z2" s="16" t="s">
        <v>21</v>
      </c>
      <c r="AA2" s="17">
        <v>1.2053122972972972E-2</v>
      </c>
    </row>
    <row r="3" spans="1:29" x14ac:dyDescent="0.25">
      <c r="A3" s="33">
        <v>40359</v>
      </c>
      <c r="B3" s="34">
        <f>B2*(1+D3)</f>
        <v>101.22</v>
      </c>
      <c r="C3" s="34">
        <f>C2*(1+E3)</f>
        <v>97.84</v>
      </c>
      <c r="D3" s="11">
        <v>1.2200000000000001E-2</v>
      </c>
      <c r="E3" s="11">
        <v>-2.1600000000000001E-2</v>
      </c>
      <c r="G3" s="14">
        <f>MAX($B$2:B3)</f>
        <v>101.22</v>
      </c>
      <c r="H3" s="12">
        <f t="shared" ref="H3:H66" si="3">B3/G3-1</f>
        <v>0</v>
      </c>
      <c r="I3" s="12" t="str">
        <f t="shared" ref="I3:I66" si="4">IF(D3&gt;0,"Positive",D3)</f>
        <v>Positive</v>
      </c>
      <c r="J3" s="14">
        <f>MAX($C$2:C3)</f>
        <v>100</v>
      </c>
      <c r="K3" s="12">
        <f t="shared" ref="K3:K66" si="5">C3/J3-1</f>
        <v>-2.1599999999999953E-2</v>
      </c>
      <c r="L3" s="12">
        <f>IF(E3&gt;0,"Positive",E3)</f>
        <v>-2.1600000000000001E-2</v>
      </c>
      <c r="M3" s="12">
        <f t="shared" ref="M3:M66" si="6">D3-E3</f>
        <v>3.3800000000000004E-2</v>
      </c>
      <c r="O3" s="8" t="s">
        <v>22</v>
      </c>
      <c r="P3" s="13">
        <f>MAX(A:A)</f>
        <v>44165</v>
      </c>
      <c r="Q3" s="14">
        <f t="shared" si="0"/>
        <v>301.7471086711522</v>
      </c>
      <c r="R3" s="14">
        <f t="shared" si="1"/>
        <v>171.16316782279353</v>
      </c>
      <c r="S3" s="8">
        <f t="shared" si="2"/>
        <v>128</v>
      </c>
      <c r="U3" s="18" t="s">
        <v>23</v>
      </c>
      <c r="V3" s="19"/>
      <c r="W3" s="19"/>
      <c r="X3" s="19"/>
    </row>
    <row r="4" spans="1:29" x14ac:dyDescent="0.25">
      <c r="A4" s="33">
        <v>40390</v>
      </c>
      <c r="B4" s="34">
        <f t="shared" ref="B4:C19" si="7">B3*(1+D4)</f>
        <v>107.01990599999999</v>
      </c>
      <c r="C4" s="34">
        <f t="shared" si="7"/>
        <v>102.51702044370927</v>
      </c>
      <c r="D4" s="11">
        <v>5.7299999999999997E-2</v>
      </c>
      <c r="E4" s="11">
        <v>4.7802743701035121E-2</v>
      </c>
      <c r="G4" s="14">
        <f>MAX($B$2:B4)</f>
        <v>107.01990599999999</v>
      </c>
      <c r="H4" s="12">
        <f t="shared" si="3"/>
        <v>0</v>
      </c>
      <c r="I4" s="12" t="str">
        <f t="shared" si="4"/>
        <v>Positive</v>
      </c>
      <c r="J4" s="14">
        <f>MAX($C$2:C4)</f>
        <v>102.51702044370927</v>
      </c>
      <c r="K4" s="12">
        <f t="shared" si="5"/>
        <v>0</v>
      </c>
      <c r="L4" s="12" t="str">
        <f t="shared" ref="L4:L67" si="8">IF(E4&gt;0,"Positive",E4)</f>
        <v>Positive</v>
      </c>
      <c r="M4" s="12">
        <f t="shared" si="6"/>
        <v>9.4972562989648762E-3</v>
      </c>
      <c r="O4" s="8">
        <v>2009</v>
      </c>
      <c r="P4" s="13">
        <v>40178</v>
      </c>
      <c r="Q4" s="14" t="str">
        <f t="shared" si="0"/>
        <v>N/A</v>
      </c>
      <c r="R4" s="14" t="str">
        <f t="shared" si="1"/>
        <v>N/A</v>
      </c>
      <c r="S4" s="8" t="str">
        <f t="shared" si="2"/>
        <v>N/A</v>
      </c>
      <c r="U4" s="20" t="s">
        <v>24</v>
      </c>
      <c r="V4" s="21">
        <f>Q3/Q2-1</f>
        <v>2.017471086711522</v>
      </c>
      <c r="W4" s="21">
        <f>R3/R2-1</f>
        <v>0.71163167822793527</v>
      </c>
      <c r="X4" s="22">
        <f>V4-W4</f>
        <v>1.3058394084835867</v>
      </c>
      <c r="Z4" s="15" t="s">
        <v>25</v>
      </c>
    </row>
    <row r="5" spans="1:29" x14ac:dyDescent="0.25">
      <c r="A5" s="33">
        <v>40421</v>
      </c>
      <c r="B5" s="34">
        <f t="shared" si="7"/>
        <v>105.7035611562</v>
      </c>
      <c r="C5" s="34">
        <f t="shared" si="7"/>
        <v>102.16907913066485</v>
      </c>
      <c r="D5" s="11">
        <v>-1.23E-2</v>
      </c>
      <c r="E5" s="11">
        <v>-3.3939858136577418E-3</v>
      </c>
      <c r="G5" s="14">
        <f>MAX($B$2:B5)</f>
        <v>107.01990599999999</v>
      </c>
      <c r="H5" s="12">
        <f t="shared" si="3"/>
        <v>-1.2299999999999978E-2</v>
      </c>
      <c r="I5" s="12">
        <f t="shared" si="4"/>
        <v>-1.23E-2</v>
      </c>
      <c r="J5" s="14">
        <f>MAX($C$2:C5)</f>
        <v>102.51702044370927</v>
      </c>
      <c r="K5" s="12">
        <f t="shared" si="5"/>
        <v>-3.3939858136577961E-3</v>
      </c>
      <c r="L5" s="12">
        <f t="shared" si="8"/>
        <v>-3.3939858136577418E-3</v>
      </c>
      <c r="M5" s="12">
        <f t="shared" si="6"/>
        <v>-8.9060141863422579E-3</v>
      </c>
      <c r="O5" s="8">
        <v>2010</v>
      </c>
      <c r="P5" s="13">
        <v>40543</v>
      </c>
      <c r="Q5" s="14">
        <f t="shared" si="0"/>
        <v>111.8956632126784</v>
      </c>
      <c r="R5" s="14">
        <f t="shared" si="1"/>
        <v>113.84161439943645</v>
      </c>
      <c r="S5" s="8">
        <f t="shared" si="2"/>
        <v>9</v>
      </c>
      <c r="U5" s="8">
        <v>2010</v>
      </c>
      <c r="V5" s="12" t="str">
        <f t="shared" ref="V5:V15" si="9">IFERROR(VLOOKUP(U5,$O$2:$R$15,3,0)/VLOOKUP(U5-1,$O$2:$R$15,3,0)-1,"N/A")</f>
        <v>N/A</v>
      </c>
      <c r="W5" s="12" t="str">
        <f t="shared" ref="W5:W15" si="10">IFERROR(VLOOKUP(U5,$O$2:$R$15,4,0)/VLOOKUP(U5-1,$O$2:$R$15,4,0)-1,"N/A")</f>
        <v>N/A</v>
      </c>
      <c r="X5" s="23" t="str">
        <f>IFERROR(V5-W5,"N/A")</f>
        <v>N/A</v>
      </c>
      <c r="Z5" s="13">
        <f>P3</f>
        <v>44165</v>
      </c>
      <c r="AA5" s="12">
        <f>VLOOKUP(Z5,A:E,4,0)</f>
        <v>4.9500000000000002E-2</v>
      </c>
      <c r="AB5" s="12">
        <f>VLOOKUP(Z5,A:E,5,0)</f>
        <v>7.5399999999999995E-2</v>
      </c>
      <c r="AC5" s="23">
        <f t="shared" ref="AC5" si="11">IFERROR(AA5-AB5,"N/A")</f>
        <v>-2.5899999999999992E-2</v>
      </c>
    </row>
    <row r="6" spans="1:29" x14ac:dyDescent="0.25">
      <c r="A6" s="33">
        <v>40451</v>
      </c>
      <c r="B6" s="34">
        <f t="shared" si="7"/>
        <v>109.26577116716395</v>
      </c>
      <c r="C6" s="34">
        <f t="shared" si="7"/>
        <v>108.37733280298025</v>
      </c>
      <c r="D6" s="11">
        <v>3.3700000000000001E-2</v>
      </c>
      <c r="E6" s="11">
        <v>6.0764506493942376E-2</v>
      </c>
      <c r="G6" s="14">
        <f>MAX($B$2:B6)</f>
        <v>109.26577116716395</v>
      </c>
      <c r="H6" s="12">
        <f t="shared" si="3"/>
        <v>0</v>
      </c>
      <c r="I6" s="12" t="str">
        <f t="shared" si="4"/>
        <v>Positive</v>
      </c>
      <c r="J6" s="14">
        <f>MAX($C$2:C6)</f>
        <v>108.37733280298025</v>
      </c>
      <c r="K6" s="12">
        <f t="shared" si="5"/>
        <v>0</v>
      </c>
      <c r="L6" s="12" t="str">
        <f t="shared" si="8"/>
        <v>Positive</v>
      </c>
      <c r="M6" s="12">
        <f t="shared" si="6"/>
        <v>-2.7064506493942375E-2</v>
      </c>
      <c r="O6" s="8">
        <v>2011</v>
      </c>
      <c r="P6" s="13">
        <v>40908</v>
      </c>
      <c r="Q6" s="14">
        <f t="shared" si="0"/>
        <v>114.03361929311923</v>
      </c>
      <c r="R6" s="14">
        <f t="shared" si="1"/>
        <v>101.86922726739083</v>
      </c>
      <c r="S6" s="8">
        <f t="shared" si="2"/>
        <v>21</v>
      </c>
      <c r="U6" s="8">
        <v>2011</v>
      </c>
      <c r="V6" s="12">
        <f t="shared" si="9"/>
        <v>1.9106692958933191E-2</v>
      </c>
      <c r="W6" s="12">
        <f t="shared" si="10"/>
        <v>-0.10516705332408649</v>
      </c>
      <c r="X6" s="23">
        <f t="shared" ref="X6:X19" si="12">IFERROR(V6-W6,"N/A")</f>
        <v>0.12427374628301968</v>
      </c>
    </row>
    <row r="7" spans="1:29" x14ac:dyDescent="0.25">
      <c r="A7" s="33">
        <v>40482</v>
      </c>
      <c r="B7" s="34">
        <f t="shared" si="7"/>
        <v>108.5664702316941</v>
      </c>
      <c r="C7" s="34">
        <f t="shared" si="7"/>
        <v>109.43118609260034</v>
      </c>
      <c r="D7" s="11">
        <v>-6.4000000000000003E-3</v>
      </c>
      <c r="E7" s="11">
        <v>9.723927156759753E-3</v>
      </c>
      <c r="G7" s="14">
        <f>MAX($B$2:B7)</f>
        <v>109.26577116716395</v>
      </c>
      <c r="H7" s="12">
        <f t="shared" si="3"/>
        <v>-6.3999999999999613E-3</v>
      </c>
      <c r="I7" s="12">
        <f t="shared" si="4"/>
        <v>-6.4000000000000003E-3</v>
      </c>
      <c r="J7" s="14">
        <f>MAX($C$2:C7)</f>
        <v>109.43118609260034</v>
      </c>
      <c r="K7" s="12">
        <f t="shared" si="5"/>
        <v>0</v>
      </c>
      <c r="L7" s="12" t="str">
        <f t="shared" si="8"/>
        <v>Positive</v>
      </c>
      <c r="M7" s="12">
        <f t="shared" si="6"/>
        <v>-1.6123927156759754E-2</v>
      </c>
      <c r="O7" s="8">
        <v>2012</v>
      </c>
      <c r="P7" s="13">
        <v>41274</v>
      </c>
      <c r="Q7" s="14">
        <f t="shared" si="0"/>
        <v>125.76976627517132</v>
      </c>
      <c r="R7" s="14">
        <f t="shared" si="1"/>
        <v>108.8570272074633</v>
      </c>
      <c r="S7" s="8">
        <f t="shared" si="2"/>
        <v>33</v>
      </c>
      <c r="U7" s="8">
        <v>2012</v>
      </c>
      <c r="V7" s="12">
        <f t="shared" si="9"/>
        <v>0.10291830650296863</v>
      </c>
      <c r="W7" s="12">
        <f t="shared" si="10"/>
        <v>6.8595788222979293E-2</v>
      </c>
      <c r="X7" s="23">
        <f t="shared" si="12"/>
        <v>3.4322518279989334E-2</v>
      </c>
      <c r="Z7" s="24" t="s">
        <v>26</v>
      </c>
    </row>
    <row r="8" spans="1:29" x14ac:dyDescent="0.25">
      <c r="A8" s="33">
        <v>40512</v>
      </c>
      <c r="B8" s="34">
        <f t="shared" si="7"/>
        <v>108.44704711443923</v>
      </c>
      <c r="C8" s="34">
        <f t="shared" si="7"/>
        <v>108.78853617294182</v>
      </c>
      <c r="D8" s="11">
        <v>-1.1000000000000001E-3</v>
      </c>
      <c r="E8" s="11">
        <v>-5.8726396250033622E-3</v>
      </c>
      <c r="G8" s="14">
        <f>MAX($B$2:B8)</f>
        <v>109.26577116716395</v>
      </c>
      <c r="H8" s="12">
        <f t="shared" si="3"/>
        <v>-7.492960000000104E-3</v>
      </c>
      <c r="I8" s="12">
        <f t="shared" si="4"/>
        <v>-1.1000000000000001E-3</v>
      </c>
      <c r="J8" s="14">
        <f>MAX($C$2:C8)</f>
        <v>109.43118609260034</v>
      </c>
      <c r="K8" s="12">
        <f t="shared" si="5"/>
        <v>-5.8726396250033952E-3</v>
      </c>
      <c r="L8" s="12">
        <f t="shared" si="8"/>
        <v>-5.8726396250033622E-3</v>
      </c>
      <c r="M8" s="12">
        <f t="shared" si="6"/>
        <v>4.772639625003362E-3</v>
      </c>
      <c r="O8" s="8">
        <v>2013</v>
      </c>
      <c r="P8" s="13">
        <v>41639</v>
      </c>
      <c r="Q8" s="14">
        <f t="shared" si="0"/>
        <v>174.89591391017294</v>
      </c>
      <c r="R8" s="14">
        <f t="shared" si="1"/>
        <v>137.83002062419294</v>
      </c>
      <c r="S8" s="8">
        <f t="shared" si="2"/>
        <v>45</v>
      </c>
      <c r="U8" s="8">
        <v>2013</v>
      </c>
      <c r="V8" s="12">
        <f t="shared" si="9"/>
        <v>0.39060379207128881</v>
      </c>
      <c r="W8" s="12">
        <f t="shared" si="10"/>
        <v>0.26615639026695037</v>
      </c>
      <c r="X8" s="23">
        <f t="shared" si="12"/>
        <v>0.12444740180433844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33">
        <v>40543</v>
      </c>
      <c r="B9" s="34">
        <f t="shared" si="7"/>
        <v>111.8956632126784</v>
      </c>
      <c r="C9" s="34">
        <f t="shared" si="7"/>
        <v>113.84161439943645</v>
      </c>
      <c r="D9" s="11">
        <v>3.1800000000000002E-2</v>
      </c>
      <c r="E9" s="11">
        <v>4.6448627808188661E-2</v>
      </c>
      <c r="G9" s="14">
        <f>MAX($B$2:B9)</f>
        <v>111.8956632126784</v>
      </c>
      <c r="H9" s="12">
        <f t="shared" si="3"/>
        <v>0</v>
      </c>
      <c r="I9" s="12" t="str">
        <f t="shared" si="4"/>
        <v>Positive</v>
      </c>
      <c r="J9" s="14">
        <f>MAX($C$2:C9)</f>
        <v>113.84161439943645</v>
      </c>
      <c r="K9" s="12">
        <f t="shared" si="5"/>
        <v>0</v>
      </c>
      <c r="L9" s="12" t="str">
        <f t="shared" si="8"/>
        <v>Positive</v>
      </c>
      <c r="M9" s="12">
        <f t="shared" si="6"/>
        <v>-1.4648627808188659E-2</v>
      </c>
      <c r="O9" s="8">
        <v>2014</v>
      </c>
      <c r="P9" s="13">
        <v>42004</v>
      </c>
      <c r="Q9" s="14">
        <f t="shared" si="0"/>
        <v>217.00712877827723</v>
      </c>
      <c r="R9" s="14">
        <f t="shared" si="1"/>
        <v>140.56829046994093</v>
      </c>
      <c r="S9" s="8">
        <f t="shared" si="2"/>
        <v>57</v>
      </c>
      <c r="U9" s="8">
        <v>2014</v>
      </c>
      <c r="V9" s="12">
        <f t="shared" si="9"/>
        <v>0.24077872333674266</v>
      </c>
      <c r="W9" s="12">
        <f t="shared" si="10"/>
        <v>1.9867005992940889E-2</v>
      </c>
      <c r="X9" s="23">
        <f t="shared" si="12"/>
        <v>0.22091171734380177</v>
      </c>
      <c r="Z9" s="20" t="s">
        <v>30</v>
      </c>
      <c r="AA9" s="20" t="str">
        <f>IFERROR(Q50/Q49-1,"N/A")</f>
        <v>N/A</v>
      </c>
      <c r="AB9" s="20" t="str">
        <f>IFERROR(R50/R49-1,"N/A")</f>
        <v>N/A</v>
      </c>
      <c r="AC9" s="22" t="str">
        <f>IFERROR(AA9-AB9,"N/A")</f>
        <v>N/A</v>
      </c>
    </row>
    <row r="10" spans="1:29" x14ac:dyDescent="0.25">
      <c r="A10" s="33">
        <v>40574</v>
      </c>
      <c r="B10" s="34">
        <f t="shared" si="7"/>
        <v>111.06763530490458</v>
      </c>
      <c r="C10" s="34">
        <f t="shared" si="7"/>
        <v>109.55179546127574</v>
      </c>
      <c r="D10" s="11">
        <v>-7.4000000000000003E-3</v>
      </c>
      <c r="E10" s="11">
        <v>-3.7682344552045922E-2</v>
      </c>
      <c r="G10" s="14">
        <f>MAX($B$2:B10)</f>
        <v>111.8956632126784</v>
      </c>
      <c r="H10" s="12">
        <f t="shared" si="3"/>
        <v>-7.3999999999999622E-3</v>
      </c>
      <c r="I10" s="12">
        <f t="shared" si="4"/>
        <v>-7.4000000000000003E-3</v>
      </c>
      <c r="J10" s="14">
        <f>MAX($C$2:C10)</f>
        <v>113.84161439943645</v>
      </c>
      <c r="K10" s="12">
        <f t="shared" si="5"/>
        <v>-3.7682344552045888E-2</v>
      </c>
      <c r="L10" s="12">
        <f t="shared" si="8"/>
        <v>-3.7682344552045922E-2</v>
      </c>
      <c r="M10" s="12">
        <f t="shared" si="6"/>
        <v>3.0282344552045922E-2</v>
      </c>
      <c r="O10" s="8">
        <v>2015</v>
      </c>
      <c r="P10" s="13">
        <v>42369</v>
      </c>
      <c r="Q10" s="14">
        <f t="shared" si="0"/>
        <v>229.52300841440541</v>
      </c>
      <c r="R10" s="14">
        <f t="shared" si="1"/>
        <v>120.06941244705973</v>
      </c>
      <c r="S10" s="8">
        <f t="shared" si="2"/>
        <v>69</v>
      </c>
      <c r="U10" s="8">
        <v>2015</v>
      </c>
      <c r="V10" s="12">
        <f t="shared" si="9"/>
        <v>5.7674969972604018E-2</v>
      </c>
      <c r="W10" s="12">
        <f t="shared" si="10"/>
        <v>-0.14582860725096936</v>
      </c>
      <c r="X10" s="23">
        <f t="shared" si="12"/>
        <v>0.20350357722357337</v>
      </c>
      <c r="Z10" s="8" t="s">
        <v>31</v>
      </c>
      <c r="AA10" s="26" t="str">
        <f>IFERROR(VLOOKUP(Z10,$O$49:$S$93,3,0)/VLOOKUP(Z9,$O$49:$S$93,3,0)-1,"N/A")</f>
        <v>N/A</v>
      </c>
      <c r="AB10" s="12" t="str">
        <f>IFERROR(VLOOKUP(Z10,$O$49:$S$93,4,0)/VLOOKUP(Z9,$O$49:$S$93,4,0)-1,"N/A")</f>
        <v>N/A</v>
      </c>
      <c r="AC10" s="23" t="str">
        <f t="shared" ref="AC10:AC56" si="13">IFERROR(AA10-AB10,"N/A")</f>
        <v>N/A</v>
      </c>
    </row>
    <row r="11" spans="1:29" x14ac:dyDescent="0.25">
      <c r="A11" s="33">
        <v>40602</v>
      </c>
      <c r="B11" s="34">
        <f t="shared" si="7"/>
        <v>109.55711546475789</v>
      </c>
      <c r="C11" s="34">
        <f t="shared" si="7"/>
        <v>103.57284531504898</v>
      </c>
      <c r="D11" s="11">
        <v>-1.3599999999999999E-2</v>
      </c>
      <c r="E11" s="11">
        <v>-5.4576468793158125E-2</v>
      </c>
      <c r="G11" s="14">
        <f>MAX($B$2:B11)</f>
        <v>111.8956632126784</v>
      </c>
      <c r="H11" s="12">
        <f t="shared" si="3"/>
        <v>-2.0899359999999922E-2</v>
      </c>
      <c r="I11" s="12">
        <f t="shared" si="4"/>
        <v>-1.3599999999999999E-2</v>
      </c>
      <c r="J11" s="14">
        <f>MAX($C$2:C11)</f>
        <v>113.84161439943645</v>
      </c>
      <c r="K11" s="12">
        <f t="shared" si="5"/>
        <v>-9.0202244043706248E-2</v>
      </c>
      <c r="L11" s="12">
        <f t="shared" si="8"/>
        <v>-5.4576468793158125E-2</v>
      </c>
      <c r="M11" s="12">
        <f t="shared" si="6"/>
        <v>4.0976468793158125E-2</v>
      </c>
      <c r="O11" s="8">
        <v>2016</v>
      </c>
      <c r="P11" s="13">
        <v>42735</v>
      </c>
      <c r="Q11" s="14">
        <f t="shared" si="0"/>
        <v>227.99904916763907</v>
      </c>
      <c r="R11" s="14">
        <f t="shared" si="1"/>
        <v>130.85019273194351</v>
      </c>
      <c r="S11" s="8">
        <f t="shared" si="2"/>
        <v>81</v>
      </c>
      <c r="U11" s="8">
        <v>2016</v>
      </c>
      <c r="V11" s="12">
        <f t="shared" si="9"/>
        <v>-6.639679643858698E-3</v>
      </c>
      <c r="W11" s="12">
        <f t="shared" si="10"/>
        <v>8.9787899059114329E-2</v>
      </c>
      <c r="X11" s="23">
        <f t="shared" si="12"/>
        <v>-9.6427578702973027E-2</v>
      </c>
      <c r="Z11" s="8" t="s">
        <v>32</v>
      </c>
      <c r="AA11" s="26">
        <f t="shared" ref="AA11:AA49" si="14">IFERROR(VLOOKUP(Z11,$O$49:$S$93,3,0)/VLOOKUP(Z10,$O$49:$S$93,3,0)-1,"N/A")</f>
        <v>7.9487958577000084E-2</v>
      </c>
      <c r="AB11" s="12">
        <f t="shared" ref="AB11:AB49" si="15">IFERROR(VLOOKUP(Z11,$O$49:$S$93,4,0)/VLOOKUP(Z10,$O$49:$S$93,4,0)-1,"N/A")</f>
        <v>0.1076996402594057</v>
      </c>
      <c r="AC11" s="23">
        <f t="shared" si="13"/>
        <v>-2.821168168240562E-2</v>
      </c>
    </row>
    <row r="12" spans="1:29" x14ac:dyDescent="0.25">
      <c r="A12" s="33">
        <v>40633</v>
      </c>
      <c r="B12" s="34">
        <f t="shared" si="7"/>
        <v>112.668537543957</v>
      </c>
      <c r="C12" s="34">
        <f t="shared" si="7"/>
        <v>109.34692240432177</v>
      </c>
      <c r="D12" s="11">
        <v>2.8400000000000002E-2</v>
      </c>
      <c r="E12" s="11">
        <v>5.5748947242968389E-2</v>
      </c>
      <c r="G12" s="14">
        <f>MAX($B$2:B12)</f>
        <v>112.668537543957</v>
      </c>
      <c r="H12" s="12">
        <f t="shared" si="3"/>
        <v>0</v>
      </c>
      <c r="I12" s="12" t="str">
        <f t="shared" si="4"/>
        <v>Positive</v>
      </c>
      <c r="J12" s="14">
        <f>MAX($C$2:C12)</f>
        <v>113.84161439943645</v>
      </c>
      <c r="K12" s="12">
        <f t="shared" si="5"/>
        <v>-3.9481976945127784E-2</v>
      </c>
      <c r="L12" s="12" t="str">
        <f t="shared" si="8"/>
        <v>Positive</v>
      </c>
      <c r="M12" s="12">
        <f t="shared" si="6"/>
        <v>-2.7348947242968387E-2</v>
      </c>
      <c r="O12" s="8">
        <v>2017</v>
      </c>
      <c r="P12" s="13">
        <v>43100</v>
      </c>
      <c r="Q12" s="14">
        <f t="shared" si="0"/>
        <v>252.1526061137568</v>
      </c>
      <c r="R12" s="14">
        <f t="shared" si="1"/>
        <v>136.82468538906502</v>
      </c>
      <c r="S12" s="8">
        <f t="shared" si="2"/>
        <v>93</v>
      </c>
      <c r="U12" s="8">
        <v>2017</v>
      </c>
      <c r="V12" s="12">
        <f t="shared" si="9"/>
        <v>0.10593709506375415</v>
      </c>
      <c r="W12" s="12">
        <f t="shared" si="10"/>
        <v>4.565902833143487E-2</v>
      </c>
      <c r="X12" s="23">
        <f t="shared" si="12"/>
        <v>6.027806673231928E-2</v>
      </c>
      <c r="Z12" s="8" t="s">
        <v>33</v>
      </c>
      <c r="AA12" s="26">
        <f t="shared" si="14"/>
        <v>2.4068763872000076E-2</v>
      </c>
      <c r="AB12" s="12">
        <f t="shared" si="15"/>
        <v>5.0419044786696787E-2</v>
      </c>
      <c r="AC12" s="23">
        <f t="shared" si="13"/>
        <v>-2.6350280914696711E-2</v>
      </c>
    </row>
    <row r="13" spans="1:29" x14ac:dyDescent="0.25">
      <c r="A13" s="33">
        <v>40663</v>
      </c>
      <c r="B13" s="34">
        <f t="shared" si="7"/>
        <v>113.00654315658886</v>
      </c>
      <c r="C13" s="34">
        <f t="shared" si="7"/>
        <v>112.64889317999821</v>
      </c>
      <c r="D13" s="11">
        <v>3.0000000000000001E-3</v>
      </c>
      <c r="E13" s="11">
        <v>3.0197198998130347E-2</v>
      </c>
      <c r="G13" s="14">
        <f>MAX($B$2:B13)</f>
        <v>113.00654315658886</v>
      </c>
      <c r="H13" s="12">
        <f t="shared" si="3"/>
        <v>0</v>
      </c>
      <c r="I13" s="12" t="str">
        <f t="shared" si="4"/>
        <v>Positive</v>
      </c>
      <c r="J13" s="14">
        <f>MAX($C$2:C13)</f>
        <v>113.84161439943645</v>
      </c>
      <c r="K13" s="12">
        <f t="shared" si="5"/>
        <v>-1.0477023061648882E-2</v>
      </c>
      <c r="L13" s="12" t="str">
        <f t="shared" si="8"/>
        <v>Positive</v>
      </c>
      <c r="M13" s="12">
        <f t="shared" si="6"/>
        <v>-2.7197198998130348E-2</v>
      </c>
      <c r="O13" s="8">
        <v>2018</v>
      </c>
      <c r="P13" s="13">
        <v>43465</v>
      </c>
      <c r="Q13" s="14">
        <f t="shared" si="0"/>
        <v>246.4216986950504</v>
      </c>
      <c r="R13" s="14">
        <f t="shared" si="1"/>
        <v>155.22837209057849</v>
      </c>
      <c r="S13" s="8">
        <f t="shared" si="2"/>
        <v>105</v>
      </c>
      <c r="U13" s="8">
        <v>2018</v>
      </c>
      <c r="V13" s="12">
        <f t="shared" si="9"/>
        <v>-2.2727932528767703E-2</v>
      </c>
      <c r="W13" s="12">
        <f t="shared" si="10"/>
        <v>0.13450560218122942</v>
      </c>
      <c r="X13" s="23">
        <f t="shared" si="12"/>
        <v>-0.15723353470999712</v>
      </c>
      <c r="Z13" s="8" t="s">
        <v>34</v>
      </c>
      <c r="AA13" s="26">
        <f t="shared" si="14"/>
        <v>6.9070981759999928E-3</v>
      </c>
      <c r="AB13" s="12">
        <f t="shared" si="15"/>
        <v>-3.9481976945127784E-2</v>
      </c>
      <c r="AC13" s="23">
        <f t="shared" si="13"/>
        <v>4.6389075121127776E-2</v>
      </c>
    </row>
    <row r="14" spans="1:29" x14ac:dyDescent="0.25">
      <c r="A14" s="33">
        <v>40694</v>
      </c>
      <c r="B14" s="34">
        <f t="shared" si="7"/>
        <v>112.75792876164437</v>
      </c>
      <c r="C14" s="34">
        <f t="shared" si="7"/>
        <v>111.34790640786839</v>
      </c>
      <c r="D14" s="11">
        <v>-2.2000000000000001E-3</v>
      </c>
      <c r="E14" s="11">
        <v>-1.1549041765115387E-2</v>
      </c>
      <c r="G14" s="14">
        <f>MAX($B$2:B14)</f>
        <v>113.00654315658886</v>
      </c>
      <c r="H14" s="12">
        <f t="shared" si="3"/>
        <v>-2.1999999999999797E-3</v>
      </c>
      <c r="I14" s="12">
        <f t="shared" si="4"/>
        <v>-2.2000000000000001E-3</v>
      </c>
      <c r="J14" s="14">
        <f>MAX($C$2:C14)</f>
        <v>113.84161439943645</v>
      </c>
      <c r="K14" s="12">
        <f t="shared" si="5"/>
        <v>-2.1905065249851252E-2</v>
      </c>
      <c r="L14" s="12">
        <f t="shared" si="8"/>
        <v>-1.1549041765115387E-2</v>
      </c>
      <c r="M14" s="12">
        <f t="shared" si="6"/>
        <v>9.3490417651153866E-3</v>
      </c>
      <c r="O14" s="8">
        <v>2019</v>
      </c>
      <c r="P14" s="13">
        <v>43830</v>
      </c>
      <c r="Q14" s="14">
        <f t="shared" si="0"/>
        <v>292.01258234835586</v>
      </c>
      <c r="R14" s="14">
        <f t="shared" si="1"/>
        <v>173.47094735468974</v>
      </c>
      <c r="S14" s="8">
        <f t="shared" si="2"/>
        <v>117</v>
      </c>
      <c r="U14" s="8">
        <v>2019</v>
      </c>
      <c r="V14" s="12">
        <f t="shared" si="9"/>
        <v>0.18501164424535799</v>
      </c>
      <c r="W14" s="12">
        <f t="shared" si="10"/>
        <v>0.11752088241617575</v>
      </c>
      <c r="X14" s="23">
        <f t="shared" si="12"/>
        <v>6.7490761829182233E-2</v>
      </c>
      <c r="Z14" s="8" t="s">
        <v>35</v>
      </c>
      <c r="AA14" s="26">
        <f t="shared" si="14"/>
        <v>-2.6092975599999457E-3</v>
      </c>
      <c r="AB14" s="12">
        <f t="shared" si="15"/>
        <v>-4.3555461483283375E-3</v>
      </c>
      <c r="AC14" s="23">
        <f t="shared" si="13"/>
        <v>1.7462485883283918E-3</v>
      </c>
    </row>
    <row r="15" spans="1:29" x14ac:dyDescent="0.25">
      <c r="A15" s="33">
        <v>40724</v>
      </c>
      <c r="B15" s="34">
        <f t="shared" si="7"/>
        <v>112.37455180385479</v>
      </c>
      <c r="C15" s="34">
        <f t="shared" si="7"/>
        <v>108.87065683761207</v>
      </c>
      <c r="D15" s="11">
        <v>-3.3999999999999998E-3</v>
      </c>
      <c r="E15" s="11">
        <v>-2.2247832493429435E-2</v>
      </c>
      <c r="G15" s="14">
        <f>MAX($B$2:B15)</f>
        <v>113.00654315658886</v>
      </c>
      <c r="H15" s="12">
        <f t="shared" si="3"/>
        <v>-5.5925199999998787E-3</v>
      </c>
      <c r="I15" s="12">
        <f t="shared" si="4"/>
        <v>-3.3999999999999998E-3</v>
      </c>
      <c r="J15" s="14">
        <f>MAX($C$2:C15)</f>
        <v>113.84161439943645</v>
      </c>
      <c r="K15" s="12">
        <f t="shared" si="5"/>
        <v>-4.3665557520844334E-2</v>
      </c>
      <c r="L15" s="12">
        <f t="shared" si="8"/>
        <v>-2.2247832493429435E-2</v>
      </c>
      <c r="M15" s="12">
        <f t="shared" si="6"/>
        <v>1.8847832493429435E-2</v>
      </c>
      <c r="O15" s="8">
        <v>2020</v>
      </c>
      <c r="P15" s="27">
        <f>P3</f>
        <v>44165</v>
      </c>
      <c r="Q15" s="14">
        <f t="shared" si="0"/>
        <v>301.7471086711522</v>
      </c>
      <c r="R15" s="14">
        <f t="shared" si="1"/>
        <v>171.16316782279353</v>
      </c>
      <c r="S15" s="8">
        <f t="shared" si="2"/>
        <v>128</v>
      </c>
      <c r="U15" s="8">
        <v>2020</v>
      </c>
      <c r="V15" s="12">
        <f t="shared" si="9"/>
        <v>3.3335982458398083E-2</v>
      </c>
      <c r="W15" s="12">
        <f t="shared" si="10"/>
        <v>-1.3303550635355599E-2</v>
      </c>
      <c r="X15" s="23">
        <f t="shared" si="12"/>
        <v>4.6639533093753682E-2</v>
      </c>
      <c r="Z15" s="8" t="s">
        <v>36</v>
      </c>
      <c r="AA15" s="26">
        <f t="shared" si="14"/>
        <v>-4.534080522400008E-2</v>
      </c>
      <c r="AB15" s="12">
        <f t="shared" si="15"/>
        <v>-7.0836079268758456E-2</v>
      </c>
      <c r="AC15" s="23">
        <f t="shared" si="13"/>
        <v>2.5495274044758376E-2</v>
      </c>
    </row>
    <row r="16" spans="1:29" x14ac:dyDescent="0.25">
      <c r="A16" s="33">
        <v>40755</v>
      </c>
      <c r="B16" s="34">
        <f t="shared" si="7"/>
        <v>112.17227761060785</v>
      </c>
      <c r="C16" s="34">
        <f t="shared" si="7"/>
        <v>106.85947204168995</v>
      </c>
      <c r="D16" s="11">
        <v>-1.8E-3</v>
      </c>
      <c r="E16" s="11">
        <v>-1.8473157546224198E-2</v>
      </c>
      <c r="G16" s="14">
        <f>MAX($B$2:B16)</f>
        <v>113.00654315658886</v>
      </c>
      <c r="H16" s="12">
        <f t="shared" si="3"/>
        <v>-7.3824534639999051E-3</v>
      </c>
      <c r="I16" s="12">
        <f t="shared" si="4"/>
        <v>-1.8E-3</v>
      </c>
      <c r="J16" s="14">
        <f>MAX($C$2:C16)</f>
        <v>113.84161439943645</v>
      </c>
      <c r="K16" s="12">
        <f t="shared" si="5"/>
        <v>-6.1332074343642295E-2</v>
      </c>
      <c r="L16" s="12">
        <f t="shared" si="8"/>
        <v>-1.8473157546224198E-2</v>
      </c>
      <c r="M16" s="12">
        <f t="shared" si="6"/>
        <v>1.6673157546224199E-2</v>
      </c>
      <c r="U16" s="8" t="s">
        <v>37</v>
      </c>
      <c r="V16" s="12">
        <f>(1+V4)^(1/(($P$3-$P$2)/365))-1</f>
        <v>0.11080702532350872</v>
      </c>
      <c r="W16" s="12">
        <f>(1+W4)^(1/(($P$3-$P$2)/365))-1</f>
        <v>5.2468899873005403E-2</v>
      </c>
      <c r="X16" s="23">
        <f t="shared" si="12"/>
        <v>5.833812545050332E-2</v>
      </c>
      <c r="Z16" s="8" t="s">
        <v>38</v>
      </c>
      <c r="AA16" s="26">
        <f t="shared" si="14"/>
        <v>6.2959153471999985E-2</v>
      </c>
      <c r="AB16" s="12">
        <f t="shared" si="15"/>
        <v>7.0240226829580976E-3</v>
      </c>
      <c r="AC16" s="23">
        <f t="shared" si="13"/>
        <v>5.5935130789041887E-2</v>
      </c>
    </row>
    <row r="17" spans="1:29" x14ac:dyDescent="0.25">
      <c r="A17" s="33">
        <v>40786</v>
      </c>
      <c r="B17" s="34">
        <f t="shared" si="7"/>
        <v>109.43527403690902</v>
      </c>
      <c r="C17" s="34">
        <f t="shared" si="7"/>
        <v>102.30194659437977</v>
      </c>
      <c r="D17" s="11">
        <v>-2.4400000000000002E-2</v>
      </c>
      <c r="E17" s="11">
        <v>-4.264970956933152E-2</v>
      </c>
      <c r="G17" s="14">
        <f>MAX($B$2:B17)</f>
        <v>113.00654315658886</v>
      </c>
      <c r="H17" s="12">
        <f t="shared" si="3"/>
        <v>-3.1602321599478289E-2</v>
      </c>
      <c r="I17" s="12">
        <f t="shared" si="4"/>
        <v>-2.4400000000000002E-2</v>
      </c>
      <c r="J17" s="14">
        <f>MAX($C$2:C17)</f>
        <v>113.84161439943645</v>
      </c>
      <c r="K17" s="12">
        <f t="shared" si="5"/>
        <v>-0.10136598875493286</v>
      </c>
      <c r="L17" s="12">
        <f t="shared" si="8"/>
        <v>-4.264970956933152E-2</v>
      </c>
      <c r="M17" s="12">
        <f t="shared" si="6"/>
        <v>1.8249709569331519E-2</v>
      </c>
      <c r="O17" s="24" t="s">
        <v>39</v>
      </c>
      <c r="U17" s="8" t="s">
        <v>40</v>
      </c>
      <c r="V17" s="12">
        <f>AVERAGE(D:D)</f>
        <v>9.6362281749298555E-3</v>
      </c>
      <c r="W17" s="12">
        <f>AVERAGE(E:E)</f>
        <v>5.1579919731316454E-3</v>
      </c>
      <c r="X17" s="23">
        <f t="shared" si="12"/>
        <v>4.4782362017982101E-3</v>
      </c>
      <c r="Z17" s="8" t="s">
        <v>41</v>
      </c>
      <c r="AA17" s="26">
        <f t="shared" si="14"/>
        <v>7.2170819719999946E-2</v>
      </c>
      <c r="AB17" s="12">
        <f t="shared" si="15"/>
        <v>0.15583541319205474</v>
      </c>
      <c r="AC17" s="23">
        <f t="shared" si="13"/>
        <v>-8.3664593472054793E-2</v>
      </c>
    </row>
    <row r="18" spans="1:29" x14ac:dyDescent="0.25">
      <c r="A18" s="33">
        <v>40816</v>
      </c>
      <c r="B18" s="34">
        <f t="shared" si="7"/>
        <v>107.2793991383819</v>
      </c>
      <c r="C18" s="34">
        <f t="shared" si="7"/>
        <v>101.15868635982119</v>
      </c>
      <c r="D18" s="11">
        <v>-1.9699999999999999E-2</v>
      </c>
      <c r="E18" s="11">
        <v>-1.1175351717319051E-2</v>
      </c>
      <c r="G18" s="14">
        <f>MAX($B$2:B18)</f>
        <v>113.00654315658886</v>
      </c>
      <c r="H18" s="12">
        <f t="shared" si="3"/>
        <v>-5.0679755863968667E-2</v>
      </c>
      <c r="I18" s="12">
        <f t="shared" si="4"/>
        <v>-1.9699999999999999E-2</v>
      </c>
      <c r="J18" s="14">
        <f>MAX($C$2:C18)</f>
        <v>113.84161439943645</v>
      </c>
      <c r="K18" s="12">
        <f t="shared" si="5"/>
        <v>-0.11140853989574173</v>
      </c>
      <c r="L18" s="12">
        <f t="shared" si="8"/>
        <v>-1.1175351717319051E-2</v>
      </c>
      <c r="M18" s="12">
        <f t="shared" si="6"/>
        <v>-8.5246482826809473E-3</v>
      </c>
      <c r="U18" s="8" t="s">
        <v>42</v>
      </c>
      <c r="V18" s="12">
        <f>MAX(D:D)</f>
        <v>8.4400000000000003E-2</v>
      </c>
      <c r="W18" s="12">
        <f>MAX(E:E)</f>
        <v>0.10013014942318209</v>
      </c>
      <c r="X18" s="23">
        <f t="shared" si="12"/>
        <v>-1.5730149423182085E-2</v>
      </c>
      <c r="Z18" s="8" t="s">
        <v>43</v>
      </c>
      <c r="AA18" s="26">
        <f t="shared" si="14"/>
        <v>-5.3018622106000057E-2</v>
      </c>
      <c r="AB18" s="12">
        <f t="shared" si="15"/>
        <v>-9.7915365317048697E-2</v>
      </c>
      <c r="AC18" s="23">
        <f t="shared" si="13"/>
        <v>4.489674321104864E-2</v>
      </c>
    </row>
    <row r="19" spans="1:29" x14ac:dyDescent="0.25">
      <c r="A19" s="33">
        <v>40847</v>
      </c>
      <c r="B19" s="34">
        <f t="shared" si="7"/>
        <v>114.99278793643157</v>
      </c>
      <c r="C19" s="34">
        <f t="shared" si="7"/>
        <v>103.39368854139471</v>
      </c>
      <c r="D19" s="11">
        <v>7.1900000000000006E-2</v>
      </c>
      <c r="E19" s="11">
        <v>2.2094021403397949E-2</v>
      </c>
      <c r="G19" s="14">
        <f>MAX($B$2:B19)</f>
        <v>114.99278793643157</v>
      </c>
      <c r="H19" s="12">
        <f t="shared" si="3"/>
        <v>0</v>
      </c>
      <c r="I19" s="12" t="str">
        <f t="shared" si="4"/>
        <v>Positive</v>
      </c>
      <c r="J19" s="14">
        <f>MAX($C$2:C19)</f>
        <v>113.84161439943645</v>
      </c>
      <c r="K19" s="12">
        <f t="shared" si="5"/>
        <v>-9.1775981157321551E-2</v>
      </c>
      <c r="L19" s="12" t="str">
        <f t="shared" si="8"/>
        <v>Positive</v>
      </c>
      <c r="M19" s="12">
        <f t="shared" si="6"/>
        <v>4.980597859660206E-2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-0.23300000000000001</v>
      </c>
      <c r="W19" s="12">
        <f>MIN(E:E)</f>
        <v>-0.16619999999999999</v>
      </c>
      <c r="X19" s="23">
        <f t="shared" si="12"/>
        <v>-6.6800000000000026E-2</v>
      </c>
      <c r="Z19" s="8" t="s">
        <v>45</v>
      </c>
      <c r="AA19" s="26">
        <f t="shared" si="14"/>
        <v>4.7144374639999986E-2</v>
      </c>
      <c r="AB19" s="12">
        <f t="shared" si="15"/>
        <v>2.6937727991735771E-2</v>
      </c>
      <c r="AC19" s="23">
        <f t="shared" si="13"/>
        <v>2.0206646648264215E-2</v>
      </c>
    </row>
    <row r="20" spans="1:29" x14ac:dyDescent="0.25">
      <c r="A20" s="33">
        <v>40877</v>
      </c>
      <c r="B20" s="34">
        <f t="shared" ref="B20:C35" si="16">B19*(1+D20)</f>
        <v>111.01403747383104</v>
      </c>
      <c r="C20" s="34">
        <f t="shared" si="16"/>
        <v>100.35642404181614</v>
      </c>
      <c r="D20" s="11">
        <v>-3.4599999999999999E-2</v>
      </c>
      <c r="E20" s="11">
        <v>-2.9375724402777054E-2</v>
      </c>
      <c r="G20" s="14">
        <f>MAX($B$2:B20)</f>
        <v>114.99278793643157</v>
      </c>
      <c r="H20" s="12">
        <f t="shared" si="3"/>
        <v>-3.4599999999999964E-2</v>
      </c>
      <c r="I20" s="12">
        <f t="shared" si="4"/>
        <v>-3.4599999999999999E-2</v>
      </c>
      <c r="J20" s="14">
        <f>MAX($C$2:C20)</f>
        <v>113.84161439943645</v>
      </c>
      <c r="K20" s="12">
        <f t="shared" si="5"/>
        <v>-0.11845571963082657</v>
      </c>
      <c r="L20" s="12">
        <f t="shared" si="8"/>
        <v>-2.9375724402777054E-2</v>
      </c>
      <c r="M20" s="12">
        <f t="shared" si="6"/>
        <v>-5.2242755972229452E-3</v>
      </c>
      <c r="O20" s="8" t="s">
        <v>24</v>
      </c>
      <c r="P20" s="8" t="str">
        <f>"D3:D"&amp;S3</f>
        <v>D3:D128</v>
      </c>
      <c r="Q20" s="8" t="str">
        <f>"E3:E"&amp;S3</f>
        <v>E3:E128</v>
      </c>
      <c r="Z20" s="8" t="s">
        <v>46</v>
      </c>
      <c r="AA20" s="26">
        <f t="shared" si="14"/>
        <v>3.7364446160000009E-2</v>
      </c>
      <c r="AB20" s="12">
        <f t="shared" si="15"/>
        <v>-2.0102824611893944E-3</v>
      </c>
      <c r="AC20" s="23">
        <f t="shared" si="13"/>
        <v>3.9374728621189403E-2</v>
      </c>
    </row>
    <row r="21" spans="1:29" x14ac:dyDescent="0.25">
      <c r="A21" s="33">
        <v>40908</v>
      </c>
      <c r="B21" s="34">
        <f t="shared" si="16"/>
        <v>114.03361929311923</v>
      </c>
      <c r="C21" s="34">
        <f t="shared" si="16"/>
        <v>101.86922726739083</v>
      </c>
      <c r="D21" s="11">
        <v>2.7199999999999998E-2</v>
      </c>
      <c r="E21" s="11">
        <v>1.5074303812821647E-2</v>
      </c>
      <c r="G21" s="14">
        <f>MAX($B$2:B21)</f>
        <v>114.99278793643157</v>
      </c>
      <c r="H21" s="12">
        <f t="shared" si="3"/>
        <v>-8.3411200000000907E-3</v>
      </c>
      <c r="I21" s="12" t="str">
        <f t="shared" si="4"/>
        <v>Positive</v>
      </c>
      <c r="J21" s="14">
        <f>MAX($C$2:C21)</f>
        <v>113.84161439943645</v>
      </c>
      <c r="K21" s="12">
        <f t="shared" si="5"/>
        <v>-0.10516705332408649</v>
      </c>
      <c r="L21" s="12" t="str">
        <f t="shared" si="8"/>
        <v>Positive</v>
      </c>
      <c r="M21" s="12">
        <f t="shared" si="6"/>
        <v>1.2125696187178351E-2</v>
      </c>
      <c r="O21" s="8">
        <v>2010</v>
      </c>
      <c r="P21" s="8" t="str">
        <f t="shared" ref="P21" si="17">IFERROR("C"&amp;(S4+1)&amp;":C"&amp;S5,"N/A")</f>
        <v>N/A</v>
      </c>
      <c r="Q21" s="8" t="str">
        <f t="shared" ref="Q21:Q31" si="18">IFERROR("E"&amp;(S4+1)&amp;":E"&amp;S5,"N/A")</f>
        <v>N/A</v>
      </c>
      <c r="U21" s="29" t="s">
        <v>47</v>
      </c>
      <c r="V21" s="30"/>
      <c r="W21" s="30"/>
      <c r="X21" s="30"/>
      <c r="Z21" s="8" t="s">
        <v>48</v>
      </c>
      <c r="AA21" s="26">
        <f t="shared" si="14"/>
        <v>8.6893728368000023E-2</v>
      </c>
      <c r="AB21" s="12">
        <f t="shared" si="15"/>
        <v>4.6178439247184899E-2</v>
      </c>
      <c r="AC21" s="23">
        <f t="shared" si="13"/>
        <v>4.0715289120815124E-2</v>
      </c>
    </row>
    <row r="22" spans="1:29" x14ac:dyDescent="0.25">
      <c r="A22" s="33">
        <v>40939</v>
      </c>
      <c r="B22" s="34">
        <f t="shared" si="16"/>
        <v>114.5923840276555</v>
      </c>
      <c r="C22" s="34">
        <f t="shared" si="16"/>
        <v>104.27292826741011</v>
      </c>
      <c r="D22" s="11">
        <v>4.8999999999999998E-3</v>
      </c>
      <c r="E22" s="11">
        <v>2.3595948104229159E-2</v>
      </c>
      <c r="G22" s="14">
        <f>MAX($B$2:B22)</f>
        <v>114.99278793643157</v>
      </c>
      <c r="H22" s="12">
        <f t="shared" si="3"/>
        <v>-3.4819914880002134E-3</v>
      </c>
      <c r="I22" s="12" t="str">
        <f t="shared" si="4"/>
        <v>Positive</v>
      </c>
      <c r="J22" s="14">
        <f>MAX($C$2:C22)</f>
        <v>113.84161439943645</v>
      </c>
      <c r="K22" s="12">
        <f t="shared" si="5"/>
        <v>-8.4052621552367146E-2</v>
      </c>
      <c r="L22" s="12" t="str">
        <f t="shared" si="8"/>
        <v>Positive</v>
      </c>
      <c r="M22" s="12">
        <f t="shared" si="6"/>
        <v>-1.8695948104229157E-2</v>
      </c>
      <c r="O22" s="8">
        <v>2011</v>
      </c>
      <c r="P22" s="8" t="str">
        <f t="shared" ref="P22:P31" si="19">IFERROR("D"&amp;(S5+1)&amp;":D"&amp;S6,"N/A")</f>
        <v>D10:D21</v>
      </c>
      <c r="Q22" s="8" t="str">
        <f t="shared" si="18"/>
        <v>E10:E21</v>
      </c>
      <c r="U22" s="20" t="s">
        <v>24</v>
      </c>
      <c r="V22" s="21">
        <f t="shared" ref="V22:W33" ca="1" si="20">IFERROR(STDEV(INDIRECT(P20))*SQRT($AA$1),"N/A")</f>
        <v>0.13829517138759673</v>
      </c>
      <c r="W22" s="21">
        <f t="shared" ca="1" si="20"/>
        <v>0.14482584758298611</v>
      </c>
      <c r="X22" s="21">
        <f t="shared" ref="X22:X33" ca="1" si="21">IFERROR(V22-W22,"N/A")</f>
        <v>-6.5306761953893844E-3</v>
      </c>
      <c r="Z22" s="8" t="s">
        <v>49</v>
      </c>
      <c r="AA22" s="26">
        <f t="shared" si="14"/>
        <v>7.1192442320000104E-2</v>
      </c>
      <c r="AB22" s="12">
        <f t="shared" si="15"/>
        <v>4.4597009353110506E-2</v>
      </c>
      <c r="AC22" s="23">
        <f t="shared" si="13"/>
        <v>2.6595432966889598E-2</v>
      </c>
    </row>
    <row r="23" spans="1:29" x14ac:dyDescent="0.25">
      <c r="A23" s="33">
        <v>40968</v>
      </c>
      <c r="B23" s="34">
        <f t="shared" si="16"/>
        <v>119.1187831967479</v>
      </c>
      <c r="C23" s="34">
        <f t="shared" si="16"/>
        <v>111.74016544913256</v>
      </c>
      <c r="D23" s="11">
        <v>3.95E-2</v>
      </c>
      <c r="E23" s="11">
        <v>7.1612424296482291E-2</v>
      </c>
      <c r="G23" s="14">
        <f>MAX($B$2:B23)</f>
        <v>119.1187831967479</v>
      </c>
      <c r="H23" s="12">
        <f t="shared" si="3"/>
        <v>0</v>
      </c>
      <c r="I23" s="12" t="str">
        <f t="shared" si="4"/>
        <v>Positive</v>
      </c>
      <c r="J23" s="14">
        <f>MAX($C$2:C23)</f>
        <v>113.84161439943645</v>
      </c>
      <c r="K23" s="12">
        <f t="shared" si="5"/>
        <v>-1.8459409253724468E-2</v>
      </c>
      <c r="L23" s="12" t="str">
        <f t="shared" si="8"/>
        <v>Positive</v>
      </c>
      <c r="M23" s="12">
        <f t="shared" si="6"/>
        <v>-3.2112424296482291E-2</v>
      </c>
      <c r="O23" s="8">
        <v>2012</v>
      </c>
      <c r="P23" s="8" t="str">
        <f t="shared" si="19"/>
        <v>D22:D33</v>
      </c>
      <c r="Q23" s="8" t="str">
        <f t="shared" si="18"/>
        <v>E22:E33</v>
      </c>
      <c r="U23" s="8">
        <v>2010</v>
      </c>
      <c r="V23" s="12" t="str">
        <f t="shared" ca="1" si="20"/>
        <v>N/A</v>
      </c>
      <c r="W23" s="12" t="str">
        <f t="shared" ca="1" si="20"/>
        <v>N/A</v>
      </c>
      <c r="X23" s="12" t="str">
        <f t="shared" ca="1" si="21"/>
        <v>N/A</v>
      </c>
      <c r="Z23" s="8" t="s">
        <v>50</v>
      </c>
      <c r="AA23" s="26">
        <f t="shared" si="14"/>
        <v>8.8805722008000076E-2</v>
      </c>
      <c r="AB23" s="12">
        <f t="shared" si="15"/>
        <v>7.2212602618117794E-2</v>
      </c>
      <c r="AC23" s="23">
        <f t="shared" si="13"/>
        <v>1.6593119389882283E-2</v>
      </c>
    </row>
    <row r="24" spans="1:29" x14ac:dyDescent="0.25">
      <c r="A24" s="33">
        <v>40999</v>
      </c>
      <c r="B24" s="34">
        <f t="shared" si="16"/>
        <v>122.26351907314204</v>
      </c>
      <c r="C24" s="34">
        <f t="shared" si="16"/>
        <v>117.74406039016002</v>
      </c>
      <c r="D24" s="11">
        <v>2.64E-2</v>
      </c>
      <c r="E24" s="11">
        <v>5.3730857806547586E-2</v>
      </c>
      <c r="G24" s="14">
        <f>MAX($B$2:B24)</f>
        <v>122.26351907314204</v>
      </c>
      <c r="H24" s="12">
        <f t="shared" si="3"/>
        <v>0</v>
      </c>
      <c r="I24" s="12" t="str">
        <f t="shared" si="4"/>
        <v>Positive</v>
      </c>
      <c r="J24" s="14">
        <f>MAX($C$2:C24)</f>
        <v>117.74406039016002</v>
      </c>
      <c r="K24" s="12">
        <f t="shared" si="5"/>
        <v>0</v>
      </c>
      <c r="L24" s="12" t="str">
        <f t="shared" si="8"/>
        <v>Positive</v>
      </c>
      <c r="M24" s="12">
        <f t="shared" si="6"/>
        <v>-2.7330857806547586E-2</v>
      </c>
      <c r="O24" s="8">
        <v>2013</v>
      </c>
      <c r="P24" s="8" t="str">
        <f t="shared" si="19"/>
        <v>D34:D45</v>
      </c>
      <c r="Q24" s="8" t="str">
        <f t="shared" si="18"/>
        <v>E34:E45</v>
      </c>
      <c r="U24" s="8">
        <v>2011</v>
      </c>
      <c r="V24" s="12">
        <f t="shared" ca="1" si="20"/>
        <v>9.9741575173955516E-2</v>
      </c>
      <c r="W24" s="12">
        <f t="shared" ca="1" si="20"/>
        <v>0.11440665332697869</v>
      </c>
      <c r="X24" s="12">
        <f t="shared" ca="1" si="21"/>
        <v>-1.4665078153023176E-2</v>
      </c>
      <c r="Z24" s="8" t="s">
        <v>51</v>
      </c>
      <c r="AA24" s="26">
        <f t="shared" si="14"/>
        <v>9.6979298975000239E-2</v>
      </c>
      <c r="AB24" s="12">
        <f t="shared" si="15"/>
        <v>8.0567497330321425E-2</v>
      </c>
      <c r="AC24" s="23">
        <f t="shared" si="13"/>
        <v>1.6411801644678814E-2</v>
      </c>
    </row>
    <row r="25" spans="1:29" x14ac:dyDescent="0.25">
      <c r="A25" s="33">
        <v>41029</v>
      </c>
      <c r="B25" s="34">
        <f t="shared" si="16"/>
        <v>124.47648876836591</v>
      </c>
      <c r="C25" s="34">
        <f t="shared" si="16"/>
        <v>115.16523150087004</v>
      </c>
      <c r="D25" s="11">
        <v>1.8100000000000002E-2</v>
      </c>
      <c r="E25" s="11">
        <v>-2.1901987078963514E-2</v>
      </c>
      <c r="G25" s="14">
        <f>MAX($B$2:B25)</f>
        <v>124.47648876836591</v>
      </c>
      <c r="H25" s="12">
        <f t="shared" si="3"/>
        <v>0</v>
      </c>
      <c r="I25" s="12" t="str">
        <f t="shared" si="4"/>
        <v>Positive</v>
      </c>
      <c r="J25" s="14">
        <f>MAX($C$2:C25)</f>
        <v>117.74406039016002</v>
      </c>
      <c r="K25" s="12">
        <f t="shared" si="5"/>
        <v>-2.1901987078963514E-2</v>
      </c>
      <c r="L25" s="12">
        <f t="shared" si="8"/>
        <v>-2.1901987078963514E-2</v>
      </c>
      <c r="M25" s="12">
        <f t="shared" si="6"/>
        <v>4.0001987078963519E-2</v>
      </c>
      <c r="O25" s="8">
        <v>2014</v>
      </c>
      <c r="P25" s="8" t="str">
        <f t="shared" si="19"/>
        <v>D46:D57</v>
      </c>
      <c r="Q25" s="8" t="str">
        <f t="shared" si="18"/>
        <v>E46:E57</v>
      </c>
      <c r="U25" s="8">
        <v>2012</v>
      </c>
      <c r="V25" s="12">
        <f t="shared" ca="1" si="20"/>
        <v>8.773395217153028E-2</v>
      </c>
      <c r="W25" s="12">
        <f t="shared" ca="1" si="20"/>
        <v>0.12459516648510111</v>
      </c>
      <c r="X25" s="12">
        <f t="shared" ca="1" si="21"/>
        <v>-3.6861214313570825E-2</v>
      </c>
      <c r="Z25" s="8" t="s">
        <v>52</v>
      </c>
      <c r="AA25" s="26">
        <f t="shared" si="14"/>
        <v>0.15570866863700017</v>
      </c>
      <c r="AB25" s="12">
        <f t="shared" si="15"/>
        <v>0.11467747833809772</v>
      </c>
      <c r="AC25" s="23">
        <f t="shared" si="13"/>
        <v>4.1031190298902454E-2</v>
      </c>
    </row>
    <row r="26" spans="1:29" x14ac:dyDescent="0.25">
      <c r="A26" s="33">
        <v>41060</v>
      </c>
      <c r="B26" s="34">
        <f t="shared" si="16"/>
        <v>119.52232451538494</v>
      </c>
      <c r="C26" s="34">
        <f t="shared" si="16"/>
        <v>108.38204745491858</v>
      </c>
      <c r="D26" s="11">
        <v>-3.9800000000000002E-2</v>
      </c>
      <c r="E26" s="11">
        <v>-5.8899582430833028E-2</v>
      </c>
      <c r="G26" s="14">
        <f>MAX($B$2:B26)</f>
        <v>124.47648876836591</v>
      </c>
      <c r="H26" s="12">
        <f t="shared" si="3"/>
        <v>-3.9800000000000058E-2</v>
      </c>
      <c r="I26" s="12">
        <f t="shared" si="4"/>
        <v>-3.9800000000000002E-2</v>
      </c>
      <c r="J26" s="14">
        <f>MAX($C$2:C26)</f>
        <v>117.74406039016002</v>
      </c>
      <c r="K26" s="12">
        <f t="shared" si="5"/>
        <v>-7.9511551616439968E-2</v>
      </c>
      <c r="L26" s="12">
        <f t="shared" si="8"/>
        <v>-5.8899582430833028E-2</v>
      </c>
      <c r="M26" s="12">
        <f t="shared" si="6"/>
        <v>1.9099582430833026E-2</v>
      </c>
      <c r="O26" s="8">
        <v>2015</v>
      </c>
      <c r="P26" s="8" t="str">
        <f t="shared" si="19"/>
        <v>D58:D69</v>
      </c>
      <c r="Q26" s="8" t="str">
        <f t="shared" si="18"/>
        <v>E58:E69</v>
      </c>
      <c r="U26" s="8">
        <v>2013</v>
      </c>
      <c r="V26" s="12">
        <f t="shared" ca="1" si="20"/>
        <v>9.9171160580629983E-2</v>
      </c>
      <c r="W26" s="12">
        <f t="shared" ca="1" si="20"/>
        <v>7.7305526760587634E-2</v>
      </c>
      <c r="X26" s="12">
        <f t="shared" ca="1" si="21"/>
        <v>2.1865633820042349E-2</v>
      </c>
      <c r="Z26" s="8" t="s">
        <v>53</v>
      </c>
      <c r="AA26" s="26">
        <f t="shared" si="14"/>
        <v>5.5559383987999977E-2</v>
      </c>
      <c r="AB26" s="12">
        <f t="shared" si="15"/>
        <v>-8.9606484697432043E-3</v>
      </c>
      <c r="AC26" s="23">
        <f t="shared" si="13"/>
        <v>6.4520032457743182E-2</v>
      </c>
    </row>
    <row r="27" spans="1:29" x14ac:dyDescent="0.25">
      <c r="A27" s="33">
        <v>41090</v>
      </c>
      <c r="B27" s="34">
        <f t="shared" si="16"/>
        <v>115.78127575805338</v>
      </c>
      <c r="C27" s="34">
        <f t="shared" si="16"/>
        <v>106.21510770314485</v>
      </c>
      <c r="D27" s="11">
        <v>-3.1300000000000001E-2</v>
      </c>
      <c r="E27" s="11">
        <v>-1.9993530318525059E-2</v>
      </c>
      <c r="G27" s="14">
        <f>MAX($B$2:B27)</f>
        <v>124.47648876836591</v>
      </c>
      <c r="H27" s="12">
        <f t="shared" si="3"/>
        <v>-6.9854260000000168E-2</v>
      </c>
      <c r="I27" s="12">
        <f t="shared" si="4"/>
        <v>-3.1300000000000001E-2</v>
      </c>
      <c r="J27" s="14">
        <f>MAX($C$2:C27)</f>
        <v>117.74406039016002</v>
      </c>
      <c r="K27" s="12">
        <f t="shared" si="5"/>
        <v>-9.7915365317048697E-2</v>
      </c>
      <c r="L27" s="12">
        <f t="shared" si="8"/>
        <v>-1.9993530318525059E-2</v>
      </c>
      <c r="M27" s="12">
        <f t="shared" si="6"/>
        <v>-1.1306469681474942E-2</v>
      </c>
      <c r="O27" s="8">
        <v>2016</v>
      </c>
      <c r="P27" s="8" t="str">
        <f t="shared" si="19"/>
        <v>D70:D81</v>
      </c>
      <c r="Q27" s="8" t="str">
        <f t="shared" si="18"/>
        <v>E70:E81</v>
      </c>
      <c r="U27" s="8">
        <v>2014</v>
      </c>
      <c r="V27" s="12">
        <f t="shared" ca="1" si="20"/>
        <v>0.11707167579191506</v>
      </c>
      <c r="W27" s="12">
        <f t="shared" ca="1" si="20"/>
        <v>0.19999337404853207</v>
      </c>
      <c r="X27" s="12">
        <f t="shared" ca="1" si="21"/>
        <v>-8.2921698256617007E-2</v>
      </c>
      <c r="Z27" s="8" t="s">
        <v>54</v>
      </c>
      <c r="AA27" s="26">
        <f t="shared" si="14"/>
        <v>9.7288557976000112E-2</v>
      </c>
      <c r="AB27" s="12">
        <f t="shared" si="15"/>
        <v>0.13622460268176129</v>
      </c>
      <c r="AC27" s="23">
        <f t="shared" si="13"/>
        <v>-3.8936044705761175E-2</v>
      </c>
    </row>
    <row r="28" spans="1:29" x14ac:dyDescent="0.25">
      <c r="A28" s="33">
        <v>41121</v>
      </c>
      <c r="B28" s="34">
        <f t="shared" si="16"/>
        <v>119.61363598564493</v>
      </c>
      <c r="C28" s="34">
        <f t="shared" si="16"/>
        <v>107.18546879298538</v>
      </c>
      <c r="D28" s="11">
        <v>3.3099999999999997E-2</v>
      </c>
      <c r="E28" s="11">
        <v>9.1358104400039147E-3</v>
      </c>
      <c r="G28" s="14">
        <f>MAX($B$2:B28)</f>
        <v>124.47648876836591</v>
      </c>
      <c r="H28" s="12">
        <f t="shared" si="3"/>
        <v>-3.9066436006000238E-2</v>
      </c>
      <c r="I28" s="12" t="str">
        <f t="shared" si="4"/>
        <v>Positive</v>
      </c>
      <c r="J28" s="14">
        <f>MAX($C$2:C28)</f>
        <v>117.74406039016002</v>
      </c>
      <c r="K28" s="12">
        <f t="shared" si="5"/>
        <v>-8.9674091093745134E-2</v>
      </c>
      <c r="L28" s="12" t="str">
        <f t="shared" si="8"/>
        <v>Positive</v>
      </c>
      <c r="M28" s="12">
        <f t="shared" si="6"/>
        <v>2.3964189559996081E-2</v>
      </c>
      <c r="O28" s="8">
        <v>2017</v>
      </c>
      <c r="P28" s="8" t="str">
        <f t="shared" si="19"/>
        <v>D82:D93</v>
      </c>
      <c r="Q28" s="8" t="str">
        <f t="shared" si="18"/>
        <v>E82:E93</v>
      </c>
      <c r="U28" s="8">
        <v>2015</v>
      </c>
      <c r="V28" s="12">
        <f t="shared" ca="1" si="20"/>
        <v>0.16215024177931681</v>
      </c>
      <c r="W28" s="12">
        <f t="shared" ca="1" si="20"/>
        <v>0.18110766050385713</v>
      </c>
      <c r="X28" s="12">
        <f t="shared" ca="1" si="21"/>
        <v>-1.895741872454032E-2</v>
      </c>
      <c r="Z28" s="8" t="s">
        <v>55</v>
      </c>
      <c r="AA28" s="26">
        <f t="shared" si="14"/>
        <v>-7.3079589592000005E-2</v>
      </c>
      <c r="AB28" s="12">
        <f t="shared" si="15"/>
        <v>-0.18747033226868071</v>
      </c>
      <c r="AC28" s="23">
        <f t="shared" si="13"/>
        <v>0.1143907426766807</v>
      </c>
    </row>
    <row r="29" spans="1:29" x14ac:dyDescent="0.25">
      <c r="A29" s="33">
        <v>41152</v>
      </c>
      <c r="B29" s="34">
        <f t="shared" si="16"/>
        <v>121.91021779656933</v>
      </c>
      <c r="C29" s="34">
        <f t="shared" si="16"/>
        <v>110.26619381134039</v>
      </c>
      <c r="D29" s="11">
        <v>1.9199999999999998E-2</v>
      </c>
      <c r="E29" s="11">
        <v>2.87420025591811E-2</v>
      </c>
      <c r="G29" s="14">
        <f>MAX($B$2:B29)</f>
        <v>124.47648876836591</v>
      </c>
      <c r="H29" s="12">
        <f t="shared" si="3"/>
        <v>-2.0616511577315366E-2</v>
      </c>
      <c r="I29" s="12" t="str">
        <f t="shared" si="4"/>
        <v>Positive</v>
      </c>
      <c r="J29" s="14">
        <f>MAX($C$2:C29)</f>
        <v>117.74406039016002</v>
      </c>
      <c r="K29" s="12">
        <f t="shared" si="5"/>
        <v>-6.350950149027268E-2</v>
      </c>
      <c r="L29" s="12" t="str">
        <f t="shared" si="8"/>
        <v>Positive</v>
      </c>
      <c r="M29" s="12">
        <f t="shared" si="6"/>
        <v>-9.5420025591811015E-3</v>
      </c>
      <c r="O29" s="8">
        <v>2018</v>
      </c>
      <c r="P29" s="8" t="str">
        <f t="shared" si="19"/>
        <v>D94:D105</v>
      </c>
      <c r="Q29" s="8" t="str">
        <f t="shared" si="18"/>
        <v>E94:E105</v>
      </c>
      <c r="U29" s="8">
        <v>2016</v>
      </c>
      <c r="V29" s="12">
        <f t="shared" ca="1" si="20"/>
        <v>0.13567096560830877</v>
      </c>
      <c r="W29" s="12">
        <f t="shared" ca="1" si="20"/>
        <v>0.1587272297052541</v>
      </c>
      <c r="X29" s="12">
        <f t="shared" ca="1" si="21"/>
        <v>-2.3056264096945334E-2</v>
      </c>
      <c r="Z29" s="8" t="s">
        <v>56</v>
      </c>
      <c r="AA29" s="26">
        <f t="shared" si="14"/>
        <v>1.2262070749999854E-2</v>
      </c>
      <c r="AB29" s="12">
        <f t="shared" si="15"/>
        <v>5.5115267624321618E-3</v>
      </c>
      <c r="AC29" s="23">
        <f t="shared" si="13"/>
        <v>6.750543987567692E-3</v>
      </c>
    </row>
    <row r="30" spans="1:29" x14ac:dyDescent="0.25">
      <c r="A30" s="33">
        <v>41182</v>
      </c>
      <c r="B30" s="34">
        <f t="shared" si="16"/>
        <v>121.2397115986882</v>
      </c>
      <c r="C30" s="34">
        <f t="shared" si="16"/>
        <v>109.07630138306509</v>
      </c>
      <c r="D30" s="11">
        <v>-5.4999999999999997E-3</v>
      </c>
      <c r="E30" s="11">
        <v>-1.0791090062572995E-2</v>
      </c>
      <c r="G30" s="14">
        <f>MAX($B$2:B30)</f>
        <v>124.47648876836591</v>
      </c>
      <c r="H30" s="12">
        <f t="shared" si="3"/>
        <v>-2.6003120763640086E-2</v>
      </c>
      <c r="I30" s="12">
        <f t="shared" si="4"/>
        <v>-5.4999999999999997E-3</v>
      </c>
      <c r="J30" s="14">
        <f>MAX($C$2:C30)</f>
        <v>117.74406039016002</v>
      </c>
      <c r="K30" s="12">
        <f t="shared" si="5"/>
        <v>-7.3615254802435026E-2</v>
      </c>
      <c r="L30" s="12">
        <f t="shared" si="8"/>
        <v>-1.0791090062572995E-2</v>
      </c>
      <c r="M30" s="12">
        <f t="shared" si="6"/>
        <v>5.2910900625729954E-3</v>
      </c>
      <c r="O30" s="8">
        <v>2019</v>
      </c>
      <c r="P30" s="8" t="str">
        <f t="shared" si="19"/>
        <v>D106:D117</v>
      </c>
      <c r="Q30" s="8" t="str">
        <f t="shared" si="18"/>
        <v>E106:E117</v>
      </c>
      <c r="U30" s="8">
        <v>2017</v>
      </c>
      <c r="V30" s="12">
        <f t="shared" ca="1" si="20"/>
        <v>7.1009218351627351E-2</v>
      </c>
      <c r="W30" s="12">
        <f t="shared" ca="1" si="20"/>
        <v>5.7404500918561592E-2</v>
      </c>
      <c r="X30" s="12">
        <f t="shared" ca="1" si="21"/>
        <v>1.3604717433065759E-2</v>
      </c>
      <c r="Z30" s="8" t="s">
        <v>57</v>
      </c>
      <c r="AA30" s="26">
        <f t="shared" si="14"/>
        <v>0.14422590463999985</v>
      </c>
      <c r="AB30" s="12">
        <f t="shared" si="15"/>
        <v>4.1444646467831969E-2</v>
      </c>
      <c r="AC30" s="23">
        <f t="shared" si="13"/>
        <v>0.10278125817216788</v>
      </c>
    </row>
    <row r="31" spans="1:29" x14ac:dyDescent="0.25">
      <c r="A31" s="33">
        <v>41213</v>
      </c>
      <c r="B31" s="34">
        <f t="shared" si="16"/>
        <v>123.11892712846787</v>
      </c>
      <c r="C31" s="34">
        <f t="shared" si="16"/>
        <v>108.84528343808979</v>
      </c>
      <c r="D31" s="11">
        <v>1.55E-2</v>
      </c>
      <c r="E31" s="11">
        <v>-2.1179480973046484E-3</v>
      </c>
      <c r="G31" s="14">
        <f>MAX($B$2:B31)</f>
        <v>124.47648876836591</v>
      </c>
      <c r="H31" s="12">
        <f t="shared" si="3"/>
        <v>-1.0906169135476484E-2</v>
      </c>
      <c r="I31" s="12" t="str">
        <f t="shared" si="4"/>
        <v>Positive</v>
      </c>
      <c r="J31" s="14">
        <f>MAX($C$2:C31)</f>
        <v>117.74406039016002</v>
      </c>
      <c r="K31" s="12">
        <f t="shared" si="5"/>
        <v>-7.5577289610898268E-2</v>
      </c>
      <c r="L31" s="12">
        <f t="shared" si="8"/>
        <v>-2.1179480973046484E-3</v>
      </c>
      <c r="M31" s="12">
        <f t="shared" si="6"/>
        <v>1.7617948097304648E-2</v>
      </c>
      <c r="O31" s="8">
        <v>2020</v>
      </c>
      <c r="P31" s="8" t="str">
        <f t="shared" si="19"/>
        <v>D118:D128</v>
      </c>
      <c r="Q31" s="8" t="str">
        <f t="shared" si="18"/>
        <v>E118:E128</v>
      </c>
      <c r="U31" s="8">
        <v>2018</v>
      </c>
      <c r="V31" s="12">
        <f t="shared" ca="1" si="20"/>
        <v>0.12010689178621457</v>
      </c>
      <c r="W31" s="12">
        <f t="shared" ca="1" si="20"/>
        <v>9.4509081199307662E-2</v>
      </c>
      <c r="X31" s="12">
        <f t="shared" ca="1" si="21"/>
        <v>2.5597810586906911E-2</v>
      </c>
      <c r="Z31" s="8" t="s">
        <v>58</v>
      </c>
      <c r="AA31" s="26">
        <f t="shared" si="14"/>
        <v>-9.277145275599985E-2</v>
      </c>
      <c r="AB31" s="12">
        <f t="shared" si="15"/>
        <v>-0.12267857590010811</v>
      </c>
      <c r="AC31" s="23">
        <f t="shared" si="13"/>
        <v>2.9907123144108261E-2</v>
      </c>
    </row>
    <row r="32" spans="1:29" x14ac:dyDescent="0.25">
      <c r="A32" s="33">
        <v>41243</v>
      </c>
      <c r="B32" s="34">
        <f t="shared" si="16"/>
        <v>122.03548056973736</v>
      </c>
      <c r="C32" s="34">
        <f t="shared" si="16"/>
        <v>106.79123817000158</v>
      </c>
      <c r="D32" s="11">
        <v>-8.8000000000000005E-3</v>
      </c>
      <c r="E32" s="11">
        <v>-1.8871238175943016E-2</v>
      </c>
      <c r="G32" s="14">
        <f>MAX($B$2:B32)</f>
        <v>124.47648876836591</v>
      </c>
      <c r="H32" s="12">
        <f t="shared" si="3"/>
        <v>-1.9610194847084261E-2</v>
      </c>
      <c r="I32" s="12">
        <f t="shared" si="4"/>
        <v>-8.8000000000000005E-3</v>
      </c>
      <c r="J32" s="14">
        <f>MAX($C$2:C32)</f>
        <v>117.74406039016002</v>
      </c>
      <c r="K32" s="12">
        <f t="shared" si="5"/>
        <v>-9.3022290753901782E-2</v>
      </c>
      <c r="L32" s="12">
        <f t="shared" si="8"/>
        <v>-1.8871238175943016E-2</v>
      </c>
      <c r="M32" s="12">
        <f t="shared" si="6"/>
        <v>1.0071238175943015E-2</v>
      </c>
      <c r="U32" s="8">
        <v>2019</v>
      </c>
      <c r="V32" s="12">
        <f t="shared" ca="1" si="20"/>
        <v>0.11623750332316851</v>
      </c>
      <c r="W32" s="12">
        <f t="shared" ca="1" si="20"/>
        <v>0.14180638463763653</v>
      </c>
      <c r="X32" s="12">
        <f t="shared" ca="1" si="21"/>
        <v>-2.5568881314468023E-2</v>
      </c>
      <c r="Z32" s="8" t="s">
        <v>59</v>
      </c>
      <c r="AA32" s="26">
        <f t="shared" si="14"/>
        <v>6.5393996000000509E-3</v>
      </c>
      <c r="AB32" s="12">
        <f t="shared" si="15"/>
        <v>-7.0256732950736311E-2</v>
      </c>
      <c r="AC32" s="23">
        <f t="shared" si="13"/>
        <v>7.6796132550736362E-2</v>
      </c>
    </row>
    <row r="33" spans="1:29" x14ac:dyDescent="0.25">
      <c r="A33" s="33">
        <v>41274</v>
      </c>
      <c r="B33" s="34">
        <f t="shared" si="16"/>
        <v>125.76976627517132</v>
      </c>
      <c r="C33" s="34">
        <f t="shared" si="16"/>
        <v>108.8570272074633</v>
      </c>
      <c r="D33" s="11">
        <v>3.0599999999999999E-2</v>
      </c>
      <c r="E33" s="11">
        <v>1.9344180972723519E-2</v>
      </c>
      <c r="G33" s="14">
        <f>MAX($B$2:B33)</f>
        <v>125.76976627517132</v>
      </c>
      <c r="H33" s="12">
        <f t="shared" si="3"/>
        <v>0</v>
      </c>
      <c r="I33" s="12" t="str">
        <f t="shared" si="4"/>
        <v>Positive</v>
      </c>
      <c r="J33" s="14">
        <f>MAX($C$2:C33)</f>
        <v>117.74406039016002</v>
      </c>
      <c r="K33" s="12">
        <f t="shared" si="5"/>
        <v>-7.5477549808019129E-2</v>
      </c>
      <c r="L33" s="12" t="str">
        <f t="shared" si="8"/>
        <v>Positive</v>
      </c>
      <c r="M33" s="12">
        <f t="shared" si="6"/>
        <v>1.125581902727648E-2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0"/>
        <v>0.30416085885445776</v>
      </c>
      <c r="W33" s="12">
        <f t="shared" ca="1" si="20"/>
        <v>0.24565263279680108</v>
      </c>
      <c r="X33" s="12">
        <f t="shared" ca="1" si="21"/>
        <v>5.8508226057656681E-2</v>
      </c>
      <c r="Z33" s="8" t="s">
        <v>61</v>
      </c>
      <c r="AA33" s="26">
        <f t="shared" si="14"/>
        <v>-3.9444985040000047E-2</v>
      </c>
      <c r="AB33" s="12">
        <f t="shared" si="15"/>
        <v>-2.9617313045396387E-2</v>
      </c>
      <c r="AC33" s="23">
        <f t="shared" si="13"/>
        <v>-9.8276719946036595E-3</v>
      </c>
    </row>
    <row r="34" spans="1:29" x14ac:dyDescent="0.25">
      <c r="A34" s="33">
        <v>41305</v>
      </c>
      <c r="B34" s="34">
        <f t="shared" si="16"/>
        <v>129.68120600632915</v>
      </c>
      <c r="C34" s="34">
        <f t="shared" si="16"/>
        <v>113.24028197494613</v>
      </c>
      <c r="D34" s="11">
        <v>3.1099999999999999E-2</v>
      </c>
      <c r="E34" s="11">
        <v>4.0266162689975585E-2</v>
      </c>
      <c r="G34" s="14">
        <f>MAX($B$2:B34)</f>
        <v>129.68120600632915</v>
      </c>
      <c r="H34" s="12">
        <f t="shared" si="3"/>
        <v>0</v>
      </c>
      <c r="I34" s="12" t="str">
        <f t="shared" si="4"/>
        <v>Positive</v>
      </c>
      <c r="J34" s="14">
        <f>MAX($C$2:C34)</f>
        <v>117.74406039016002</v>
      </c>
      <c r="K34" s="12">
        <f t="shared" si="5"/>
        <v>-3.8250578418053904E-2</v>
      </c>
      <c r="L34" s="12" t="str">
        <f t="shared" si="8"/>
        <v>Positive</v>
      </c>
      <c r="M34" s="12">
        <f t="shared" si="6"/>
        <v>-9.1661626899755856E-3</v>
      </c>
      <c r="O34" s="8" t="s">
        <v>24</v>
      </c>
      <c r="P34" s="8" t="str">
        <f>"I3:I"&amp;S3</f>
        <v>I3:I128</v>
      </c>
      <c r="Q34" s="8" t="str">
        <f>"L3:L"&amp;S3</f>
        <v>L3:L128</v>
      </c>
      <c r="Z34" s="8" t="s">
        <v>62</v>
      </c>
      <c r="AA34" s="26">
        <f t="shared" si="14"/>
        <v>-1.4324320090003395E-3</v>
      </c>
      <c r="AB34" s="12">
        <f t="shared" si="15"/>
        <v>2.3335511059316527E-2</v>
      </c>
      <c r="AC34" s="23">
        <f t="shared" si="13"/>
        <v>-2.4767943068316867E-2</v>
      </c>
    </row>
    <row r="35" spans="1:29" x14ac:dyDescent="0.25">
      <c r="A35" s="33">
        <v>41333</v>
      </c>
      <c r="B35" s="34">
        <f t="shared" si="16"/>
        <v>131.28925296080763</v>
      </c>
      <c r="C35" s="34">
        <f t="shared" si="16"/>
        <v>112.54877111701825</v>
      </c>
      <c r="D35" s="11">
        <v>1.24E-2</v>
      </c>
      <c r="E35" s="11">
        <v>-6.1065801485806308E-3</v>
      </c>
      <c r="G35" s="14">
        <f>MAX($B$2:B35)</f>
        <v>131.28925296080763</v>
      </c>
      <c r="H35" s="12">
        <f t="shared" si="3"/>
        <v>0</v>
      </c>
      <c r="I35" s="12" t="str">
        <f t="shared" si="4"/>
        <v>Positive</v>
      </c>
      <c r="J35" s="14">
        <f>MAX($C$2:C35)</f>
        <v>117.74406039016002</v>
      </c>
      <c r="K35" s="12">
        <f t="shared" si="5"/>
        <v>-4.41235783437951E-2</v>
      </c>
      <c r="L35" s="12">
        <f t="shared" si="8"/>
        <v>-6.1065801485806308E-3</v>
      </c>
      <c r="M35" s="12">
        <f t="shared" si="6"/>
        <v>1.8506580148580629E-2</v>
      </c>
      <c r="O35" s="8">
        <v>2010</v>
      </c>
      <c r="P35" s="8" t="str">
        <f>IFERROR("I"&amp;(S4+1)&amp;":I"&amp;S5,"N/A")</f>
        <v>N/A</v>
      </c>
      <c r="Q35" s="8" t="str">
        <f>IFERROR("L"&amp;(S4+1)&amp;":L"&amp;S5,"N/A")</f>
        <v>N/A</v>
      </c>
      <c r="U35" s="31" t="s">
        <v>63</v>
      </c>
      <c r="V35" s="30"/>
      <c r="W35" s="30"/>
      <c r="X35" s="30"/>
      <c r="Z35" s="8" t="s">
        <v>64</v>
      </c>
      <c r="AA35" s="26">
        <f t="shared" si="14"/>
        <v>-1.5992270439999956E-2</v>
      </c>
      <c r="AB35" s="12">
        <f t="shared" si="15"/>
        <v>-2.4351263251886968E-2</v>
      </c>
      <c r="AC35" s="23">
        <f t="shared" si="13"/>
        <v>8.3589928118870116E-3</v>
      </c>
    </row>
    <row r="36" spans="1:29" x14ac:dyDescent="0.25">
      <c r="A36" s="33">
        <v>41364</v>
      </c>
      <c r="B36" s="34">
        <f t="shared" ref="B36:C51" si="22">B35*(1+D36)</f>
        <v>136.6983701827929</v>
      </c>
      <c r="C36" s="34">
        <f t="shared" si="22"/>
        <v>113.8838748249923</v>
      </c>
      <c r="D36" s="11">
        <v>4.1200000000000001E-2</v>
      </c>
      <c r="E36" s="11">
        <v>1.1862445895441429E-2</v>
      </c>
      <c r="G36" s="14">
        <f>MAX($B$2:B36)</f>
        <v>136.6983701827929</v>
      </c>
      <c r="H36" s="12">
        <f t="shared" si="3"/>
        <v>0</v>
      </c>
      <c r="I36" s="12" t="str">
        <f t="shared" si="4"/>
        <v>Positive</v>
      </c>
      <c r="J36" s="14">
        <f>MAX($C$2:C36)</f>
        <v>117.74406039016002</v>
      </c>
      <c r="K36" s="12">
        <f t="shared" si="5"/>
        <v>-3.2784546009170135E-2</v>
      </c>
      <c r="L36" s="12" t="str">
        <f t="shared" si="8"/>
        <v>Positive</v>
      </c>
      <c r="M36" s="12">
        <f t="shared" si="6"/>
        <v>2.9337554104558572E-2</v>
      </c>
      <c r="O36" s="8">
        <v>2011</v>
      </c>
      <c r="P36" s="8" t="str">
        <f t="shared" ref="P36:P45" si="23">IFERROR("I"&amp;(S5+1)&amp;":I"&amp;S6,"N/A")</f>
        <v>I10:I21</v>
      </c>
      <c r="Q36" s="8" t="str">
        <f t="shared" ref="Q36:Q45" si="24">IFERROR("L"&amp;(S5+1)&amp;":L"&amp;S6,"N/A")</f>
        <v>L10:L21</v>
      </c>
      <c r="U36" s="8" t="s">
        <v>65</v>
      </c>
      <c r="V36" s="32">
        <f ca="1">(V16-$AA$2)/V22</f>
        <v>0.71408062450539533</v>
      </c>
      <c r="W36" s="32">
        <f ca="1">(W16-$AA$2)/W22</f>
        <v>0.27906466680178715</v>
      </c>
      <c r="X36" s="14">
        <f t="shared" ref="X36:X39" ca="1" si="25">IFERROR(V36-W36,"N/A")</f>
        <v>0.43501595770360818</v>
      </c>
      <c r="Z36" s="8" t="s">
        <v>66</v>
      </c>
      <c r="AA36" s="26">
        <f t="shared" si="14"/>
        <v>5.2467267424999964E-2</v>
      </c>
      <c r="AB36" s="12">
        <f t="shared" si="15"/>
        <v>0.12483134533916296</v>
      </c>
      <c r="AC36" s="23">
        <f t="shared" si="13"/>
        <v>-7.2364077914162994E-2</v>
      </c>
    </row>
    <row r="37" spans="1:29" x14ac:dyDescent="0.25">
      <c r="A37" s="33">
        <v>41394</v>
      </c>
      <c r="B37" s="34">
        <f t="shared" si="22"/>
        <v>142.09795580501324</v>
      </c>
      <c r="C37" s="34">
        <f t="shared" si="22"/>
        <v>116.98834454492733</v>
      </c>
      <c r="D37" s="11">
        <v>3.95E-2</v>
      </c>
      <c r="E37" s="11">
        <v>2.7259958661449927E-2</v>
      </c>
      <c r="G37" s="14">
        <f>MAX($B$2:B37)</f>
        <v>142.09795580501324</v>
      </c>
      <c r="H37" s="12">
        <f t="shared" si="3"/>
        <v>0</v>
      </c>
      <c r="I37" s="12" t="str">
        <f t="shared" si="4"/>
        <v>Positive</v>
      </c>
      <c r="J37" s="14">
        <f>MAX($C$2:C37)</f>
        <v>117.74406039016002</v>
      </c>
      <c r="K37" s="12">
        <f t="shared" si="5"/>
        <v>-6.4182927166646087E-3</v>
      </c>
      <c r="L37" s="12" t="str">
        <f t="shared" si="8"/>
        <v>Positive</v>
      </c>
      <c r="M37" s="12">
        <f t="shared" si="6"/>
        <v>1.2240041338550074E-2</v>
      </c>
      <c r="O37" s="8">
        <v>2012</v>
      </c>
      <c r="P37" s="8" t="str">
        <f t="shared" si="23"/>
        <v>I22:I33</v>
      </c>
      <c r="Q37" s="8" t="str">
        <f t="shared" si="24"/>
        <v>L22:L33</v>
      </c>
      <c r="U37" s="8" t="s">
        <v>67</v>
      </c>
      <c r="V37" s="32">
        <f ca="1">IFERROR(STDEV(INDIRECT(P34))*SQRT($AA$1),"N/A")</f>
        <v>0.12737960082578484</v>
      </c>
      <c r="W37" s="32">
        <f ca="1">IFERROR(STDEV(INDIRECT(Q34))*SQRT($AA$1),"N/A")</f>
        <v>0.10833224805510423</v>
      </c>
      <c r="X37" s="14">
        <f t="shared" ca="1" si="25"/>
        <v>1.9047352770680606E-2</v>
      </c>
      <c r="Z37" s="8" t="s">
        <v>68</v>
      </c>
      <c r="AA37" s="26">
        <f t="shared" si="14"/>
        <v>3.7305602983999986E-2</v>
      </c>
      <c r="AB37" s="12">
        <f t="shared" si="15"/>
        <v>6.8694573809979786E-3</v>
      </c>
      <c r="AC37" s="23">
        <f t="shared" si="13"/>
        <v>3.0436145603002007E-2</v>
      </c>
    </row>
    <row r="38" spans="1:29" x14ac:dyDescent="0.25">
      <c r="A38" s="33">
        <v>41425</v>
      </c>
      <c r="B38" s="34">
        <f t="shared" si="22"/>
        <v>149.78545521406446</v>
      </c>
      <c r="C38" s="34">
        <f t="shared" si="22"/>
        <v>120.73537846357657</v>
      </c>
      <c r="D38" s="11">
        <v>5.4100000000000002E-2</v>
      </c>
      <c r="E38" s="11">
        <v>3.2029121646475173E-2</v>
      </c>
      <c r="G38" s="14">
        <f>MAX($B$2:B38)</f>
        <v>149.78545521406446</v>
      </c>
      <c r="H38" s="12">
        <f t="shared" si="3"/>
        <v>0</v>
      </c>
      <c r="I38" s="12" t="str">
        <f t="shared" si="4"/>
        <v>Positive</v>
      </c>
      <c r="J38" s="14">
        <f>MAX($C$2:C38)</f>
        <v>120.73537846357657</v>
      </c>
      <c r="K38" s="12">
        <f t="shared" si="5"/>
        <v>0</v>
      </c>
      <c r="L38" s="12" t="str">
        <f t="shared" si="8"/>
        <v>Positive</v>
      </c>
      <c r="M38" s="12">
        <f t="shared" si="6"/>
        <v>2.207087835352483E-2</v>
      </c>
      <c r="O38" s="8">
        <v>2013</v>
      </c>
      <c r="P38" s="8" t="str">
        <f t="shared" si="23"/>
        <v>I34:I45</v>
      </c>
      <c r="Q38" s="8" t="str">
        <f t="shared" si="24"/>
        <v>L34:L45</v>
      </c>
      <c r="U38" s="8" t="s">
        <v>69</v>
      </c>
      <c r="V38" s="32">
        <f ca="1">(V16-$AA$2)/V37</f>
        <v>0.77527250603964415</v>
      </c>
      <c r="W38" s="32">
        <f ca="1">(W16-$AA$2)/W37</f>
        <v>0.37307244726865224</v>
      </c>
      <c r="X38" s="14">
        <f t="shared" ca="1" si="25"/>
        <v>0.40220005877099191</v>
      </c>
      <c r="Z38" s="8" t="s">
        <v>70</v>
      </c>
      <c r="AA38" s="26">
        <f t="shared" si="14"/>
        <v>9.776017433600015E-2</v>
      </c>
      <c r="AB38" s="12">
        <f t="shared" si="15"/>
        <v>3.9017458568999963E-2</v>
      </c>
      <c r="AC38" s="23">
        <f t="shared" si="13"/>
        <v>5.8742715767000186E-2</v>
      </c>
    </row>
    <row r="39" spans="1:29" x14ac:dyDescent="0.25">
      <c r="A39" s="33">
        <v>41455</v>
      </c>
      <c r="B39" s="34">
        <f t="shared" si="22"/>
        <v>146.4302610172694</v>
      </c>
      <c r="C39" s="34">
        <f t="shared" si="22"/>
        <v>118.96275505573095</v>
      </c>
      <c r="D39" s="11">
        <v>-2.24E-2</v>
      </c>
      <c r="E39" s="11">
        <v>-1.4681888858122705E-2</v>
      </c>
      <c r="G39" s="14">
        <f>MAX($B$2:B39)</f>
        <v>149.78545521406446</v>
      </c>
      <c r="H39" s="12">
        <f t="shared" si="3"/>
        <v>-2.2400000000000087E-2</v>
      </c>
      <c r="I39" s="12">
        <f t="shared" si="4"/>
        <v>-2.24E-2</v>
      </c>
      <c r="J39" s="14">
        <f>MAX($C$2:C39)</f>
        <v>120.73537846357657</v>
      </c>
      <c r="K39" s="12">
        <f t="shared" si="5"/>
        <v>-1.4681888858122716E-2</v>
      </c>
      <c r="L39" s="12">
        <f t="shared" si="8"/>
        <v>-1.4681888858122705E-2</v>
      </c>
      <c r="M39" s="12">
        <f t="shared" si="6"/>
        <v>-7.7181111418772944E-3</v>
      </c>
      <c r="O39" s="8">
        <v>2014</v>
      </c>
      <c r="P39" s="8" t="str">
        <f t="shared" si="23"/>
        <v>I46:I57</v>
      </c>
      <c r="Q39" s="8" t="str">
        <f t="shared" si="24"/>
        <v>L46:L57</v>
      </c>
      <c r="U39" s="8" t="s">
        <v>71</v>
      </c>
      <c r="V39" s="12">
        <f>MIN(H:H)</f>
        <v>-0.28087232187060951</v>
      </c>
      <c r="W39" s="12">
        <f>MIN(K:K)</f>
        <v>-0.38061217356275712</v>
      </c>
      <c r="X39" s="12">
        <f t="shared" si="25"/>
        <v>9.9739851692147607E-2</v>
      </c>
      <c r="Z39" s="8" t="s">
        <v>72</v>
      </c>
      <c r="AA39" s="26">
        <f t="shared" si="14"/>
        <v>-2.5970239999999922E-2</v>
      </c>
      <c r="AB39" s="12">
        <f t="shared" si="15"/>
        <v>4.1736566805745667E-3</v>
      </c>
      <c r="AC39" s="23">
        <f t="shared" si="13"/>
        <v>-3.0143896680574489E-2</v>
      </c>
    </row>
    <row r="40" spans="1:29" x14ac:dyDescent="0.25">
      <c r="A40" s="33">
        <v>41486</v>
      </c>
      <c r="B40" s="34">
        <f t="shared" si="22"/>
        <v>158.78897504712694</v>
      </c>
      <c r="C40" s="34">
        <f t="shared" si="22"/>
        <v>126.18491605760764</v>
      </c>
      <c r="D40" s="11">
        <v>8.4400000000000003E-2</v>
      </c>
      <c r="E40" s="11">
        <v>6.070942958990215E-2</v>
      </c>
      <c r="G40" s="14">
        <f>MAX($B$2:B40)</f>
        <v>158.78897504712694</v>
      </c>
      <c r="H40" s="12">
        <f t="shared" si="3"/>
        <v>0</v>
      </c>
      <c r="I40" s="12" t="str">
        <f t="shared" si="4"/>
        <v>Positive</v>
      </c>
      <c r="J40" s="14">
        <f>MAX($C$2:C40)</f>
        <v>126.18491605760764</v>
      </c>
      <c r="K40" s="12">
        <f t="shared" si="5"/>
        <v>0</v>
      </c>
      <c r="L40" s="12" t="str">
        <f t="shared" si="8"/>
        <v>Positive</v>
      </c>
      <c r="M40" s="12">
        <f t="shared" si="6"/>
        <v>2.3690570410097853E-2</v>
      </c>
      <c r="O40" s="8">
        <v>2015</v>
      </c>
      <c r="P40" s="8" t="str">
        <f t="shared" si="23"/>
        <v>I58:I69</v>
      </c>
      <c r="Q40" s="8" t="str">
        <f t="shared" si="24"/>
        <v>L58:L69</v>
      </c>
      <c r="V40" s="12"/>
      <c r="W40" s="12"/>
      <c r="X40" s="14"/>
      <c r="Z40" s="8" t="s">
        <v>73</v>
      </c>
      <c r="AA40" s="26">
        <f t="shared" si="14"/>
        <v>-2.8878590079999267E-3</v>
      </c>
      <c r="AB40" s="12">
        <f t="shared" si="15"/>
        <v>-4.6283766508311563E-3</v>
      </c>
      <c r="AC40" s="23">
        <f t="shared" si="13"/>
        <v>1.7405176428312297E-3</v>
      </c>
    </row>
    <row r="41" spans="1:29" x14ac:dyDescent="0.25">
      <c r="A41" s="33">
        <v>41517</v>
      </c>
      <c r="B41" s="34">
        <f t="shared" si="22"/>
        <v>156.66120278149543</v>
      </c>
      <c r="C41" s="34">
        <f t="shared" si="22"/>
        <v>124.59222091191535</v>
      </c>
      <c r="D41" s="11">
        <v>-1.34E-2</v>
      </c>
      <c r="E41" s="11">
        <v>-1.262191389789548E-2</v>
      </c>
      <c r="G41" s="14">
        <f>MAX($B$2:B41)</f>
        <v>158.78897504712694</v>
      </c>
      <c r="H41" s="12">
        <f t="shared" si="3"/>
        <v>-1.3400000000000079E-2</v>
      </c>
      <c r="I41" s="12">
        <f t="shared" si="4"/>
        <v>-1.34E-2</v>
      </c>
      <c r="J41" s="14">
        <f>MAX($C$2:C41)</f>
        <v>126.18491605760764</v>
      </c>
      <c r="K41" s="12">
        <f t="shared" si="5"/>
        <v>-1.2621913897895465E-2</v>
      </c>
      <c r="L41" s="12">
        <f t="shared" si="8"/>
        <v>-1.262191389789548E-2</v>
      </c>
      <c r="M41" s="12">
        <f t="shared" si="6"/>
        <v>-7.7808610210452003E-4</v>
      </c>
      <c r="O41" s="8">
        <v>2016</v>
      </c>
      <c r="P41" s="8" t="str">
        <f t="shared" si="23"/>
        <v>I70:I81</v>
      </c>
      <c r="Q41" s="8" t="str">
        <f t="shared" si="24"/>
        <v>L70:L81</v>
      </c>
      <c r="U41" s="8" t="s">
        <v>74</v>
      </c>
      <c r="V41" s="12">
        <f ca="1">SUMIFS(INDIRECT(P20),INDIRECT(Q20),"&gt;0")/SUMIFS(INDIRECT(Q20),INDIRECT(Q20),"&gt;0")</f>
        <v>0.87054523150941365</v>
      </c>
      <c r="Z41" s="8" t="s">
        <v>75</v>
      </c>
      <c r="AA41" s="26">
        <f t="shared" si="14"/>
        <v>8.673791564799993E-2</v>
      </c>
      <c r="AB41" s="12">
        <f t="shared" si="15"/>
        <v>9.0314654383885307E-2</v>
      </c>
      <c r="AC41" s="23">
        <f t="shared" si="13"/>
        <v>-3.5767387358853764E-3</v>
      </c>
    </row>
    <row r="42" spans="1:29" x14ac:dyDescent="0.25">
      <c r="A42" s="33">
        <v>41547</v>
      </c>
      <c r="B42" s="34">
        <f t="shared" si="22"/>
        <v>159.43410607072792</v>
      </c>
      <c r="C42" s="34">
        <f t="shared" si="22"/>
        <v>127.55336521292693</v>
      </c>
      <c r="D42" s="11">
        <v>1.77E-2</v>
      </c>
      <c r="E42" s="11">
        <v>2.3766686871285973E-2</v>
      </c>
      <c r="G42" s="14">
        <f>MAX($B$2:B42)</f>
        <v>159.43410607072792</v>
      </c>
      <c r="H42" s="12">
        <f t="shared" si="3"/>
        <v>0</v>
      </c>
      <c r="I42" s="12" t="str">
        <f t="shared" si="4"/>
        <v>Positive</v>
      </c>
      <c r="J42" s="14">
        <f>MAX($C$2:C42)</f>
        <v>127.55336521292693</v>
      </c>
      <c r="K42" s="12">
        <f t="shared" si="5"/>
        <v>0</v>
      </c>
      <c r="L42" s="12" t="str">
        <f t="shared" si="8"/>
        <v>Positive</v>
      </c>
      <c r="M42" s="12">
        <f t="shared" si="6"/>
        <v>-6.0666868712859721E-3</v>
      </c>
      <c r="O42" s="8">
        <v>2017</v>
      </c>
      <c r="P42" s="8" t="str">
        <f t="shared" si="23"/>
        <v>I82:I93</v>
      </c>
      <c r="Q42" s="8" t="str">
        <f t="shared" si="24"/>
        <v>L82:L93</v>
      </c>
      <c r="U42" s="8" t="s">
        <v>76</v>
      </c>
      <c r="V42" s="12">
        <f ca="1">SUMIFS(INDIRECT(P20),INDIRECT(Q20),"&lt;0")/SUMIFS(INDIRECT(Q20),INDIRECT(Q20),"&lt;0")</f>
        <v>0.49175919304443172</v>
      </c>
      <c r="Z42" s="8" t="s">
        <v>77</v>
      </c>
      <c r="AA42" s="26">
        <f t="shared" si="14"/>
        <v>2.2134376151000001E-2</v>
      </c>
      <c r="AB42" s="12">
        <f t="shared" si="15"/>
        <v>4.6429940223671418E-2</v>
      </c>
      <c r="AC42" s="23">
        <f t="shared" si="13"/>
        <v>-2.4295564072671416E-2</v>
      </c>
    </row>
    <row r="43" spans="1:29" x14ac:dyDescent="0.25">
      <c r="A43" s="33">
        <v>41578</v>
      </c>
      <c r="B43" s="34">
        <f t="shared" si="22"/>
        <v>164.39250676952756</v>
      </c>
      <c r="C43" s="34">
        <f t="shared" si="22"/>
        <v>130.11444986674013</v>
      </c>
      <c r="D43" s="11">
        <v>3.1099999999999999E-2</v>
      </c>
      <c r="E43" s="11">
        <v>2.0078534576786194E-2</v>
      </c>
      <c r="G43" s="14">
        <f>MAX($B$2:B43)</f>
        <v>164.39250676952756</v>
      </c>
      <c r="H43" s="12">
        <f t="shared" si="3"/>
        <v>0</v>
      </c>
      <c r="I43" s="12" t="str">
        <f t="shared" si="4"/>
        <v>Positive</v>
      </c>
      <c r="J43" s="14">
        <f>MAX($C$2:C43)</f>
        <v>130.11444986674013</v>
      </c>
      <c r="K43" s="12">
        <f t="shared" si="5"/>
        <v>0</v>
      </c>
      <c r="L43" s="12" t="str">
        <f t="shared" si="8"/>
        <v>Positive</v>
      </c>
      <c r="M43" s="12">
        <f t="shared" si="6"/>
        <v>1.1021465423213805E-2</v>
      </c>
      <c r="O43" s="8">
        <v>2018</v>
      </c>
      <c r="P43" s="8" t="str">
        <f t="shared" si="23"/>
        <v>I94:I105</v>
      </c>
      <c r="Q43" s="8" t="str">
        <f t="shared" si="24"/>
        <v>L94:L105</v>
      </c>
      <c r="U43" s="8" t="s">
        <v>10</v>
      </c>
      <c r="V43" s="12">
        <f>STDEV(M:M)*SQRT(AA1)</f>
        <v>9.2790202171864414E-2</v>
      </c>
      <c r="Z43" s="8" t="s">
        <v>78</v>
      </c>
      <c r="AA43" s="26">
        <f t="shared" si="14"/>
        <v>-7.2797421016000063E-2</v>
      </c>
      <c r="AB43" s="12">
        <f t="shared" si="15"/>
        <v>7.013800268405701E-3</v>
      </c>
      <c r="AC43" s="23">
        <f t="shared" si="13"/>
        <v>-7.9811221284405764E-2</v>
      </c>
    </row>
    <row r="44" spans="1:29" x14ac:dyDescent="0.25">
      <c r="A44" s="33">
        <v>41608</v>
      </c>
      <c r="B44" s="34">
        <f t="shared" si="22"/>
        <v>167.92694566507242</v>
      </c>
      <c r="C44" s="34">
        <f t="shared" si="22"/>
        <v>133.57749029681676</v>
      </c>
      <c r="D44" s="11">
        <v>2.1499999999999998E-2</v>
      </c>
      <c r="E44" s="11">
        <v>2.661534082973414E-2</v>
      </c>
      <c r="G44" s="14">
        <f>MAX($B$2:B44)</f>
        <v>167.92694566507242</v>
      </c>
      <c r="H44" s="12">
        <f t="shared" si="3"/>
        <v>0</v>
      </c>
      <c r="I44" s="12" t="str">
        <f t="shared" si="4"/>
        <v>Positive</v>
      </c>
      <c r="J44" s="14">
        <f>MAX($C$2:C44)</f>
        <v>133.57749029681676</v>
      </c>
      <c r="K44" s="12">
        <f t="shared" si="5"/>
        <v>0</v>
      </c>
      <c r="L44" s="12" t="str">
        <f t="shared" si="8"/>
        <v>Positive</v>
      </c>
      <c r="M44" s="12">
        <f t="shared" si="6"/>
        <v>-5.115340829734142E-3</v>
      </c>
      <c r="O44" s="8">
        <v>2019</v>
      </c>
      <c r="P44" s="8" t="str">
        <f t="shared" si="23"/>
        <v>I106:I117</v>
      </c>
      <c r="Q44" s="8" t="str">
        <f t="shared" si="24"/>
        <v>L106:L117</v>
      </c>
      <c r="U44" s="8" t="s">
        <v>79</v>
      </c>
      <c r="V44" s="32">
        <f>(X16)/V43</f>
        <v>0.62870997244353932</v>
      </c>
      <c r="Z44" s="8" t="s">
        <v>80</v>
      </c>
      <c r="AA44" s="26">
        <f t="shared" si="14"/>
        <v>-5.1127105552000174E-2</v>
      </c>
      <c r="AB44" s="12">
        <f t="shared" si="15"/>
        <v>-1.2563410049746482E-2</v>
      </c>
      <c r="AC44" s="23">
        <f t="shared" si="13"/>
        <v>-3.8563695502253692E-2</v>
      </c>
    </row>
    <row r="45" spans="1:29" x14ac:dyDescent="0.25">
      <c r="A45" s="33">
        <v>41639</v>
      </c>
      <c r="B45" s="34">
        <f t="shared" si="22"/>
        <v>174.89591391017294</v>
      </c>
      <c r="C45" s="34">
        <f t="shared" si="22"/>
        <v>137.83002062419294</v>
      </c>
      <c r="D45" s="11">
        <v>4.1500000000000002E-2</v>
      </c>
      <c r="E45" s="11">
        <v>3.183568068187858E-2</v>
      </c>
      <c r="G45" s="14">
        <f>MAX($B$2:B45)</f>
        <v>174.89591391017294</v>
      </c>
      <c r="H45" s="12">
        <f t="shared" si="3"/>
        <v>0</v>
      </c>
      <c r="I45" s="12" t="str">
        <f t="shared" si="4"/>
        <v>Positive</v>
      </c>
      <c r="J45" s="14">
        <f>MAX($C$2:C45)</f>
        <v>137.83002062419294</v>
      </c>
      <c r="K45" s="12">
        <f t="shared" si="5"/>
        <v>0</v>
      </c>
      <c r="L45" s="12" t="str">
        <f t="shared" si="8"/>
        <v>Positive</v>
      </c>
      <c r="M45" s="12">
        <f t="shared" si="6"/>
        <v>9.6643193181214226E-3</v>
      </c>
      <c r="O45" s="8">
        <v>2020</v>
      </c>
      <c r="P45" s="8" t="str">
        <f t="shared" si="23"/>
        <v>I118:I128</v>
      </c>
      <c r="Q45" s="8" t="str">
        <f t="shared" si="24"/>
        <v>L118:L128</v>
      </c>
      <c r="U45" s="8" t="s">
        <v>81</v>
      </c>
      <c r="V45" s="23">
        <f>X16</f>
        <v>5.833812545050332E-2</v>
      </c>
      <c r="Z45" s="8" t="s">
        <v>82</v>
      </c>
      <c r="AA45" s="26">
        <f t="shared" si="14"/>
        <v>0.13481660248999994</v>
      </c>
      <c r="AB45" s="12">
        <f t="shared" si="15"/>
        <v>0.10697752500611579</v>
      </c>
      <c r="AC45" s="23">
        <f t="shared" si="13"/>
        <v>2.7839077483884145E-2</v>
      </c>
    </row>
    <row r="46" spans="1:29" x14ac:dyDescent="0.25">
      <c r="A46" s="33">
        <v>41670</v>
      </c>
      <c r="B46" s="34">
        <f t="shared" si="22"/>
        <v>184.32280366993126</v>
      </c>
      <c r="C46" s="34">
        <f t="shared" si="22"/>
        <v>142.99410747359781</v>
      </c>
      <c r="D46" s="11">
        <v>5.3900000000000003E-2</v>
      </c>
      <c r="E46" s="11">
        <v>3.746706868371763E-2</v>
      </c>
      <c r="G46" s="14">
        <f>MAX($B$2:B46)</f>
        <v>184.32280366993126</v>
      </c>
      <c r="H46" s="12">
        <f t="shared" si="3"/>
        <v>0</v>
      </c>
      <c r="I46" s="12" t="str">
        <f t="shared" si="4"/>
        <v>Positive</v>
      </c>
      <c r="J46" s="14">
        <f>MAX($C$2:C46)</f>
        <v>142.99410747359781</v>
      </c>
      <c r="K46" s="12">
        <f t="shared" si="5"/>
        <v>0</v>
      </c>
      <c r="L46" s="12" t="str">
        <f t="shared" si="8"/>
        <v>Positive</v>
      </c>
      <c r="M46" s="12">
        <f t="shared" si="6"/>
        <v>1.6432931316282373E-2</v>
      </c>
      <c r="Z46" s="8" t="s">
        <v>83</v>
      </c>
      <c r="AA46" s="26">
        <f t="shared" si="14"/>
        <v>4.7954690200000094E-2</v>
      </c>
      <c r="AB46" s="12">
        <f t="shared" si="15"/>
        <v>2.3665506755037757E-2</v>
      </c>
      <c r="AC46" s="23">
        <f t="shared" si="13"/>
        <v>2.4289183444962337E-2</v>
      </c>
    </row>
    <row r="47" spans="1:29" x14ac:dyDescent="0.25">
      <c r="A47" s="33">
        <v>41698</v>
      </c>
      <c r="B47" s="34">
        <f t="shared" si="22"/>
        <v>192.08279370443537</v>
      </c>
      <c r="C47" s="34">
        <f t="shared" si="22"/>
        <v>148.81173080259137</v>
      </c>
      <c r="D47" s="11">
        <v>4.2099999999999999E-2</v>
      </c>
      <c r="E47" s="11">
        <v>4.068435708141125E-2</v>
      </c>
      <c r="G47" s="14">
        <f>MAX($B$2:B47)</f>
        <v>192.08279370443537</v>
      </c>
      <c r="H47" s="12">
        <f t="shared" si="3"/>
        <v>0</v>
      </c>
      <c r="I47" s="12" t="str">
        <f t="shared" si="4"/>
        <v>Positive</v>
      </c>
      <c r="J47" s="14">
        <f>MAX($C$2:C47)</f>
        <v>148.81173080259137</v>
      </c>
      <c r="K47" s="12">
        <f t="shared" si="5"/>
        <v>0</v>
      </c>
      <c r="L47" s="12" t="str">
        <f t="shared" si="8"/>
        <v>Positive</v>
      </c>
      <c r="M47" s="12">
        <f t="shared" si="6"/>
        <v>1.4156429185887484E-3</v>
      </c>
      <c r="Z47" s="8" t="s">
        <v>84</v>
      </c>
      <c r="AA47" s="26">
        <f t="shared" si="14"/>
        <v>6.9716551759999579E-3</v>
      </c>
      <c r="AB47" s="12">
        <f t="shared" si="15"/>
        <v>-5.4121789200000103E-2</v>
      </c>
      <c r="AC47" s="23">
        <f t="shared" si="13"/>
        <v>6.1093444376000061E-2</v>
      </c>
    </row>
    <row r="48" spans="1:29" x14ac:dyDescent="0.25">
      <c r="A48" s="33">
        <v>41729</v>
      </c>
      <c r="B48" s="34">
        <f t="shared" si="22"/>
        <v>202.12872381517735</v>
      </c>
      <c r="C48" s="34">
        <f t="shared" si="22"/>
        <v>153.63601982866339</v>
      </c>
      <c r="D48" s="11">
        <v>5.2299999999999999E-2</v>
      </c>
      <c r="E48" s="11">
        <v>3.2418741453062908E-2</v>
      </c>
      <c r="G48" s="14">
        <f>MAX($B$2:B48)</f>
        <v>202.12872381517735</v>
      </c>
      <c r="H48" s="12">
        <f t="shared" si="3"/>
        <v>0</v>
      </c>
      <c r="I48" s="12" t="str">
        <f t="shared" si="4"/>
        <v>Positive</v>
      </c>
      <c r="J48" s="14">
        <f>MAX($C$2:C48)</f>
        <v>153.63601982866339</v>
      </c>
      <c r="K48" s="12">
        <f t="shared" si="5"/>
        <v>0</v>
      </c>
      <c r="L48" s="12" t="str">
        <f t="shared" si="8"/>
        <v>Positive</v>
      </c>
      <c r="M48" s="12">
        <f t="shared" si="6"/>
        <v>1.9881258546937092E-2</v>
      </c>
      <c r="O48" s="24" t="s">
        <v>85</v>
      </c>
      <c r="Z48" s="8" t="s">
        <v>86</v>
      </c>
      <c r="AA48" s="26">
        <f t="shared" si="14"/>
        <v>-1.0451271164948706E-2</v>
      </c>
      <c r="AB48" s="12">
        <f t="shared" si="15"/>
        <v>4.2614001740999941E-2</v>
      </c>
      <c r="AC48" s="23">
        <f t="shared" si="13"/>
        <v>-5.3065272905948646E-2</v>
      </c>
    </row>
    <row r="49" spans="1:29" x14ac:dyDescent="0.25">
      <c r="A49" s="33">
        <v>41759</v>
      </c>
      <c r="B49" s="34">
        <f t="shared" si="22"/>
        <v>213.9128284136022</v>
      </c>
      <c r="C49" s="34">
        <f t="shared" si="22"/>
        <v>157.73193799074468</v>
      </c>
      <c r="D49" s="11">
        <v>5.8299999999999998E-2</v>
      </c>
      <c r="E49" s="11">
        <v>2.6659882016268642E-2</v>
      </c>
      <c r="G49" s="14">
        <f>MAX($B$2:B49)</f>
        <v>213.9128284136022</v>
      </c>
      <c r="H49" s="12">
        <f t="shared" si="3"/>
        <v>0</v>
      </c>
      <c r="I49" s="12" t="str">
        <f t="shared" si="4"/>
        <v>Positive</v>
      </c>
      <c r="J49" s="14">
        <f>MAX($C$2:C49)</f>
        <v>157.73193799074468</v>
      </c>
      <c r="K49" s="12">
        <f t="shared" si="5"/>
        <v>0</v>
      </c>
      <c r="L49" s="12" t="str">
        <f t="shared" si="8"/>
        <v>Positive</v>
      </c>
      <c r="M49" s="12">
        <f t="shared" si="6"/>
        <v>3.1640117983731356E-2</v>
      </c>
      <c r="O49" s="8" t="s">
        <v>87</v>
      </c>
      <c r="P49" s="13">
        <v>40178</v>
      </c>
      <c r="Q49" s="14" t="str">
        <f t="shared" ref="Q49:Q97" si="26">IFERROR(VLOOKUP(P49,A:B,2,0),"N/A")</f>
        <v>N/A</v>
      </c>
      <c r="R49" s="14" t="str">
        <f>IFERROR(VLOOKUP(P49,A:C,3,0),"N/A")</f>
        <v>N/A</v>
      </c>
      <c r="S49" s="8" t="str">
        <f t="shared" ref="S49:S97" si="27">IFERROR(MATCH(P49,A:A,0),"N/A")</f>
        <v>N/A</v>
      </c>
      <c r="Z49" s="8" t="s">
        <v>88</v>
      </c>
      <c r="AA49" s="26">
        <f t="shared" si="14"/>
        <v>-0.26004973409397325</v>
      </c>
      <c r="AB49" s="12">
        <f t="shared" si="15"/>
        <v>-0.2324844735299999</v>
      </c>
      <c r="AC49" s="23">
        <f t="shared" si="13"/>
        <v>-2.7565260563973348E-2</v>
      </c>
    </row>
    <row r="50" spans="1:29" x14ac:dyDescent="0.25">
      <c r="A50" s="33">
        <v>41790</v>
      </c>
      <c r="B50" s="34">
        <f t="shared" si="22"/>
        <v>215.6883048894351</v>
      </c>
      <c r="C50" s="34">
        <f t="shared" si="22"/>
        <v>163.1283285992898</v>
      </c>
      <c r="D50" s="11">
        <v>8.3000000000000001E-3</v>
      </c>
      <c r="E50" s="11">
        <v>3.4212415553163109E-2</v>
      </c>
      <c r="G50" s="14">
        <f>MAX($B$2:B50)</f>
        <v>215.6883048894351</v>
      </c>
      <c r="H50" s="12">
        <f t="shared" si="3"/>
        <v>0</v>
      </c>
      <c r="I50" s="12" t="str">
        <f t="shared" si="4"/>
        <v>Positive</v>
      </c>
      <c r="J50" s="14">
        <f>MAX($C$2:C50)</f>
        <v>163.1283285992898</v>
      </c>
      <c r="K50" s="12">
        <f t="shared" si="5"/>
        <v>0</v>
      </c>
      <c r="L50" s="12" t="str">
        <f t="shared" si="8"/>
        <v>Positive</v>
      </c>
      <c r="M50" s="12">
        <f t="shared" si="6"/>
        <v>-2.5912415553163107E-2</v>
      </c>
      <c r="O50" s="8" t="s">
        <v>30</v>
      </c>
      <c r="P50" s="13">
        <v>40268</v>
      </c>
      <c r="Q50" s="14" t="str">
        <f t="shared" si="26"/>
        <v>N/A</v>
      </c>
      <c r="R50" s="14" t="str">
        <f t="shared" ref="R50:R97" si="28">IFERROR(VLOOKUP(P50,A:C,3,0),"N/A")</f>
        <v>N/A</v>
      </c>
      <c r="S50" s="8" t="str">
        <f t="shared" si="27"/>
        <v>N/A</v>
      </c>
      <c r="Z50" s="8" t="s">
        <v>89</v>
      </c>
      <c r="AA50" s="26">
        <f>IFERROR(VLOOKUP(Z50,$O$49:$S$93,3,0)/VLOOKUP(Z49,$O$49:$S$93,3,0)-1,"N/A")</f>
        <v>0.16244682290000001</v>
      </c>
      <c r="AB50" s="12">
        <f>IFERROR(VLOOKUP(Z50,$O$49:$S$93,4,0)/VLOOKUP(Z49,$O$49:$S$93,4,0)-1,"N/A")</f>
        <v>0.11875373456000005</v>
      </c>
      <c r="AC50" s="23">
        <f t="shared" si="13"/>
        <v>4.3693088339999964E-2</v>
      </c>
    </row>
    <row r="51" spans="1:29" x14ac:dyDescent="0.25">
      <c r="A51" s="33">
        <v>41820</v>
      </c>
      <c r="B51" s="34">
        <f t="shared" si="22"/>
        <v>213.3588711966292</v>
      </c>
      <c r="C51" s="34">
        <f t="shared" si="22"/>
        <v>152.25934146268824</v>
      </c>
      <c r="D51" s="11">
        <v>-1.0800000000000001E-2</v>
      </c>
      <c r="E51" s="11">
        <v>-6.662844663418499E-2</v>
      </c>
      <c r="G51" s="14">
        <f>MAX($B$2:B51)</f>
        <v>215.6883048894351</v>
      </c>
      <c r="H51" s="12">
        <f t="shared" si="3"/>
        <v>-1.0800000000000032E-2</v>
      </c>
      <c r="I51" s="12">
        <f t="shared" si="4"/>
        <v>-1.0800000000000001E-2</v>
      </c>
      <c r="J51" s="14">
        <f>MAX($C$2:C51)</f>
        <v>163.1283285992898</v>
      </c>
      <c r="K51" s="12">
        <f t="shared" si="5"/>
        <v>-6.6628446634184879E-2</v>
      </c>
      <c r="L51" s="12">
        <f t="shared" si="8"/>
        <v>-6.662844663418499E-2</v>
      </c>
      <c r="M51" s="12">
        <f t="shared" si="6"/>
        <v>5.5828446634184986E-2</v>
      </c>
      <c r="O51" s="8" t="s">
        <v>31</v>
      </c>
      <c r="P51" s="13">
        <v>40359</v>
      </c>
      <c r="Q51" s="14">
        <f t="shared" si="26"/>
        <v>101.22</v>
      </c>
      <c r="R51" s="14">
        <f t="shared" si="28"/>
        <v>97.84</v>
      </c>
      <c r="S51" s="8">
        <f t="shared" si="27"/>
        <v>3</v>
      </c>
      <c r="Z51" s="8" t="s">
        <v>90</v>
      </c>
      <c r="AA51" s="26">
        <f>IFERROR(VLOOKUP(Z51,$O$49:$S$93,3,0)/VLOOKUP(Z50,$O$49:$S$93,3,0)-1,"N/A")</f>
        <v>8.9227155585243079E-2</v>
      </c>
      <c r="AB51" s="12">
        <f>IFERROR(VLOOKUP(Z51,$O$49:$S$93,4,0)/VLOOKUP(Z50,$O$49:$S$93,4,0)-1,"N/A")</f>
        <v>8.879423263999997E-2</v>
      </c>
      <c r="AC51" s="23">
        <f t="shared" si="13"/>
        <v>4.3292294524310826E-4</v>
      </c>
    </row>
    <row r="52" spans="1:29" x14ac:dyDescent="0.25">
      <c r="A52" s="33">
        <v>41851</v>
      </c>
      <c r="B52" s="34">
        <f t="shared" ref="B52:C67" si="29">B51*(1+D52)</f>
        <v>223.55742523982809</v>
      </c>
      <c r="C52" s="34">
        <f t="shared" si="29"/>
        <v>165.22566294426582</v>
      </c>
      <c r="D52" s="11">
        <v>4.7800000000000002E-2</v>
      </c>
      <c r="E52" s="11">
        <v>8.5159448064176774E-2</v>
      </c>
      <c r="G52" s="14">
        <f>MAX($B$2:B52)</f>
        <v>223.55742523982809</v>
      </c>
      <c r="H52" s="12">
        <f t="shared" si="3"/>
        <v>0</v>
      </c>
      <c r="I52" s="12" t="str">
        <f t="shared" si="4"/>
        <v>Positive</v>
      </c>
      <c r="J52" s="14">
        <f>MAX($C$2:C52)</f>
        <v>165.22566294426582</v>
      </c>
      <c r="K52" s="12">
        <f t="shared" si="5"/>
        <v>0</v>
      </c>
      <c r="L52" s="12" t="str">
        <f t="shared" si="8"/>
        <v>Positive</v>
      </c>
      <c r="M52" s="12">
        <f t="shared" si="6"/>
        <v>-3.7359448064176771E-2</v>
      </c>
      <c r="O52" s="8" t="s">
        <v>32</v>
      </c>
      <c r="P52" s="13">
        <v>40451</v>
      </c>
      <c r="Q52" s="14">
        <f t="shared" si="26"/>
        <v>109.26577116716395</v>
      </c>
      <c r="R52" s="14">
        <f t="shared" si="28"/>
        <v>108.37733280298025</v>
      </c>
      <c r="S52" s="8">
        <f t="shared" si="27"/>
        <v>6</v>
      </c>
      <c r="Z52" s="8" t="s">
        <v>91</v>
      </c>
      <c r="AA52" s="26">
        <f>IFERROR(VLOOKUP(Z52,$O$49:$S$93,3,0)/VLOOKUP(Z51,$O$49:$S$93,3,0)-1,"N/A")</f>
        <v>0.10292877344757301</v>
      </c>
      <c r="AB52" s="12">
        <f>IFERROR(VLOOKUP(Z52,$O$49:$S$93,4,0)/VLOOKUP(Z51,$O$49:$S$93,4,0)-1,"N/A")</f>
        <v>5.5397560000000068E-2</v>
      </c>
      <c r="AC52" s="23">
        <f t="shared" si="13"/>
        <v>4.753121344757294E-2</v>
      </c>
    </row>
    <row r="53" spans="1:29" x14ac:dyDescent="0.25">
      <c r="A53" s="33">
        <v>41882</v>
      </c>
      <c r="B53" s="34">
        <f t="shared" si="29"/>
        <v>231.20308918303022</v>
      </c>
      <c r="C53" s="34">
        <f t="shared" si="29"/>
        <v>175.34484898079361</v>
      </c>
      <c r="D53" s="11">
        <v>3.4200000000000001E-2</v>
      </c>
      <c r="E53" s="11">
        <v>6.1244638733519305E-2</v>
      </c>
      <c r="G53" s="14">
        <f>MAX($B$2:B53)</f>
        <v>231.20308918303022</v>
      </c>
      <c r="H53" s="12">
        <f t="shared" si="3"/>
        <v>0</v>
      </c>
      <c r="I53" s="12" t="str">
        <f t="shared" si="4"/>
        <v>Positive</v>
      </c>
      <c r="J53" s="14">
        <f>MAX($C$2:C53)</f>
        <v>175.34484898079361</v>
      </c>
      <c r="K53" s="12">
        <f t="shared" si="5"/>
        <v>0</v>
      </c>
      <c r="L53" s="12" t="str">
        <f t="shared" si="8"/>
        <v>Positive</v>
      </c>
      <c r="M53" s="12">
        <f t="shared" si="6"/>
        <v>-2.7044638733519304E-2</v>
      </c>
      <c r="O53" s="8" t="s">
        <v>33</v>
      </c>
      <c r="P53" s="13">
        <v>40543</v>
      </c>
      <c r="Q53" s="14">
        <f t="shared" si="26"/>
        <v>111.8956632126784</v>
      </c>
      <c r="R53" s="14">
        <f t="shared" si="28"/>
        <v>113.84161439943645</v>
      </c>
      <c r="S53" s="8">
        <f t="shared" si="27"/>
        <v>9</v>
      </c>
      <c r="Z53" s="8" t="s">
        <v>141</v>
      </c>
      <c r="AA53" s="26" t="str">
        <f t="shared" ref="AA53:AA56" si="30">IFERROR(VLOOKUP(Z53,$O$49:$S$93,3,0)/VLOOKUP(Z52,$O$49:$S$93,3,0)-1,"N/A")</f>
        <v>N/A</v>
      </c>
      <c r="AB53" s="12" t="str">
        <f t="shared" ref="AB53:AB56" si="31">IFERROR(VLOOKUP(Z53,$O$49:$S$93,4,0)/VLOOKUP(Z52,$O$49:$S$93,4,0)-1,"N/A")</f>
        <v>N/A</v>
      </c>
      <c r="AC53" s="23" t="str">
        <f t="shared" si="13"/>
        <v>N/A</v>
      </c>
    </row>
    <row r="54" spans="1:29" x14ac:dyDescent="0.25">
      <c r="A54" s="33">
        <v>41912</v>
      </c>
      <c r="B54" s="34">
        <f t="shared" si="29"/>
        <v>234.11624810673638</v>
      </c>
      <c r="C54" s="34">
        <f t="shared" si="29"/>
        <v>173.00080975802956</v>
      </c>
      <c r="D54" s="11">
        <v>1.26E-2</v>
      </c>
      <c r="E54" s="11">
        <v>-1.3368166994291443E-2</v>
      </c>
      <c r="G54" s="14">
        <f>MAX($B$2:B54)</f>
        <v>234.11624810673638</v>
      </c>
      <c r="H54" s="12">
        <f t="shared" si="3"/>
        <v>0</v>
      </c>
      <c r="I54" s="12" t="str">
        <f t="shared" si="4"/>
        <v>Positive</v>
      </c>
      <c r="J54" s="14">
        <f>MAX($C$2:C54)</f>
        <v>175.34484898079361</v>
      </c>
      <c r="K54" s="12">
        <f t="shared" si="5"/>
        <v>-1.3368166994291442E-2</v>
      </c>
      <c r="L54" s="12">
        <f t="shared" si="8"/>
        <v>-1.3368166994291443E-2</v>
      </c>
      <c r="M54" s="12">
        <f t="shared" si="6"/>
        <v>2.5968166994291442E-2</v>
      </c>
      <c r="O54" s="8" t="s">
        <v>34</v>
      </c>
      <c r="P54" s="13">
        <v>40633</v>
      </c>
      <c r="Q54" s="14">
        <f t="shared" si="26"/>
        <v>112.668537543957</v>
      </c>
      <c r="R54" s="14">
        <f t="shared" si="28"/>
        <v>109.34692240432177</v>
      </c>
      <c r="S54" s="8">
        <f t="shared" si="27"/>
        <v>12</v>
      </c>
      <c r="Z54" s="8" t="s">
        <v>142</v>
      </c>
      <c r="AA54" s="26" t="str">
        <f t="shared" si="30"/>
        <v>N/A</v>
      </c>
      <c r="AB54" s="12" t="str">
        <f t="shared" si="31"/>
        <v>N/A</v>
      </c>
      <c r="AC54" s="23" t="str">
        <f t="shared" si="13"/>
        <v>N/A</v>
      </c>
    </row>
    <row r="55" spans="1:29" x14ac:dyDescent="0.25">
      <c r="A55" s="33">
        <v>41943</v>
      </c>
      <c r="B55" s="34">
        <f t="shared" si="29"/>
        <v>226.06264917186465</v>
      </c>
      <c r="C55" s="34">
        <f t="shared" si="29"/>
        <v>162.3306094913344</v>
      </c>
      <c r="D55" s="11">
        <v>-3.44E-2</v>
      </c>
      <c r="E55" s="11">
        <v>-6.167716949775686E-2</v>
      </c>
      <c r="G55" s="14">
        <f>MAX($B$2:B55)</f>
        <v>234.11624810673638</v>
      </c>
      <c r="H55" s="12">
        <f t="shared" si="3"/>
        <v>-3.4399999999999986E-2</v>
      </c>
      <c r="I55" s="12">
        <f t="shared" si="4"/>
        <v>-3.44E-2</v>
      </c>
      <c r="J55" s="14">
        <f>MAX($C$2:C55)</f>
        <v>175.34484898079361</v>
      </c>
      <c r="K55" s="12">
        <f t="shared" si="5"/>
        <v>-7.422082579046696E-2</v>
      </c>
      <c r="L55" s="12">
        <f t="shared" si="8"/>
        <v>-6.167716949775686E-2</v>
      </c>
      <c r="M55" s="12">
        <f t="shared" si="6"/>
        <v>2.727716949775686E-2</v>
      </c>
      <c r="O55" s="8" t="s">
        <v>35</v>
      </c>
      <c r="P55" s="13">
        <v>40724</v>
      </c>
      <c r="Q55" s="14">
        <f t="shared" si="26"/>
        <v>112.37455180385479</v>
      </c>
      <c r="R55" s="14">
        <f t="shared" si="28"/>
        <v>108.87065683761207</v>
      </c>
      <c r="S55" s="8">
        <f t="shared" si="27"/>
        <v>15</v>
      </c>
      <c r="Z55" s="8" t="s">
        <v>143</v>
      </c>
      <c r="AA55" s="26" t="str">
        <f t="shared" si="30"/>
        <v>N/A</v>
      </c>
      <c r="AB55" s="12" t="str">
        <f t="shared" si="31"/>
        <v>N/A</v>
      </c>
      <c r="AC55" s="23" t="str">
        <f t="shared" si="13"/>
        <v>N/A</v>
      </c>
    </row>
    <row r="56" spans="1:29" x14ac:dyDescent="0.25">
      <c r="A56" s="33">
        <v>41973</v>
      </c>
      <c r="B56" s="34">
        <f t="shared" si="29"/>
        <v>223.32729111688508</v>
      </c>
      <c r="C56" s="34">
        <f t="shared" si="29"/>
        <v>146.18326948653316</v>
      </c>
      <c r="D56" s="11">
        <v>-1.21E-2</v>
      </c>
      <c r="E56" s="11">
        <v>-9.9471936040893369E-2</v>
      </c>
      <c r="G56" s="14">
        <f>MAX($B$2:B56)</f>
        <v>234.11624810673638</v>
      </c>
      <c r="H56" s="12">
        <f t="shared" si="3"/>
        <v>-4.6083760000000029E-2</v>
      </c>
      <c r="I56" s="12">
        <f t="shared" si="4"/>
        <v>-1.21E-2</v>
      </c>
      <c r="J56" s="14">
        <f>MAX($C$2:C56)</f>
        <v>175.34484898079361</v>
      </c>
      <c r="K56" s="12">
        <f t="shared" si="5"/>
        <v>-0.16630987259542862</v>
      </c>
      <c r="L56" s="12">
        <f t="shared" si="8"/>
        <v>-9.9471936040893369E-2</v>
      </c>
      <c r="M56" s="12">
        <f t="shared" si="6"/>
        <v>8.7371936040893369E-2</v>
      </c>
      <c r="O56" s="8" t="s">
        <v>36</v>
      </c>
      <c r="P56" s="13">
        <v>40816</v>
      </c>
      <c r="Q56" s="14">
        <f t="shared" si="26"/>
        <v>107.2793991383819</v>
      </c>
      <c r="R56" s="14">
        <f t="shared" si="28"/>
        <v>101.15868635982119</v>
      </c>
      <c r="S56" s="8">
        <f t="shared" si="27"/>
        <v>18</v>
      </c>
      <c r="Z56" s="8" t="s">
        <v>144</v>
      </c>
      <c r="AA56" s="26" t="str">
        <f t="shared" si="30"/>
        <v>N/A</v>
      </c>
      <c r="AB56" s="12" t="str">
        <f t="shared" si="31"/>
        <v>N/A</v>
      </c>
      <c r="AC56" s="23" t="str">
        <f t="shared" si="13"/>
        <v>N/A</v>
      </c>
    </row>
    <row r="57" spans="1:29" x14ac:dyDescent="0.25">
      <c r="A57" s="33">
        <v>42004</v>
      </c>
      <c r="B57" s="34">
        <f t="shared" si="29"/>
        <v>217.00712877827723</v>
      </c>
      <c r="C57" s="34">
        <f t="shared" si="29"/>
        <v>140.56829046994093</v>
      </c>
      <c r="D57" s="11">
        <v>-2.8299999999999999E-2</v>
      </c>
      <c r="E57" s="11">
        <v>-3.8410544765586162E-2</v>
      </c>
      <c r="G57" s="14">
        <f>MAX($B$2:B57)</f>
        <v>234.11624810673638</v>
      </c>
      <c r="H57" s="12">
        <f t="shared" si="3"/>
        <v>-7.3079589592000005E-2</v>
      </c>
      <c r="I57" s="12">
        <f t="shared" si="4"/>
        <v>-2.8299999999999999E-2</v>
      </c>
      <c r="J57" s="14">
        <f>MAX($C$2:C57)</f>
        <v>175.34484898079361</v>
      </c>
      <c r="K57" s="12">
        <f t="shared" si="5"/>
        <v>-0.19833236455472913</v>
      </c>
      <c r="L57" s="12">
        <f t="shared" si="8"/>
        <v>-3.8410544765586162E-2</v>
      </c>
      <c r="M57" s="12">
        <f t="shared" si="6"/>
        <v>1.0110544765586163E-2</v>
      </c>
      <c r="O57" s="8" t="s">
        <v>38</v>
      </c>
      <c r="P57" s="13">
        <v>40908</v>
      </c>
      <c r="Q57" s="14">
        <f t="shared" si="26"/>
        <v>114.03361929311923</v>
      </c>
      <c r="R57" s="14">
        <f t="shared" si="28"/>
        <v>101.86922726739083</v>
      </c>
      <c r="S57" s="8">
        <f t="shared" si="27"/>
        <v>21</v>
      </c>
    </row>
    <row r="58" spans="1:29" x14ac:dyDescent="0.25">
      <c r="A58" s="33">
        <v>42035</v>
      </c>
      <c r="B58" s="34">
        <f t="shared" si="29"/>
        <v>224.05986046357123</v>
      </c>
      <c r="C58" s="34">
        <f t="shared" si="29"/>
        <v>143.69701921712198</v>
      </c>
      <c r="D58" s="11">
        <v>3.2500000000000001E-2</v>
      </c>
      <c r="E58" s="11">
        <v>2.225771357623569E-2</v>
      </c>
      <c r="G58" s="14">
        <f>MAX($B$2:B58)</f>
        <v>234.11624810673638</v>
      </c>
      <c r="H58" s="12">
        <f t="shared" si="3"/>
        <v>-4.2954676253740054E-2</v>
      </c>
      <c r="I58" s="12" t="str">
        <f t="shared" si="4"/>
        <v>Positive</v>
      </c>
      <c r="J58" s="14">
        <f>MAX($C$2:C58)</f>
        <v>175.34484898079361</v>
      </c>
      <c r="K58" s="12">
        <f t="shared" si="5"/>
        <v>-0.1804890759416502</v>
      </c>
      <c r="L58" s="12" t="str">
        <f t="shared" si="8"/>
        <v>Positive</v>
      </c>
      <c r="M58" s="12">
        <f t="shared" si="6"/>
        <v>1.0242286423764312E-2</v>
      </c>
      <c r="O58" s="8" t="s">
        <v>41</v>
      </c>
      <c r="P58" s="13">
        <v>40999</v>
      </c>
      <c r="Q58" s="14">
        <f t="shared" si="26"/>
        <v>122.26351907314204</v>
      </c>
      <c r="R58" s="14">
        <f t="shared" si="28"/>
        <v>117.74406039016002</v>
      </c>
      <c r="S58" s="8">
        <f t="shared" si="27"/>
        <v>24</v>
      </c>
    </row>
    <row r="59" spans="1:29" x14ac:dyDescent="0.25">
      <c r="A59" s="33">
        <v>42063</v>
      </c>
      <c r="B59" s="34">
        <f t="shared" si="29"/>
        <v>226.34527104029965</v>
      </c>
      <c r="C59" s="34">
        <f t="shared" si="29"/>
        <v>149.50641333545963</v>
      </c>
      <c r="D59" s="11">
        <v>1.0200000000000001E-2</v>
      </c>
      <c r="E59" s="11">
        <v>4.0428076726907153E-2</v>
      </c>
      <c r="G59" s="14">
        <f>MAX($B$2:B59)</f>
        <v>234.11624810673638</v>
      </c>
      <c r="H59" s="12">
        <f t="shared" si="3"/>
        <v>-3.3192813951528288E-2</v>
      </c>
      <c r="I59" s="12" t="str">
        <f t="shared" si="4"/>
        <v>Positive</v>
      </c>
      <c r="J59" s="14">
        <f>MAX($C$2:C59)</f>
        <v>175.34484898079361</v>
      </c>
      <c r="K59" s="12">
        <f t="shared" si="5"/>
        <v>-0.14735782542528064</v>
      </c>
      <c r="L59" s="12" t="str">
        <f t="shared" si="8"/>
        <v>Positive</v>
      </c>
      <c r="M59" s="12">
        <f t="shared" si="6"/>
        <v>-3.0228076726907152E-2</v>
      </c>
      <c r="O59" s="8" t="s">
        <v>43</v>
      </c>
      <c r="P59" s="13">
        <v>41090</v>
      </c>
      <c r="Q59" s="14">
        <f t="shared" si="26"/>
        <v>115.78127575805338</v>
      </c>
      <c r="R59" s="14">
        <f t="shared" si="28"/>
        <v>106.21510770314485</v>
      </c>
      <c r="S59" s="8">
        <f t="shared" si="27"/>
        <v>27</v>
      </c>
    </row>
    <row r="60" spans="1:29" x14ac:dyDescent="0.25">
      <c r="A60" s="33">
        <v>42094</v>
      </c>
      <c r="B60" s="34">
        <f t="shared" si="29"/>
        <v>219.66808554461082</v>
      </c>
      <c r="C60" s="34">
        <f t="shared" si="29"/>
        <v>141.34303636481536</v>
      </c>
      <c r="D60" s="11">
        <v>-2.9499999999999998E-2</v>
      </c>
      <c r="E60" s="11">
        <v>-5.460218587631701E-2</v>
      </c>
      <c r="G60" s="14">
        <f>MAX($B$2:B60)</f>
        <v>234.11624810673638</v>
      </c>
      <c r="H60" s="12">
        <f t="shared" si="3"/>
        <v>-6.1713625939958106E-2</v>
      </c>
      <c r="I60" s="12">
        <f t="shared" si="4"/>
        <v>-2.9499999999999998E-2</v>
      </c>
      <c r="J60" s="14">
        <f>MAX($C$2:C60)</f>
        <v>175.34484898079361</v>
      </c>
      <c r="K60" s="12">
        <f t="shared" si="5"/>
        <v>-0.19391395192739669</v>
      </c>
      <c r="L60" s="12">
        <f t="shared" si="8"/>
        <v>-5.460218587631701E-2</v>
      </c>
      <c r="M60" s="12">
        <f t="shared" si="6"/>
        <v>2.5102185876317011E-2</v>
      </c>
      <c r="O60" s="8" t="s">
        <v>45</v>
      </c>
      <c r="P60" s="13">
        <v>41182</v>
      </c>
      <c r="Q60" s="14">
        <f t="shared" si="26"/>
        <v>121.2397115986882</v>
      </c>
      <c r="R60" s="14">
        <f t="shared" si="28"/>
        <v>109.07630138306509</v>
      </c>
      <c r="S60" s="8">
        <f t="shared" si="27"/>
        <v>30</v>
      </c>
    </row>
    <row r="61" spans="1:29" x14ac:dyDescent="0.25">
      <c r="A61" s="33">
        <v>42124</v>
      </c>
      <c r="B61" s="34">
        <f t="shared" si="29"/>
        <v>236.18712557756552</v>
      </c>
      <c r="C61" s="34">
        <f t="shared" si="29"/>
        <v>155.49573571595059</v>
      </c>
      <c r="D61" s="11">
        <v>7.5200000000000003E-2</v>
      </c>
      <c r="E61" s="11">
        <v>0.10013014942318209</v>
      </c>
      <c r="G61" s="14">
        <f>MAX($B$2:B61)</f>
        <v>236.18712557756552</v>
      </c>
      <c r="H61" s="12">
        <f t="shared" si="3"/>
        <v>0</v>
      </c>
      <c r="I61" s="12" t="str">
        <f t="shared" si="4"/>
        <v>Positive</v>
      </c>
      <c r="J61" s="14">
        <f>MAX($C$2:C61)</f>
        <v>175.34484898079361</v>
      </c>
      <c r="K61" s="12">
        <f t="shared" si="5"/>
        <v>-0.11320043548594461</v>
      </c>
      <c r="L61" s="12" t="str">
        <f t="shared" si="8"/>
        <v>Positive</v>
      </c>
      <c r="M61" s="12">
        <f t="shared" si="6"/>
        <v>-2.4930149423182085E-2</v>
      </c>
      <c r="O61" s="8" t="s">
        <v>46</v>
      </c>
      <c r="P61" s="13">
        <v>41274</v>
      </c>
      <c r="Q61" s="14">
        <f t="shared" si="26"/>
        <v>125.76976627517132</v>
      </c>
      <c r="R61" s="14">
        <f t="shared" si="28"/>
        <v>108.8570272074633</v>
      </c>
      <c r="S61" s="8">
        <f t="shared" si="27"/>
        <v>33</v>
      </c>
    </row>
    <row r="62" spans="1:29" x14ac:dyDescent="0.25">
      <c r="A62" s="33">
        <v>42155</v>
      </c>
      <c r="B62" s="34">
        <f t="shared" si="29"/>
        <v>243.50892647047004</v>
      </c>
      <c r="C62" s="34">
        <f t="shared" si="29"/>
        <v>152.44741321455314</v>
      </c>
      <c r="D62" s="11">
        <v>3.1E-2</v>
      </c>
      <c r="E62" s="11">
        <v>-1.9603897736243558E-2</v>
      </c>
      <c r="G62" s="14">
        <f>MAX($B$2:B62)</f>
        <v>243.50892647047004</v>
      </c>
      <c r="H62" s="12">
        <f t="shared" si="3"/>
        <v>0</v>
      </c>
      <c r="I62" s="12" t="str">
        <f t="shared" si="4"/>
        <v>Positive</v>
      </c>
      <c r="J62" s="14">
        <f>MAX($C$2:C62)</f>
        <v>175.34484898079361</v>
      </c>
      <c r="K62" s="12">
        <f t="shared" si="5"/>
        <v>-0.13058516346122351</v>
      </c>
      <c r="L62" s="12">
        <f t="shared" si="8"/>
        <v>-1.9603897736243558E-2</v>
      </c>
      <c r="M62" s="12">
        <f t="shared" si="6"/>
        <v>5.0603897736243561E-2</v>
      </c>
      <c r="O62" s="8" t="s">
        <v>48</v>
      </c>
      <c r="P62" s="13">
        <v>41364</v>
      </c>
      <c r="Q62" s="14">
        <f t="shared" si="26"/>
        <v>136.6983701827929</v>
      </c>
      <c r="R62" s="14">
        <f t="shared" si="28"/>
        <v>113.8838748249923</v>
      </c>
      <c r="S62" s="8">
        <f t="shared" si="27"/>
        <v>36</v>
      </c>
    </row>
    <row r="63" spans="1:29" x14ac:dyDescent="0.25">
      <c r="A63" s="33">
        <v>42185</v>
      </c>
      <c r="B63" s="34">
        <f t="shared" si="29"/>
        <v>251.34991390281917</v>
      </c>
      <c r="C63" s="34">
        <f t="shared" si="29"/>
        <v>147.20094853764505</v>
      </c>
      <c r="D63" s="11">
        <v>3.2199999999999999E-2</v>
      </c>
      <c r="E63" s="11">
        <v>-3.4414914404118216E-2</v>
      </c>
      <c r="G63" s="14">
        <f>MAX($B$2:B63)</f>
        <v>251.34991390281917</v>
      </c>
      <c r="H63" s="12">
        <f t="shared" si="3"/>
        <v>0</v>
      </c>
      <c r="I63" s="12" t="str">
        <f t="shared" si="4"/>
        <v>Positive</v>
      </c>
      <c r="J63" s="14">
        <f>MAX($C$2:C63)</f>
        <v>175.34484898079361</v>
      </c>
      <c r="K63" s="12">
        <f t="shared" si="5"/>
        <v>-0.16050600064237586</v>
      </c>
      <c r="L63" s="12">
        <f t="shared" si="8"/>
        <v>-3.4414914404118216E-2</v>
      </c>
      <c r="M63" s="12">
        <f t="shared" si="6"/>
        <v>6.6614914404118208E-2</v>
      </c>
      <c r="O63" s="8" t="s">
        <v>49</v>
      </c>
      <c r="P63" s="13">
        <v>41455</v>
      </c>
      <c r="Q63" s="14">
        <f t="shared" si="26"/>
        <v>146.4302610172694</v>
      </c>
      <c r="R63" s="14">
        <f t="shared" si="28"/>
        <v>118.96275505573095</v>
      </c>
      <c r="S63" s="8">
        <f t="shared" si="27"/>
        <v>39</v>
      </c>
    </row>
    <row r="64" spans="1:29" x14ac:dyDescent="0.25">
      <c r="A64" s="33">
        <v>42216</v>
      </c>
      <c r="B64" s="34">
        <f t="shared" si="29"/>
        <v>256.22610223253389</v>
      </c>
      <c r="C64" s="34">
        <f t="shared" si="29"/>
        <v>147.71861732046719</v>
      </c>
      <c r="D64" s="11">
        <v>1.9400000000000001E-2</v>
      </c>
      <c r="E64" s="11">
        <v>3.5167489609604276E-3</v>
      </c>
      <c r="G64" s="14">
        <f>MAX($B$2:B64)</f>
        <v>256.22610223253389</v>
      </c>
      <c r="H64" s="12">
        <f t="shared" si="3"/>
        <v>0</v>
      </c>
      <c r="I64" s="12" t="str">
        <f t="shared" si="4"/>
        <v>Positive</v>
      </c>
      <c r="J64" s="14">
        <f>MAX($C$2:C64)</f>
        <v>175.34484898079361</v>
      </c>
      <c r="K64" s="12">
        <f t="shared" si="5"/>
        <v>-0.15755371099240256</v>
      </c>
      <c r="L64" s="12" t="str">
        <f t="shared" si="8"/>
        <v>Positive</v>
      </c>
      <c r="M64" s="12">
        <f t="shared" si="6"/>
        <v>1.5883251039039571E-2</v>
      </c>
      <c r="O64" s="8" t="s">
        <v>50</v>
      </c>
      <c r="P64" s="13">
        <v>41547</v>
      </c>
      <c r="Q64" s="14">
        <f t="shared" si="26"/>
        <v>159.43410607072792</v>
      </c>
      <c r="R64" s="14">
        <f t="shared" si="28"/>
        <v>127.55336521292693</v>
      </c>
      <c r="S64" s="8">
        <f t="shared" si="27"/>
        <v>42</v>
      </c>
    </row>
    <row r="65" spans="1:22" x14ac:dyDescent="0.25">
      <c r="A65" s="33">
        <v>42247</v>
      </c>
      <c r="B65" s="34">
        <f t="shared" si="29"/>
        <v>226.96508135757853</v>
      </c>
      <c r="C65" s="34">
        <f t="shared" si="29"/>
        <v>130.85945059393134</v>
      </c>
      <c r="D65" s="11">
        <v>-0.1142</v>
      </c>
      <c r="E65" s="11">
        <v>-0.11413027709270271</v>
      </c>
      <c r="G65" s="14">
        <f>MAX($B$2:B65)</f>
        <v>256.22610223253389</v>
      </c>
      <c r="H65" s="12">
        <f t="shared" si="3"/>
        <v>-0.11419999999999997</v>
      </c>
      <c r="I65" s="12">
        <f t="shared" si="4"/>
        <v>-0.1142</v>
      </c>
      <c r="J65" s="14">
        <f>MAX($C$2:C65)</f>
        <v>175.34484898079361</v>
      </c>
      <c r="K65" s="12">
        <f t="shared" si="5"/>
        <v>-0.25370233939255882</v>
      </c>
      <c r="L65" s="12">
        <f t="shared" si="8"/>
        <v>-0.11413027709270271</v>
      </c>
      <c r="M65" s="12">
        <f t="shared" si="6"/>
        <v>-6.972290729728714E-5</v>
      </c>
      <c r="O65" s="8" t="s">
        <v>51</v>
      </c>
      <c r="P65" s="13">
        <v>41639</v>
      </c>
      <c r="Q65" s="14">
        <f t="shared" si="26"/>
        <v>174.89591391017294</v>
      </c>
      <c r="R65" s="14">
        <f t="shared" si="28"/>
        <v>137.83002062419294</v>
      </c>
      <c r="S65" s="8">
        <f t="shared" si="27"/>
        <v>45</v>
      </c>
    </row>
    <row r="66" spans="1:22" x14ac:dyDescent="0.25">
      <c r="A66" s="33">
        <v>42277</v>
      </c>
      <c r="B66" s="34">
        <f t="shared" si="29"/>
        <v>228.03181723995914</v>
      </c>
      <c r="C66" s="34">
        <f t="shared" si="29"/>
        <v>129.14254579990165</v>
      </c>
      <c r="D66" s="11">
        <v>4.7000000000000002E-3</v>
      </c>
      <c r="E66" s="11">
        <v>-1.3120220100551961E-2</v>
      </c>
      <c r="G66" s="14">
        <f>MAX($B$2:B66)</f>
        <v>256.22610223253389</v>
      </c>
      <c r="H66" s="12">
        <f t="shared" si="3"/>
        <v>-0.11003673999999997</v>
      </c>
      <c r="I66" s="12" t="str">
        <f t="shared" si="4"/>
        <v>Positive</v>
      </c>
      <c r="J66" s="14">
        <f>MAX($C$2:C66)</f>
        <v>175.34484898079361</v>
      </c>
      <c r="K66" s="12">
        <f t="shared" si="5"/>
        <v>-0.26349392896025547</v>
      </c>
      <c r="L66" s="12">
        <f t="shared" si="8"/>
        <v>-1.3120220100551961E-2</v>
      </c>
      <c r="M66" s="12">
        <f t="shared" si="6"/>
        <v>1.782022010055196E-2</v>
      </c>
      <c r="O66" s="8" t="s">
        <v>52</v>
      </c>
      <c r="P66" s="13">
        <v>41729</v>
      </c>
      <c r="Q66" s="14">
        <f t="shared" si="26"/>
        <v>202.12872381517735</v>
      </c>
      <c r="R66" s="14">
        <f t="shared" si="28"/>
        <v>153.63601982866339</v>
      </c>
      <c r="S66" s="8">
        <f t="shared" si="27"/>
        <v>48</v>
      </c>
    </row>
    <row r="67" spans="1:22" x14ac:dyDescent="0.25">
      <c r="A67" s="33">
        <v>42308</v>
      </c>
      <c r="B67" s="34">
        <f t="shared" si="29"/>
        <v>234.64473993991794</v>
      </c>
      <c r="C67" s="34">
        <f t="shared" si="29"/>
        <v>125.5660108395292</v>
      </c>
      <c r="D67" s="11">
        <v>2.9000000000000001E-2</v>
      </c>
      <c r="E67" s="11">
        <v>-2.7694474645978143E-2</v>
      </c>
      <c r="G67" s="14">
        <f>MAX($B$2:B67)</f>
        <v>256.22610223253389</v>
      </c>
      <c r="H67" s="12">
        <f t="shared" ref="H67:H121" si="32">B67/G67-1</f>
        <v>-8.4227805460000083E-2</v>
      </c>
      <c r="I67" s="12" t="str">
        <f t="shared" ref="I67:I121" si="33">IF(D67&gt;0,"Positive",D67)</f>
        <v>Positive</v>
      </c>
      <c r="J67" s="14">
        <f>MAX($C$2:C67)</f>
        <v>175.34484898079361</v>
      </c>
      <c r="K67" s="12">
        <f t="shared" ref="K67:K121" si="34">C67/J67-1</f>
        <v>-0.28389107767127475</v>
      </c>
      <c r="L67" s="12">
        <f t="shared" si="8"/>
        <v>-2.7694474645978143E-2</v>
      </c>
      <c r="M67" s="12">
        <f t="shared" ref="M67:M121" si="35">D67-E67</f>
        <v>5.6694474645978141E-2</v>
      </c>
      <c r="O67" s="8" t="s">
        <v>53</v>
      </c>
      <c r="P67" s="13">
        <v>41820</v>
      </c>
      <c r="Q67" s="14">
        <f t="shared" si="26"/>
        <v>213.3588711966292</v>
      </c>
      <c r="R67" s="14">
        <f t="shared" si="28"/>
        <v>152.25934146268824</v>
      </c>
      <c r="S67" s="8">
        <f t="shared" si="27"/>
        <v>51</v>
      </c>
    </row>
    <row r="68" spans="1:22" x14ac:dyDescent="0.25">
      <c r="A68" s="33">
        <v>42338</v>
      </c>
      <c r="B68" s="34">
        <f t="shared" ref="B68:C83" si="36">B67*(1+D68)</f>
        <v>229.24791092129982</v>
      </c>
      <c r="C68" s="34">
        <f t="shared" si="36"/>
        <v>122.03053621149185</v>
      </c>
      <c r="D68" s="11">
        <v>-2.3E-2</v>
      </c>
      <c r="E68" s="11">
        <v>-2.8156302843415269E-2</v>
      </c>
      <c r="G68" s="14">
        <f>MAX($B$2:B68)</f>
        <v>256.22610223253389</v>
      </c>
      <c r="H68" s="12">
        <f t="shared" si="32"/>
        <v>-0.1052905659344201</v>
      </c>
      <c r="I68" s="12">
        <f t="shared" si="33"/>
        <v>-2.3E-2</v>
      </c>
      <c r="J68" s="14">
        <f>MAX($C$2:C68)</f>
        <v>175.34484898079361</v>
      </c>
      <c r="K68" s="12">
        <f t="shared" si="34"/>
        <v>-0.30405405735723401</v>
      </c>
      <c r="L68" s="12">
        <f t="shared" ref="L68:L121" si="37">IF(E68&gt;0,"Positive",E68)</f>
        <v>-2.8156302843415269E-2</v>
      </c>
      <c r="M68" s="12">
        <f t="shared" si="35"/>
        <v>5.1563028434152697E-3</v>
      </c>
      <c r="O68" s="8" t="s">
        <v>54</v>
      </c>
      <c r="P68" s="13">
        <v>41912</v>
      </c>
      <c r="Q68" s="14">
        <f t="shared" si="26"/>
        <v>234.11624810673638</v>
      </c>
      <c r="R68" s="14">
        <f t="shared" si="28"/>
        <v>173.00080975802956</v>
      </c>
      <c r="S68" s="8">
        <f t="shared" si="27"/>
        <v>54</v>
      </c>
    </row>
    <row r="69" spans="1:22" x14ac:dyDescent="0.25">
      <c r="A69" s="33">
        <v>42369</v>
      </c>
      <c r="B69" s="34">
        <f t="shared" si="36"/>
        <v>229.52300841440541</v>
      </c>
      <c r="C69" s="34">
        <f t="shared" si="36"/>
        <v>120.06941244705973</v>
      </c>
      <c r="D69" s="11">
        <v>1.1999999999999999E-3</v>
      </c>
      <c r="E69" s="11">
        <v>-1.6070762493686715E-2</v>
      </c>
      <c r="G69" s="14">
        <f>MAX($B$2:B69)</f>
        <v>256.22610223253389</v>
      </c>
      <c r="H69" s="12">
        <f t="shared" si="32"/>
        <v>-0.10421691461354121</v>
      </c>
      <c r="I69" s="12" t="str">
        <f t="shared" si="33"/>
        <v>Positive</v>
      </c>
      <c r="J69" s="14">
        <f>MAX($C$2:C69)</f>
        <v>175.34484898079361</v>
      </c>
      <c r="K69" s="12">
        <f t="shared" si="34"/>
        <v>-0.31523843930989082</v>
      </c>
      <c r="L69" s="12">
        <f t="shared" si="37"/>
        <v>-1.6070762493686715E-2</v>
      </c>
      <c r="M69" s="12">
        <f t="shared" si="35"/>
        <v>1.7270762493686715E-2</v>
      </c>
      <c r="O69" s="8" t="s">
        <v>55</v>
      </c>
      <c r="P69" s="13">
        <v>42004</v>
      </c>
      <c r="Q69" s="14">
        <f t="shared" si="26"/>
        <v>217.00712877827723</v>
      </c>
      <c r="R69" s="14">
        <f t="shared" si="28"/>
        <v>140.56829046994093</v>
      </c>
      <c r="S69" s="8">
        <f t="shared" si="27"/>
        <v>57</v>
      </c>
    </row>
    <row r="70" spans="1:22" x14ac:dyDescent="0.25">
      <c r="A70" s="33">
        <v>42400</v>
      </c>
      <c r="B70" s="34">
        <f t="shared" si="36"/>
        <v>208.52165314448732</v>
      </c>
      <c r="C70" s="34">
        <f t="shared" si="36"/>
        <v>108.60646488718035</v>
      </c>
      <c r="D70" s="11">
        <v>-9.1499999999999998E-2</v>
      </c>
      <c r="E70" s="11">
        <v>-9.5469339994759747E-2</v>
      </c>
      <c r="G70" s="14">
        <f>MAX($B$2:B70)</f>
        <v>256.22610223253389</v>
      </c>
      <c r="H70" s="12">
        <f t="shared" si="32"/>
        <v>-0.18618106692640224</v>
      </c>
      <c r="I70" s="12">
        <f t="shared" si="33"/>
        <v>-9.1499999999999998E-2</v>
      </c>
      <c r="J70" s="14">
        <f>MAX($C$2:C70)</f>
        <v>175.34484898079361</v>
      </c>
      <c r="K70" s="12">
        <f t="shared" si="34"/>
        <v>-0.38061217356275712</v>
      </c>
      <c r="L70" s="12">
        <f t="shared" si="37"/>
        <v>-9.5469339994759747E-2</v>
      </c>
      <c r="M70" s="12">
        <f t="shared" si="35"/>
        <v>3.9693399947597491E-3</v>
      </c>
      <c r="O70" s="8" t="s">
        <v>56</v>
      </c>
      <c r="P70" s="13">
        <v>42094</v>
      </c>
      <c r="Q70" s="14">
        <f t="shared" si="26"/>
        <v>219.66808554461082</v>
      </c>
      <c r="R70" s="14">
        <f t="shared" si="28"/>
        <v>141.34303636481536</v>
      </c>
      <c r="S70" s="8">
        <f t="shared" si="27"/>
        <v>60</v>
      </c>
    </row>
    <row r="71" spans="1:22" x14ac:dyDescent="0.25">
      <c r="A71" s="33">
        <v>42429</v>
      </c>
      <c r="B71" s="34">
        <f t="shared" si="36"/>
        <v>214.29770293658962</v>
      </c>
      <c r="C71" s="34">
        <f t="shared" si="36"/>
        <v>112.45216361275592</v>
      </c>
      <c r="D71" s="11">
        <v>2.7699999999999999E-2</v>
      </c>
      <c r="E71" s="11">
        <v>3.540948257150682E-2</v>
      </c>
      <c r="G71" s="14">
        <f>MAX($B$2:B71)</f>
        <v>256.22610223253389</v>
      </c>
      <c r="H71" s="12">
        <f t="shared" si="32"/>
        <v>-0.16363828248026357</v>
      </c>
      <c r="I71" s="12" t="str">
        <f t="shared" si="33"/>
        <v>Positive</v>
      </c>
      <c r="J71" s="14">
        <f>MAX($C$2:C71)</f>
        <v>175.34484898079361</v>
      </c>
      <c r="K71" s="12">
        <f t="shared" si="34"/>
        <v>-0.35867997111752414</v>
      </c>
      <c r="L71" s="12" t="str">
        <f t="shared" si="37"/>
        <v>Positive</v>
      </c>
      <c r="M71" s="12">
        <f t="shared" si="35"/>
        <v>-7.7094825715068212E-3</v>
      </c>
      <c r="O71" s="8" t="s">
        <v>57</v>
      </c>
      <c r="P71" s="13">
        <v>42185</v>
      </c>
      <c r="Q71" s="14">
        <f t="shared" si="26"/>
        <v>251.34991390281917</v>
      </c>
      <c r="R71" s="14">
        <f t="shared" si="28"/>
        <v>147.20094853764505</v>
      </c>
      <c r="S71" s="8">
        <f t="shared" si="27"/>
        <v>63</v>
      </c>
    </row>
    <row r="72" spans="1:22" x14ac:dyDescent="0.25">
      <c r="A72" s="33">
        <v>42460</v>
      </c>
      <c r="B72" s="34">
        <f t="shared" si="36"/>
        <v>220.46947678116339</v>
      </c>
      <c r="C72" s="34">
        <f t="shared" si="36"/>
        <v>116.51327907143835</v>
      </c>
      <c r="D72" s="11">
        <v>2.8799999999999999E-2</v>
      </c>
      <c r="E72" s="11">
        <v>3.6114160263446875E-2</v>
      </c>
      <c r="G72" s="14">
        <f>MAX($B$2:B72)</f>
        <v>256.22610223253389</v>
      </c>
      <c r="H72" s="12">
        <f t="shared" si="32"/>
        <v>-0.13955106501569514</v>
      </c>
      <c r="I72" s="12" t="str">
        <f t="shared" si="33"/>
        <v>Positive</v>
      </c>
      <c r="J72" s="14">
        <f>MAX($C$2:C72)</f>
        <v>175.34484898079361</v>
      </c>
      <c r="K72" s="12">
        <f t="shared" si="34"/>
        <v>-0.33551923681430407</v>
      </c>
      <c r="L72" s="12" t="str">
        <f t="shared" si="37"/>
        <v>Positive</v>
      </c>
      <c r="M72" s="12">
        <f t="shared" si="35"/>
        <v>-7.3141602634468755E-3</v>
      </c>
      <c r="O72" s="8" t="s">
        <v>58</v>
      </c>
      <c r="P72" s="13">
        <v>42277</v>
      </c>
      <c r="Q72" s="14">
        <f t="shared" si="26"/>
        <v>228.03181723995914</v>
      </c>
      <c r="R72" s="14">
        <f t="shared" si="28"/>
        <v>129.14254579990165</v>
      </c>
      <c r="S72" s="8">
        <f t="shared" si="27"/>
        <v>66</v>
      </c>
    </row>
    <row r="73" spans="1:22" x14ac:dyDescent="0.25">
      <c r="A73" s="33">
        <v>42490</v>
      </c>
      <c r="B73" s="34">
        <f t="shared" si="36"/>
        <v>227.32607750905754</v>
      </c>
      <c r="C73" s="34">
        <f t="shared" si="36"/>
        <v>124.00537532701713</v>
      </c>
      <c r="D73" s="11">
        <v>3.1099999999999999E-2</v>
      </c>
      <c r="E73" s="11">
        <v>6.4302509682051881E-2</v>
      </c>
      <c r="G73" s="14">
        <f>MAX($B$2:B73)</f>
        <v>256.22610223253389</v>
      </c>
      <c r="H73" s="12">
        <f t="shared" si="32"/>
        <v>-0.11279110313768348</v>
      </c>
      <c r="I73" s="12" t="str">
        <f t="shared" si="33"/>
        <v>Positive</v>
      </c>
      <c r="J73" s="14">
        <f>MAX($C$2:C73)</f>
        <v>175.34484898079361</v>
      </c>
      <c r="K73" s="12">
        <f t="shared" si="34"/>
        <v>-0.29279145610601853</v>
      </c>
      <c r="L73" s="12" t="str">
        <f t="shared" si="37"/>
        <v>Positive</v>
      </c>
      <c r="M73" s="12">
        <f t="shared" si="35"/>
        <v>-3.3202509682051878E-2</v>
      </c>
      <c r="O73" s="8" t="s">
        <v>59</v>
      </c>
      <c r="P73" s="13">
        <v>42369</v>
      </c>
      <c r="Q73" s="14">
        <f t="shared" si="26"/>
        <v>229.52300841440541</v>
      </c>
      <c r="R73" s="14">
        <f t="shared" si="28"/>
        <v>120.06941244705973</v>
      </c>
      <c r="S73" s="8">
        <f t="shared" si="27"/>
        <v>69</v>
      </c>
    </row>
    <row r="74" spans="1:22" x14ac:dyDescent="0.25">
      <c r="A74" s="33">
        <v>42521</v>
      </c>
      <c r="B74" s="34">
        <f t="shared" si="36"/>
        <v>224.16624503168163</v>
      </c>
      <c r="C74" s="34">
        <f t="shared" si="36"/>
        <v>118.31590480980022</v>
      </c>
      <c r="D74" s="11">
        <v>-1.3899999999999999E-2</v>
      </c>
      <c r="E74" s="11">
        <v>-4.5880837844432962E-2</v>
      </c>
      <c r="G74" s="14">
        <f>MAX($B$2:B74)</f>
        <v>256.22610223253389</v>
      </c>
      <c r="H74" s="12">
        <f t="shared" si="32"/>
        <v>-0.12512330680406969</v>
      </c>
      <c r="I74" s="12">
        <f t="shared" si="33"/>
        <v>-1.3899999999999999E-2</v>
      </c>
      <c r="J74" s="14">
        <f>MAX($C$2:C74)</f>
        <v>175.34484898079361</v>
      </c>
      <c r="K74" s="12">
        <f t="shared" si="34"/>
        <v>-0.32523877663061584</v>
      </c>
      <c r="L74" s="12">
        <f t="shared" si="37"/>
        <v>-4.5880837844432962E-2</v>
      </c>
      <c r="M74" s="12">
        <f t="shared" si="35"/>
        <v>3.1980837844432966E-2</v>
      </c>
      <c r="O74" s="8" t="s">
        <v>61</v>
      </c>
      <c r="P74" s="13">
        <v>42460</v>
      </c>
      <c r="Q74" s="14">
        <f t="shared" si="26"/>
        <v>220.46947678116339</v>
      </c>
      <c r="R74" s="14">
        <f t="shared" si="28"/>
        <v>116.51327907143835</v>
      </c>
      <c r="S74" s="8">
        <f t="shared" si="27"/>
        <v>72</v>
      </c>
    </row>
    <row r="75" spans="1:22" x14ac:dyDescent="0.25">
      <c r="A75" s="33">
        <v>42551</v>
      </c>
      <c r="B75" s="34">
        <f t="shared" si="36"/>
        <v>220.15366924561451</v>
      </c>
      <c r="C75" s="34">
        <f t="shared" si="36"/>
        <v>119.23217598376714</v>
      </c>
      <c r="D75" s="11">
        <v>-1.7899999999999999E-2</v>
      </c>
      <c r="E75" s="11">
        <v>7.7442772841054561E-3</v>
      </c>
      <c r="G75" s="14">
        <f>MAX($B$2:B75)</f>
        <v>256.22610223253389</v>
      </c>
      <c r="H75" s="12">
        <f t="shared" si="32"/>
        <v>-0.14078359961227693</v>
      </c>
      <c r="I75" s="12">
        <f t="shared" si="33"/>
        <v>-1.7899999999999999E-2</v>
      </c>
      <c r="J75" s="14">
        <f>MAX($C$2:C75)</f>
        <v>175.34484898079361</v>
      </c>
      <c r="K75" s="12">
        <f t="shared" si="34"/>
        <v>-0.32001323861628106</v>
      </c>
      <c r="L75" s="12" t="str">
        <f t="shared" si="37"/>
        <v>Positive</v>
      </c>
      <c r="M75" s="12">
        <f t="shared" si="35"/>
        <v>-2.5644277284105454E-2</v>
      </c>
      <c r="O75" s="8" t="s">
        <v>62</v>
      </c>
      <c r="P75" s="13">
        <v>42551</v>
      </c>
      <c r="Q75" s="14">
        <f t="shared" si="26"/>
        <v>220.15366924561451</v>
      </c>
      <c r="R75" s="14">
        <f t="shared" si="28"/>
        <v>119.23217598376714</v>
      </c>
      <c r="S75" s="8">
        <f t="shared" si="27"/>
        <v>75</v>
      </c>
      <c r="U75" s="12">
        <f>Q75/Q73-1</f>
        <v>-4.0820914789834406E-2</v>
      </c>
      <c r="V75" s="12">
        <f>R75/R73-1</f>
        <v>-6.9729371221979308E-3</v>
      </c>
    </row>
    <row r="76" spans="1:22" x14ac:dyDescent="0.25">
      <c r="A76" s="33">
        <v>42582</v>
      </c>
      <c r="B76" s="34">
        <f t="shared" si="36"/>
        <v>230.19267656321455</v>
      </c>
      <c r="C76" s="34">
        <f t="shared" si="36"/>
        <v>120.37492189265971</v>
      </c>
      <c r="D76" s="11">
        <v>4.5600000000000002E-2</v>
      </c>
      <c r="E76" s="11">
        <v>9.584207446219602E-3</v>
      </c>
      <c r="G76" s="14">
        <f>MAX($B$2:B76)</f>
        <v>256.22610223253389</v>
      </c>
      <c r="H76" s="12">
        <f t="shared" si="32"/>
        <v>-0.10160333175459668</v>
      </c>
      <c r="I76" s="12" t="str">
        <f t="shared" si="33"/>
        <v>Positive</v>
      </c>
      <c r="J76" s="14">
        <f>MAX($C$2:C76)</f>
        <v>175.34484898079361</v>
      </c>
      <c r="K76" s="12">
        <f t="shared" si="34"/>
        <v>-0.3134961044344966</v>
      </c>
      <c r="L76" s="12" t="str">
        <f t="shared" si="37"/>
        <v>Positive</v>
      </c>
      <c r="M76" s="12">
        <f t="shared" si="35"/>
        <v>3.6015792553780401E-2</v>
      </c>
      <c r="O76" s="8" t="s">
        <v>64</v>
      </c>
      <c r="P76" s="13">
        <v>42643</v>
      </c>
      <c r="Q76" s="14">
        <f t="shared" si="26"/>
        <v>216.63291222868034</v>
      </c>
      <c r="R76" s="14">
        <f t="shared" si="28"/>
        <v>116.32872187829111</v>
      </c>
      <c r="S76" s="8">
        <f t="shared" si="27"/>
        <v>78</v>
      </c>
    </row>
    <row r="77" spans="1:22" x14ac:dyDescent="0.25">
      <c r="A77" s="33">
        <v>42613</v>
      </c>
      <c r="B77" s="34">
        <f t="shared" si="36"/>
        <v>223.40199260459971</v>
      </c>
      <c r="C77" s="34">
        <f t="shared" si="36"/>
        <v>119.86513943671609</v>
      </c>
      <c r="D77" s="11">
        <v>-2.9499999999999998E-2</v>
      </c>
      <c r="E77" s="11">
        <v>-4.2349556529573638E-3</v>
      </c>
      <c r="G77" s="14">
        <f>MAX($B$2:B77)</f>
        <v>256.22610223253389</v>
      </c>
      <c r="H77" s="12">
        <f t="shared" si="32"/>
        <v>-0.12810603346783611</v>
      </c>
      <c r="I77" s="12">
        <f t="shared" si="33"/>
        <v>-2.9499999999999998E-2</v>
      </c>
      <c r="J77" s="14">
        <f>MAX($C$2:C77)</f>
        <v>175.34484898079361</v>
      </c>
      <c r="K77" s="12">
        <f t="shared" si="34"/>
        <v>-0.31640341798779892</v>
      </c>
      <c r="L77" s="12">
        <f t="shared" si="37"/>
        <v>-4.2349556529573638E-3</v>
      </c>
      <c r="M77" s="12">
        <f t="shared" si="35"/>
        <v>-2.5265044347042635E-2</v>
      </c>
      <c r="O77" s="8" t="s">
        <v>66</v>
      </c>
      <c r="P77" s="13">
        <v>42735</v>
      </c>
      <c r="Q77" s="14">
        <f t="shared" si="26"/>
        <v>227.99904916763907</v>
      </c>
      <c r="R77" s="14">
        <f t="shared" si="28"/>
        <v>130.85019273194351</v>
      </c>
      <c r="S77" s="8">
        <f t="shared" si="27"/>
        <v>81</v>
      </c>
      <c r="U77" s="12">
        <f>Q77/Q75-1</f>
        <v>3.5635926255091599E-2</v>
      </c>
      <c r="V77" s="12">
        <f>R77/R75-1</f>
        <v>9.7440281134834938E-2</v>
      </c>
    </row>
    <row r="78" spans="1:22" x14ac:dyDescent="0.25">
      <c r="A78" s="33">
        <v>42643</v>
      </c>
      <c r="B78" s="34">
        <f t="shared" si="36"/>
        <v>216.63291222868034</v>
      </c>
      <c r="C78" s="34">
        <f t="shared" si="36"/>
        <v>116.32872187829111</v>
      </c>
      <c r="D78" s="11">
        <v>-3.0300000000000001E-2</v>
      </c>
      <c r="E78" s="11">
        <v>-2.9503303254338347E-2</v>
      </c>
      <c r="G78" s="14">
        <f>MAX($B$2:B78)</f>
        <v>256.22610223253389</v>
      </c>
      <c r="H78" s="12">
        <f t="shared" si="32"/>
        <v>-0.15452442065376071</v>
      </c>
      <c r="I78" s="12">
        <f t="shared" si="33"/>
        <v>-3.0300000000000001E-2</v>
      </c>
      <c r="J78" s="14">
        <f>MAX($C$2:C78)</f>
        <v>175.34484898079361</v>
      </c>
      <c r="K78" s="12">
        <f t="shared" si="34"/>
        <v>-0.33657177525053406</v>
      </c>
      <c r="L78" s="12">
        <f t="shared" si="37"/>
        <v>-2.9503303254338347E-2</v>
      </c>
      <c r="M78" s="12">
        <f t="shared" si="35"/>
        <v>-7.9669674566165347E-4</v>
      </c>
      <c r="O78" s="8" t="s">
        <v>68</v>
      </c>
      <c r="P78" s="13">
        <v>42825</v>
      </c>
      <c r="Q78" s="14">
        <f t="shared" si="26"/>
        <v>236.50469117661649</v>
      </c>
      <c r="R78" s="14">
        <f t="shared" si="28"/>
        <v>131.74906255421095</v>
      </c>
      <c r="S78" s="8">
        <f t="shared" si="27"/>
        <v>84</v>
      </c>
    </row>
    <row r="79" spans="1:22" x14ac:dyDescent="0.25">
      <c r="A79" s="33">
        <v>42674</v>
      </c>
      <c r="B79" s="34">
        <f t="shared" si="36"/>
        <v>221.24719325915126</v>
      </c>
      <c r="C79" s="34">
        <f t="shared" si="36"/>
        <v>120.02466611411833</v>
      </c>
      <c r="D79" s="11">
        <v>2.1299999999999999E-2</v>
      </c>
      <c r="E79" s="11">
        <v>3.1771553715634414E-2</v>
      </c>
      <c r="G79" s="14">
        <f>MAX($B$2:B79)</f>
        <v>256.22610223253389</v>
      </c>
      <c r="H79" s="12">
        <f t="shared" si="32"/>
        <v>-0.1365157908136857</v>
      </c>
      <c r="I79" s="12" t="str">
        <f t="shared" si="33"/>
        <v>Positive</v>
      </c>
      <c r="J79" s="14">
        <f>MAX($C$2:C79)</f>
        <v>175.34484898079361</v>
      </c>
      <c r="K79" s="12">
        <f t="shared" si="34"/>
        <v>-0.31549362977143847</v>
      </c>
      <c r="L79" s="12" t="str">
        <f t="shared" si="37"/>
        <v>Positive</v>
      </c>
      <c r="M79" s="12">
        <f t="shared" si="35"/>
        <v>-1.0471553715634414E-2</v>
      </c>
      <c r="O79" s="8" t="s">
        <v>70</v>
      </c>
      <c r="P79" s="13">
        <v>42916</v>
      </c>
      <c r="Q79" s="14">
        <f t="shared" si="26"/>
        <v>259.62543101732439</v>
      </c>
      <c r="R79" s="14">
        <f t="shared" si="28"/>
        <v>136.88957614392447</v>
      </c>
      <c r="S79" s="8">
        <f t="shared" si="27"/>
        <v>87</v>
      </c>
      <c r="U79" s="12">
        <f>Q79/Q77-1</f>
        <v>0.13871277957142536</v>
      </c>
      <c r="V79" s="12">
        <f>R79/R77-1</f>
        <v>4.6154944718752589E-2</v>
      </c>
    </row>
    <row r="80" spans="1:22" x14ac:dyDescent="0.25">
      <c r="A80" s="33">
        <v>42704</v>
      </c>
      <c r="B80" s="34">
        <f t="shared" si="36"/>
        <v>220.69407527600339</v>
      </c>
      <c r="C80" s="34">
        <f t="shared" si="36"/>
        <v>125.85454753815142</v>
      </c>
      <c r="D80" s="11">
        <v>-2.5000000000000001E-3</v>
      </c>
      <c r="E80" s="11">
        <v>4.8572361105258803E-2</v>
      </c>
      <c r="G80" s="14">
        <f>MAX($B$2:B80)</f>
        <v>256.22610223253389</v>
      </c>
      <c r="H80" s="12">
        <f t="shared" si="32"/>
        <v>-0.13867450133665138</v>
      </c>
      <c r="I80" s="12">
        <f t="shared" si="33"/>
        <v>-2.5000000000000001E-3</v>
      </c>
      <c r="J80" s="14">
        <f>MAX($C$2:C80)</f>
        <v>175.34484898079361</v>
      </c>
      <c r="K80" s="12">
        <f t="shared" si="34"/>
        <v>-0.28224553917784667</v>
      </c>
      <c r="L80" s="12" t="str">
        <f t="shared" si="37"/>
        <v>Positive</v>
      </c>
      <c r="M80" s="12">
        <f t="shared" si="35"/>
        <v>-5.1072361105258805E-2</v>
      </c>
      <c r="O80" s="8" t="s">
        <v>72</v>
      </c>
      <c r="P80" s="13">
        <v>43008</v>
      </c>
      <c r="Q80" s="14">
        <f t="shared" si="26"/>
        <v>252.88289626370104</v>
      </c>
      <c r="R80" s="14">
        <f t="shared" si="28"/>
        <v>137.4609062378986</v>
      </c>
      <c r="S80" s="8">
        <f t="shared" si="27"/>
        <v>90</v>
      </c>
    </row>
    <row r="81" spans="1:22" x14ac:dyDescent="0.25">
      <c r="A81" s="33">
        <v>42735</v>
      </c>
      <c r="B81" s="34">
        <f t="shared" si="36"/>
        <v>227.99904916763907</v>
      </c>
      <c r="C81" s="34">
        <f t="shared" si="36"/>
        <v>130.85019273194351</v>
      </c>
      <c r="D81" s="11">
        <v>3.3099999999999997E-2</v>
      </c>
      <c r="E81" s="11">
        <v>3.9693799640237025E-2</v>
      </c>
      <c r="G81" s="14">
        <f>MAX($B$2:B81)</f>
        <v>256.22610223253389</v>
      </c>
      <c r="H81" s="12">
        <f t="shared" si="32"/>
        <v>-0.11016462733089472</v>
      </c>
      <c r="I81" s="12" t="str">
        <f t="shared" si="33"/>
        <v>Positive</v>
      </c>
      <c r="J81" s="14">
        <f>MAX($C$2:C81)</f>
        <v>175.34484898079361</v>
      </c>
      <c r="K81" s="12">
        <f t="shared" si="34"/>
        <v>-0.25375513741908562</v>
      </c>
      <c r="L81" s="12" t="str">
        <f t="shared" si="37"/>
        <v>Positive</v>
      </c>
      <c r="M81" s="12">
        <f t="shared" si="35"/>
        <v>-6.5937996402370275E-3</v>
      </c>
      <c r="O81" s="8" t="s">
        <v>73</v>
      </c>
      <c r="P81" s="13">
        <v>43100</v>
      </c>
      <c r="Q81" s="14">
        <f t="shared" si="26"/>
        <v>252.1526061137568</v>
      </c>
      <c r="R81" s="14">
        <f t="shared" si="28"/>
        <v>136.82468538906502</v>
      </c>
      <c r="S81" s="8">
        <f t="shared" si="27"/>
        <v>93</v>
      </c>
      <c r="U81" s="12">
        <f>Q81/Q79-1</f>
        <v>-2.8783100616475932E-2</v>
      </c>
      <c r="V81" s="12">
        <f>R81/R79-1</f>
        <v>-4.7403722538541526E-4</v>
      </c>
    </row>
    <row r="82" spans="1:22" x14ac:dyDescent="0.25">
      <c r="A82" s="33">
        <v>42766</v>
      </c>
      <c r="B82" s="34">
        <f t="shared" si="36"/>
        <v>227.5886508791373</v>
      </c>
      <c r="C82" s="34">
        <f t="shared" si="36"/>
        <v>132.31704953135613</v>
      </c>
      <c r="D82" s="11">
        <v>-1.8E-3</v>
      </c>
      <c r="E82" s="11">
        <v>1.1210199761933871E-2</v>
      </c>
      <c r="G82" s="14">
        <f>MAX($B$2:B82)</f>
        <v>256.22610223253389</v>
      </c>
      <c r="H82" s="12">
        <f t="shared" si="32"/>
        <v>-0.11176633100169919</v>
      </c>
      <c r="I82" s="12">
        <f t="shared" si="33"/>
        <v>-1.8E-3</v>
      </c>
      <c r="J82" s="14">
        <f>MAX($C$2:C82)</f>
        <v>175.34484898079361</v>
      </c>
      <c r="K82" s="12">
        <f t="shared" si="34"/>
        <v>-0.2453895834382368</v>
      </c>
      <c r="L82" s="12" t="str">
        <f t="shared" si="37"/>
        <v>Positive</v>
      </c>
      <c r="M82" s="12">
        <f t="shared" si="35"/>
        <v>-1.301019976193387E-2</v>
      </c>
      <c r="O82" s="8" t="s">
        <v>75</v>
      </c>
      <c r="P82" s="13">
        <v>43190</v>
      </c>
      <c r="Q82" s="14">
        <f t="shared" si="26"/>
        <v>274.02379759327522</v>
      </c>
      <c r="R82" s="14">
        <f t="shared" si="28"/>
        <v>149.18195956116227</v>
      </c>
      <c r="S82" s="8">
        <f t="shared" si="27"/>
        <v>96</v>
      </c>
    </row>
    <row r="83" spans="1:22" x14ac:dyDescent="0.25">
      <c r="A83" s="33">
        <v>42794</v>
      </c>
      <c r="B83" s="34">
        <f t="shared" si="36"/>
        <v>236.64667918412698</v>
      </c>
      <c r="C83" s="34">
        <f t="shared" si="36"/>
        <v>131.95504998344123</v>
      </c>
      <c r="D83" s="11">
        <v>3.9800000000000002E-2</v>
      </c>
      <c r="E83" s="11">
        <v>-2.7358496066609288E-3</v>
      </c>
      <c r="G83" s="14">
        <f>MAX($B$2:B83)</f>
        <v>256.22610223253389</v>
      </c>
      <c r="H83" s="12">
        <f t="shared" si="32"/>
        <v>-7.6414630975566666E-2</v>
      </c>
      <c r="I83" s="12" t="str">
        <f t="shared" si="33"/>
        <v>Positive</v>
      </c>
      <c r="J83" s="14">
        <f>MAX($C$2:C83)</f>
        <v>175.34484898079361</v>
      </c>
      <c r="K83" s="12">
        <f t="shared" si="34"/>
        <v>-0.24745408404956959</v>
      </c>
      <c r="L83" s="12">
        <f t="shared" si="37"/>
        <v>-2.7358496066609288E-3</v>
      </c>
      <c r="M83" s="12">
        <f t="shared" si="35"/>
        <v>4.253584960666093E-2</v>
      </c>
      <c r="O83" s="8" t="s">
        <v>77</v>
      </c>
      <c r="P83" s="13">
        <v>43281</v>
      </c>
      <c r="Q83" s="14">
        <f t="shared" si="26"/>
        <v>280.08914340353027</v>
      </c>
      <c r="R83" s="14">
        <f t="shared" si="28"/>
        <v>156.1084690260372</v>
      </c>
      <c r="S83" s="8">
        <f t="shared" si="27"/>
        <v>99</v>
      </c>
      <c r="U83" s="12">
        <f>Q83/Q81-1</f>
        <v>0.11079218145050662</v>
      </c>
      <c r="V83" s="12">
        <f>R83/R81-1</f>
        <v>0.14093789861192207</v>
      </c>
    </row>
    <row r="84" spans="1:22" x14ac:dyDescent="0.25">
      <c r="A84" s="33">
        <v>42825</v>
      </c>
      <c r="B84" s="34">
        <f t="shared" ref="B84:C99" si="38">B83*(1+D84)</f>
        <v>236.50469117661649</v>
      </c>
      <c r="C84" s="34">
        <f t="shared" si="38"/>
        <v>131.74906255421095</v>
      </c>
      <c r="D84" s="11">
        <v>-5.9999999999999995E-4</v>
      </c>
      <c r="E84" s="11">
        <v>-1.5610424099427984E-3</v>
      </c>
      <c r="G84" s="14">
        <f>MAX($B$2:B84)</f>
        <v>256.22610223253389</v>
      </c>
      <c r="H84" s="12">
        <f t="shared" si="32"/>
        <v>-7.6968782196981445E-2</v>
      </c>
      <c r="I84" s="12">
        <f t="shared" si="33"/>
        <v>-5.9999999999999995E-4</v>
      </c>
      <c r="J84" s="14">
        <f>MAX($C$2:C84)</f>
        <v>175.34484898079361</v>
      </c>
      <c r="K84" s="12">
        <f t="shared" si="34"/>
        <v>-0.24862884013979747</v>
      </c>
      <c r="L84" s="12">
        <f t="shared" si="37"/>
        <v>-1.5610424099427984E-3</v>
      </c>
      <c r="M84" s="12">
        <f t="shared" si="35"/>
        <v>9.6104240994279841E-4</v>
      </c>
      <c r="O84" s="8" t="s">
        <v>78</v>
      </c>
      <c r="P84" s="13">
        <v>43373</v>
      </c>
      <c r="Q84" s="14">
        <f t="shared" si="26"/>
        <v>259.69937610917265</v>
      </c>
      <c r="R84" s="14">
        <f t="shared" si="28"/>
        <v>157.20338264799241</v>
      </c>
      <c r="S84" s="8">
        <f t="shared" si="27"/>
        <v>102</v>
      </c>
    </row>
    <row r="85" spans="1:22" x14ac:dyDescent="0.25">
      <c r="A85" s="33">
        <v>42855</v>
      </c>
      <c r="B85" s="34">
        <f t="shared" si="38"/>
        <v>246.01217976191649</v>
      </c>
      <c r="C85" s="34">
        <f t="shared" si="38"/>
        <v>132.36625335340281</v>
      </c>
      <c r="D85" s="11">
        <v>4.02E-2</v>
      </c>
      <c r="E85" s="11">
        <v>4.6845934781349777E-3</v>
      </c>
      <c r="G85" s="14">
        <f>MAX($B$2:B85)</f>
        <v>256.22610223253389</v>
      </c>
      <c r="H85" s="12">
        <f t="shared" si="32"/>
        <v>-3.9862927241300028E-2</v>
      </c>
      <c r="I85" s="12" t="str">
        <f t="shared" si="33"/>
        <v>Positive</v>
      </c>
      <c r="J85" s="14">
        <f>MAX($C$2:C85)</f>
        <v>175.34484898079361</v>
      </c>
      <c r="K85" s="12">
        <f t="shared" si="34"/>
        <v>-0.24510897170465762</v>
      </c>
      <c r="L85" s="12" t="str">
        <f t="shared" si="37"/>
        <v>Positive</v>
      </c>
      <c r="M85" s="12">
        <f t="shared" si="35"/>
        <v>3.5515406521865023E-2</v>
      </c>
      <c r="O85" s="8" t="s">
        <v>80</v>
      </c>
      <c r="P85" s="13">
        <v>43465</v>
      </c>
      <c r="Q85" s="14">
        <f t="shared" si="26"/>
        <v>246.4216986950504</v>
      </c>
      <c r="R85" s="14">
        <f t="shared" si="28"/>
        <v>155.22837209057849</v>
      </c>
      <c r="S85" s="8">
        <f t="shared" si="27"/>
        <v>105</v>
      </c>
      <c r="U85" s="12">
        <f>Q85/Q83-1</f>
        <v>-0.12020260513980185</v>
      </c>
      <c r="V85" s="12">
        <f>R85/R83-1</f>
        <v>-5.6377270301197768E-3</v>
      </c>
    </row>
    <row r="86" spans="1:22" x14ac:dyDescent="0.25">
      <c r="A86" s="33">
        <v>42886</v>
      </c>
      <c r="B86" s="34">
        <f t="shared" si="38"/>
        <v>253.49095002667875</v>
      </c>
      <c r="C86" s="34">
        <f t="shared" si="38"/>
        <v>132.03871362510947</v>
      </c>
      <c r="D86" s="11">
        <v>3.04E-2</v>
      </c>
      <c r="E86" s="11">
        <v>-2.4744957267836044E-3</v>
      </c>
      <c r="G86" s="14">
        <f>MAX($B$2:B86)</f>
        <v>256.22610223253389</v>
      </c>
      <c r="H86" s="12">
        <f t="shared" si="32"/>
        <v>-1.0674760229435587E-2</v>
      </c>
      <c r="I86" s="12" t="str">
        <f t="shared" si="33"/>
        <v>Positive</v>
      </c>
      <c r="J86" s="14">
        <f>MAX($C$2:C86)</f>
        <v>175.34484898079361</v>
      </c>
      <c r="K86" s="12">
        <f t="shared" si="34"/>
        <v>-0.24697694632836165</v>
      </c>
      <c r="L86" s="12">
        <f t="shared" si="37"/>
        <v>-2.4744957267836044E-3</v>
      </c>
      <c r="M86" s="12">
        <f t="shared" si="35"/>
        <v>3.2874495726783602E-2</v>
      </c>
      <c r="O86" s="8" t="s">
        <v>82</v>
      </c>
      <c r="P86" s="13">
        <v>43555</v>
      </c>
      <c r="Q86" s="14">
        <f t="shared" si="26"/>
        <v>279.64343489293157</v>
      </c>
      <c r="R86" s="14">
        <f t="shared" si="28"/>
        <v>171.83431914755701</v>
      </c>
      <c r="S86" s="8">
        <f t="shared" si="27"/>
        <v>108</v>
      </c>
    </row>
    <row r="87" spans="1:22" x14ac:dyDescent="0.25">
      <c r="A87" s="33">
        <v>42916</v>
      </c>
      <c r="B87" s="34">
        <f t="shared" si="38"/>
        <v>259.62543101732439</v>
      </c>
      <c r="C87" s="34">
        <f t="shared" si="38"/>
        <v>136.88957614392447</v>
      </c>
      <c r="D87" s="11">
        <v>2.4199999999999999E-2</v>
      </c>
      <c r="E87" s="11">
        <v>3.673818371623791E-2</v>
      </c>
      <c r="G87" s="14">
        <f>MAX($B$2:B87)</f>
        <v>259.62543101732439</v>
      </c>
      <c r="H87" s="12">
        <f t="shared" si="32"/>
        <v>0</v>
      </c>
      <c r="I87" s="12" t="str">
        <f t="shared" si="33"/>
        <v>Positive</v>
      </c>
      <c r="J87" s="14">
        <f>MAX($C$2:C87)</f>
        <v>175.34484898079361</v>
      </c>
      <c r="K87" s="12">
        <f t="shared" si="34"/>
        <v>-0.21931224704001051</v>
      </c>
      <c r="L87" s="12" t="str">
        <f t="shared" si="37"/>
        <v>Positive</v>
      </c>
      <c r="M87" s="12">
        <f t="shared" si="35"/>
        <v>-1.2538183716237911E-2</v>
      </c>
      <c r="O87" s="8" t="s">
        <v>83</v>
      </c>
      <c r="P87" s="13">
        <v>43646</v>
      </c>
      <c r="Q87" s="14">
        <f t="shared" si="26"/>
        <v>293.05364917968598</v>
      </c>
      <c r="R87" s="14">
        <f t="shared" si="28"/>
        <v>175.90086538809084</v>
      </c>
      <c r="S87" s="8">
        <f t="shared" si="27"/>
        <v>111</v>
      </c>
      <c r="U87" s="12">
        <f>Q87/Q85-1</f>
        <v>0.18923638109622454</v>
      </c>
      <c r="V87" s="12">
        <f>R87/R85-1</f>
        <v>0.13317470910182316</v>
      </c>
    </row>
    <row r="88" spans="1:22" x14ac:dyDescent="0.25">
      <c r="A88" s="33">
        <v>42947</v>
      </c>
      <c r="B88" s="34">
        <f t="shared" si="38"/>
        <v>253.18672032809474</v>
      </c>
      <c r="C88" s="34">
        <f t="shared" si="38"/>
        <v>136.5994964683043</v>
      </c>
      <c r="D88" s="11">
        <v>-2.4799999999999999E-2</v>
      </c>
      <c r="E88" s="11">
        <v>-2.1190779005348863E-3</v>
      </c>
      <c r="G88" s="14">
        <f>MAX($B$2:B88)</f>
        <v>259.62543101732439</v>
      </c>
      <c r="H88" s="12">
        <f t="shared" si="32"/>
        <v>-2.4800000000000044E-2</v>
      </c>
      <c r="I88" s="12">
        <f t="shared" si="33"/>
        <v>-2.4799999999999999E-2</v>
      </c>
      <c r="J88" s="14">
        <f>MAX($C$2:C88)</f>
        <v>175.34484898079361</v>
      </c>
      <c r="K88" s="12">
        <f t="shared" si="34"/>
        <v>-0.22096658520452628</v>
      </c>
      <c r="L88" s="12">
        <f t="shared" si="37"/>
        <v>-2.1190779005348863E-3</v>
      </c>
      <c r="M88" s="12">
        <f t="shared" si="35"/>
        <v>-2.2680922099465112E-2</v>
      </c>
      <c r="O88" s="8" t="s">
        <v>84</v>
      </c>
      <c r="P88" s="13">
        <v>43738</v>
      </c>
      <c r="Q88" s="14">
        <f t="shared" si="26"/>
        <v>295.09671816983524</v>
      </c>
      <c r="R88" s="14">
        <f t="shared" si="28"/>
        <v>166.38079583145898</v>
      </c>
      <c r="S88" s="8">
        <f t="shared" si="27"/>
        <v>114</v>
      </c>
    </row>
    <row r="89" spans="1:22" x14ac:dyDescent="0.25">
      <c r="A89" s="33">
        <v>42978</v>
      </c>
      <c r="B89" s="34">
        <f t="shared" si="38"/>
        <v>252.88289626370104</v>
      </c>
      <c r="C89" s="34">
        <f t="shared" si="38"/>
        <v>138.45509775026349</v>
      </c>
      <c r="D89" s="11">
        <v>-1.1999999999999999E-3</v>
      </c>
      <c r="E89" s="11">
        <v>1.3584246867189217E-2</v>
      </c>
      <c r="G89" s="14">
        <f>MAX($B$2:B89)</f>
        <v>259.62543101732439</v>
      </c>
      <c r="H89" s="12">
        <f t="shared" si="32"/>
        <v>-2.5970239999999922E-2</v>
      </c>
      <c r="I89" s="12">
        <f t="shared" si="33"/>
        <v>-1.1999999999999999E-3</v>
      </c>
      <c r="J89" s="14">
        <f>MAX($C$2:C89)</f>
        <v>175.34484898079361</v>
      </c>
      <c r="K89" s="12">
        <f t="shared" si="34"/>
        <v>-0.21038400298015503</v>
      </c>
      <c r="L89" s="12" t="str">
        <f t="shared" si="37"/>
        <v>Positive</v>
      </c>
      <c r="M89" s="12">
        <f t="shared" si="35"/>
        <v>-1.4784246867189217E-2</v>
      </c>
      <c r="O89" s="8" t="s">
        <v>86</v>
      </c>
      <c r="P89" s="13">
        <v>43830</v>
      </c>
      <c r="Q89" s="14">
        <f t="shared" si="26"/>
        <v>292.01258234835586</v>
      </c>
      <c r="R89" s="14">
        <f t="shared" si="28"/>
        <v>173.47094735468974</v>
      </c>
      <c r="S89" s="8">
        <f t="shared" si="27"/>
        <v>117</v>
      </c>
      <c r="U89" s="12">
        <f>Q89/Q87-1</f>
        <v>-3.5524786476615056E-3</v>
      </c>
      <c r="V89" s="12">
        <f>R89/R87-1</f>
        <v>-1.3814133478194934E-2</v>
      </c>
    </row>
    <row r="90" spans="1:22" x14ac:dyDescent="0.25">
      <c r="A90" s="33">
        <v>43008</v>
      </c>
      <c r="B90" s="34">
        <f t="shared" si="38"/>
        <v>252.88289626370104</v>
      </c>
      <c r="C90" s="34">
        <f t="shared" si="38"/>
        <v>137.4609062378986</v>
      </c>
      <c r="D90" s="11">
        <v>0</v>
      </c>
      <c r="E90" s="11">
        <v>-7.1806060485989113E-3</v>
      </c>
      <c r="G90" s="14">
        <f>MAX($B$2:B90)</f>
        <v>259.62543101732439</v>
      </c>
      <c r="H90" s="12">
        <f t="shared" si="32"/>
        <v>-2.5970239999999922E-2</v>
      </c>
      <c r="I90" s="12">
        <f t="shared" si="33"/>
        <v>0</v>
      </c>
      <c r="J90" s="14">
        <f>MAX($C$2:C90)</f>
        <v>175.34484898079361</v>
      </c>
      <c r="K90" s="12">
        <f t="shared" si="34"/>
        <v>-0.21605392438442617</v>
      </c>
      <c r="L90" s="12">
        <f t="shared" si="37"/>
        <v>-7.1806060485989113E-3</v>
      </c>
      <c r="M90" s="12">
        <f t="shared" si="35"/>
        <v>7.1806060485989113E-3</v>
      </c>
      <c r="O90" s="8" t="s">
        <v>88</v>
      </c>
      <c r="P90" s="13">
        <v>43921</v>
      </c>
      <c r="Q90" s="14">
        <f t="shared" si="26"/>
        <v>216.07478795657144</v>
      </c>
      <c r="R90" s="14">
        <f t="shared" si="28"/>
        <v>133.14164548618436</v>
      </c>
      <c r="S90" s="8">
        <f t="shared" si="27"/>
        <v>120</v>
      </c>
    </row>
    <row r="91" spans="1:22" x14ac:dyDescent="0.25">
      <c r="A91" s="33">
        <v>43039</v>
      </c>
      <c r="B91" s="34">
        <f t="shared" si="38"/>
        <v>254.34961706203052</v>
      </c>
      <c r="C91" s="34">
        <f t="shared" si="38"/>
        <v>134.15516374067155</v>
      </c>
      <c r="D91" s="11">
        <v>5.7999999999999996E-3</v>
      </c>
      <c r="E91" s="11">
        <v>-2.4048601072845534E-2</v>
      </c>
      <c r="G91" s="14">
        <f>MAX($B$2:B91)</f>
        <v>259.62543101732439</v>
      </c>
      <c r="H91" s="12">
        <f t="shared" si="32"/>
        <v>-2.0320867391999897E-2</v>
      </c>
      <c r="I91" s="12" t="str">
        <f t="shared" si="33"/>
        <v>Positive</v>
      </c>
      <c r="J91" s="14">
        <f>MAX($C$2:C91)</f>
        <v>175.34484898079361</v>
      </c>
      <c r="K91" s="12">
        <f t="shared" si="34"/>
        <v>-0.23490673081952795</v>
      </c>
      <c r="L91" s="12">
        <f t="shared" si="37"/>
        <v>-2.4048601072845534E-2</v>
      </c>
      <c r="M91" s="12">
        <f t="shared" si="35"/>
        <v>2.9848601072845534E-2</v>
      </c>
      <c r="O91" s="8" t="s">
        <v>89</v>
      </c>
      <c r="P91" s="13">
        <v>44012</v>
      </c>
      <c r="Q91" s="14">
        <f t="shared" si="26"/>
        <v>251.17545076890767</v>
      </c>
      <c r="R91" s="14">
        <f t="shared" si="28"/>
        <v>148.95271311313232</v>
      </c>
      <c r="S91" s="8">
        <f t="shared" si="27"/>
        <v>123</v>
      </c>
      <c r="U91" s="12">
        <f>Q91/Q89-1</f>
        <v>-0.13984716429352906</v>
      </c>
      <c r="V91" s="12">
        <f>R91/R89-1</f>
        <v>-0.14133913842890289</v>
      </c>
    </row>
    <row r="92" spans="1:22" x14ac:dyDescent="0.25">
      <c r="A92" s="33">
        <v>43069</v>
      </c>
      <c r="B92" s="34">
        <f t="shared" si="38"/>
        <v>251.34829158069854</v>
      </c>
      <c r="C92" s="34">
        <f t="shared" si="38"/>
        <v>133.06119304910402</v>
      </c>
      <c r="D92" s="11">
        <v>-1.18E-2</v>
      </c>
      <c r="E92" s="11">
        <v>-8.1545179556580596E-3</v>
      </c>
      <c r="G92" s="14">
        <f>MAX($B$2:B92)</f>
        <v>259.62543101732439</v>
      </c>
      <c r="H92" s="12">
        <f t="shared" si="32"/>
        <v>-3.1881081156774349E-2</v>
      </c>
      <c r="I92" s="12">
        <f t="shared" si="33"/>
        <v>-1.18E-2</v>
      </c>
      <c r="J92" s="14">
        <f>MAX($C$2:C92)</f>
        <v>175.34484898079361</v>
      </c>
      <c r="K92" s="12">
        <f t="shared" si="34"/>
        <v>-0.24114569762081306</v>
      </c>
      <c r="L92" s="12">
        <f t="shared" si="37"/>
        <v>-8.1545179556580596E-3</v>
      </c>
      <c r="M92" s="12">
        <f t="shared" si="35"/>
        <v>-3.6454820443419401E-3</v>
      </c>
      <c r="O92" s="8" t="s">
        <v>90</v>
      </c>
      <c r="P92" s="13">
        <v>44104</v>
      </c>
      <c r="Q92" s="14">
        <f t="shared" si="26"/>
        <v>273.58712179385856</v>
      </c>
      <c r="R92" s="14">
        <f t="shared" si="28"/>
        <v>162.17885497365896</v>
      </c>
      <c r="S92" s="8">
        <f t="shared" si="27"/>
        <v>126</v>
      </c>
    </row>
    <row r="93" spans="1:22" x14ac:dyDescent="0.25">
      <c r="A93" s="33">
        <v>43100</v>
      </c>
      <c r="B93" s="34">
        <f t="shared" si="38"/>
        <v>252.1526061137568</v>
      </c>
      <c r="C93" s="34">
        <f t="shared" si="38"/>
        <v>136.82468538906502</v>
      </c>
      <c r="D93" s="11">
        <v>3.2000000000000002E-3</v>
      </c>
      <c r="E93" s="11">
        <v>2.8283921507994792E-2</v>
      </c>
      <c r="G93" s="14">
        <f>MAX($B$2:B93)</f>
        <v>259.62543101732439</v>
      </c>
      <c r="H93" s="12">
        <f t="shared" si="32"/>
        <v>-2.8783100616475932E-2</v>
      </c>
      <c r="I93" s="12" t="str">
        <f t="shared" si="33"/>
        <v>Positive</v>
      </c>
      <c r="J93" s="14">
        <f>MAX($C$2:C93)</f>
        <v>175.34484898079361</v>
      </c>
      <c r="K93" s="12">
        <f t="shared" si="34"/>
        <v>-0.219682322096316</v>
      </c>
      <c r="L93" s="12" t="str">
        <f t="shared" si="37"/>
        <v>Positive</v>
      </c>
      <c r="M93" s="12">
        <f t="shared" si="35"/>
        <v>-2.5083921507994791E-2</v>
      </c>
      <c r="O93" s="8" t="s">
        <v>91</v>
      </c>
      <c r="P93" s="66">
        <f>+P3</f>
        <v>44165</v>
      </c>
      <c r="Q93" s="14">
        <f t="shared" si="26"/>
        <v>301.7471086711522</v>
      </c>
      <c r="R93" s="14">
        <f t="shared" si="28"/>
        <v>171.16316782279353</v>
      </c>
      <c r="S93" s="8">
        <f t="shared" si="27"/>
        <v>128</v>
      </c>
    </row>
    <row r="94" spans="1:22" x14ac:dyDescent="0.25">
      <c r="A94" s="33">
        <v>43131</v>
      </c>
      <c r="B94" s="34">
        <f t="shared" si="38"/>
        <v>263.14645974031663</v>
      </c>
      <c r="C94" s="34">
        <f t="shared" si="38"/>
        <v>144.55568591649765</v>
      </c>
      <c r="D94" s="11">
        <v>4.36E-2</v>
      </c>
      <c r="E94" s="11">
        <v>5.6502965860650907E-2</v>
      </c>
      <c r="G94" s="14">
        <f>MAX($B$2:B94)</f>
        <v>263.14645974031663</v>
      </c>
      <c r="H94" s="12">
        <f t="shared" si="32"/>
        <v>0</v>
      </c>
      <c r="I94" s="12" t="str">
        <f t="shared" si="33"/>
        <v>Positive</v>
      </c>
      <c r="J94" s="14">
        <f>MAX($C$2:C94)</f>
        <v>175.34484898079361</v>
      </c>
      <c r="K94" s="12">
        <f t="shared" si="34"/>
        <v>-0.17559205898126184</v>
      </c>
      <c r="L94" s="12" t="str">
        <f t="shared" si="37"/>
        <v>Positive</v>
      </c>
      <c r="M94" s="12">
        <f t="shared" si="35"/>
        <v>-1.2902965860650907E-2</v>
      </c>
      <c r="O94" s="8" t="s">
        <v>141</v>
      </c>
      <c r="P94" s="13"/>
      <c r="Q94" s="14" t="str">
        <f t="shared" si="26"/>
        <v>N/A</v>
      </c>
      <c r="R94" s="14" t="str">
        <f t="shared" si="28"/>
        <v>N/A</v>
      </c>
      <c r="S94" s="8" t="str">
        <f t="shared" si="27"/>
        <v>N/A</v>
      </c>
    </row>
    <row r="95" spans="1:22" x14ac:dyDescent="0.25">
      <c r="A95" s="33">
        <v>43159</v>
      </c>
      <c r="B95" s="34">
        <f t="shared" si="38"/>
        <v>261.67283956577086</v>
      </c>
      <c r="C95" s="34">
        <f t="shared" si="38"/>
        <v>141.71600819360478</v>
      </c>
      <c r="D95" s="11">
        <v>-5.5999999999999999E-3</v>
      </c>
      <c r="E95" s="11">
        <v>-1.9644178676812472E-2</v>
      </c>
      <c r="G95" s="14">
        <f>MAX($B$2:B95)</f>
        <v>263.14645974031663</v>
      </c>
      <c r="H95" s="12">
        <f t="shared" si="32"/>
        <v>-5.6000000000000494E-3</v>
      </c>
      <c r="I95" s="12">
        <f t="shared" si="33"/>
        <v>-5.5999999999999999E-3</v>
      </c>
      <c r="J95" s="14">
        <f>MAX($C$2:C95)</f>
        <v>175.34484898079361</v>
      </c>
      <c r="K95" s="12">
        <f t="shared" si="34"/>
        <v>-0.1917868758772171</v>
      </c>
      <c r="L95" s="12">
        <f t="shared" si="37"/>
        <v>-1.9644178676812472E-2</v>
      </c>
      <c r="M95" s="12">
        <f t="shared" si="35"/>
        <v>1.4044178676812472E-2</v>
      </c>
      <c r="O95" s="8" t="s">
        <v>142</v>
      </c>
      <c r="P95" s="13"/>
      <c r="Q95" s="14" t="str">
        <f t="shared" si="26"/>
        <v>N/A</v>
      </c>
      <c r="R95" s="14" t="str">
        <f t="shared" si="28"/>
        <v>N/A</v>
      </c>
      <c r="S95" s="8" t="str">
        <f t="shared" si="27"/>
        <v>N/A</v>
      </c>
    </row>
    <row r="96" spans="1:22" x14ac:dyDescent="0.25">
      <c r="A96" s="33">
        <v>43190</v>
      </c>
      <c r="B96" s="34">
        <f t="shared" si="38"/>
        <v>274.02379759327522</v>
      </c>
      <c r="C96" s="34">
        <f t="shared" si="38"/>
        <v>149.18195956116227</v>
      </c>
      <c r="D96" s="11">
        <v>4.7199999999999999E-2</v>
      </c>
      <c r="E96" s="11">
        <v>5.2682484235358304E-2</v>
      </c>
      <c r="G96" s="14">
        <f>MAX($B$2:B96)</f>
        <v>274.02379759327522</v>
      </c>
      <c r="H96" s="12">
        <f t="shared" si="32"/>
        <v>0</v>
      </c>
      <c r="I96" s="12" t="str">
        <f t="shared" si="33"/>
        <v>Positive</v>
      </c>
      <c r="J96" s="14">
        <f>MAX($C$2:C96)</f>
        <v>175.34484898079361</v>
      </c>
      <c r="K96" s="12">
        <f t="shared" si="34"/>
        <v>-0.14920820070680885</v>
      </c>
      <c r="L96" s="12" t="str">
        <f t="shared" si="37"/>
        <v>Positive</v>
      </c>
      <c r="M96" s="12">
        <f t="shared" si="35"/>
        <v>-5.482484235358305E-3</v>
      </c>
      <c r="O96" s="8" t="s">
        <v>143</v>
      </c>
      <c r="Q96" s="14" t="str">
        <f t="shared" si="26"/>
        <v>N/A</v>
      </c>
      <c r="R96" s="14" t="str">
        <f t="shared" si="28"/>
        <v>N/A</v>
      </c>
      <c r="S96" s="8" t="str">
        <f t="shared" si="27"/>
        <v>N/A</v>
      </c>
    </row>
    <row r="97" spans="1:19" x14ac:dyDescent="0.25">
      <c r="A97" s="33">
        <v>43220</v>
      </c>
      <c r="B97" s="34">
        <f t="shared" si="38"/>
        <v>289.01289932162734</v>
      </c>
      <c r="C97" s="34">
        <f t="shared" si="38"/>
        <v>155.05461573641711</v>
      </c>
      <c r="D97" s="11">
        <v>5.4699999999999999E-2</v>
      </c>
      <c r="E97" s="11">
        <v>3.9365726207981143E-2</v>
      </c>
      <c r="G97" s="14">
        <f>MAX($B$2:B97)</f>
        <v>289.01289932162734</v>
      </c>
      <c r="H97" s="12">
        <f t="shared" si="32"/>
        <v>0</v>
      </c>
      <c r="I97" s="12" t="str">
        <f t="shared" si="33"/>
        <v>Positive</v>
      </c>
      <c r="J97" s="14">
        <f>MAX($C$2:C97)</f>
        <v>175.34484898079361</v>
      </c>
      <c r="K97" s="12">
        <f t="shared" si="34"/>
        <v>-0.11571616367583748</v>
      </c>
      <c r="L97" s="12" t="str">
        <f t="shared" si="37"/>
        <v>Positive</v>
      </c>
      <c r="M97" s="12">
        <f t="shared" si="35"/>
        <v>1.5334273792018856E-2</v>
      </c>
      <c r="O97" s="8" t="s">
        <v>144</v>
      </c>
      <c r="Q97" s="14" t="str">
        <f t="shared" si="26"/>
        <v>N/A</v>
      </c>
      <c r="R97" s="14" t="str">
        <f t="shared" si="28"/>
        <v>N/A</v>
      </c>
      <c r="S97" s="8" t="str">
        <f t="shared" si="27"/>
        <v>N/A</v>
      </c>
    </row>
    <row r="98" spans="1:19" x14ac:dyDescent="0.25">
      <c r="A98" s="33">
        <v>43251</v>
      </c>
      <c r="B98" s="34">
        <f t="shared" si="38"/>
        <v>278.05931043733767</v>
      </c>
      <c r="C98" s="34">
        <f t="shared" si="38"/>
        <v>154.40339372232535</v>
      </c>
      <c r="D98" s="11">
        <v>-3.7900000000000003E-2</v>
      </c>
      <c r="E98" s="11">
        <v>-4.1999524554546825E-3</v>
      </c>
      <c r="G98" s="14">
        <f>MAX($B$2:B98)</f>
        <v>289.01289932162734</v>
      </c>
      <c r="H98" s="12">
        <f t="shared" si="32"/>
        <v>-3.7899999999999934E-2</v>
      </c>
      <c r="I98" s="12">
        <f t="shared" si="33"/>
        <v>-3.7900000000000003E-2</v>
      </c>
      <c r="J98" s="14">
        <f>MAX($C$2:C98)</f>
        <v>175.34484898079361</v>
      </c>
      <c r="K98" s="12">
        <f t="shared" si="34"/>
        <v>-0.11943011374552603</v>
      </c>
      <c r="L98" s="12">
        <f t="shared" si="37"/>
        <v>-4.1999524554546825E-3</v>
      </c>
      <c r="M98" s="12">
        <f t="shared" si="35"/>
        <v>-3.3700047544545322E-2</v>
      </c>
    </row>
    <row r="99" spans="1:19" x14ac:dyDescent="0.25">
      <c r="A99" s="33">
        <v>43281</v>
      </c>
      <c r="B99" s="34">
        <f t="shared" si="38"/>
        <v>280.08914340353027</v>
      </c>
      <c r="C99" s="34">
        <f t="shared" si="38"/>
        <v>156.1084690260372</v>
      </c>
      <c r="D99" s="11">
        <v>7.3000000000000001E-3</v>
      </c>
      <c r="E99" s="11">
        <v>1.1042991106647543E-2</v>
      </c>
      <c r="G99" s="14">
        <f>MAX($B$2:B99)</f>
        <v>289.01289932162734</v>
      </c>
      <c r="H99" s="12">
        <f t="shared" si="32"/>
        <v>-3.0876669999999828E-2</v>
      </c>
      <c r="I99" s="12" t="str">
        <f t="shared" si="33"/>
        <v>Positive</v>
      </c>
      <c r="J99" s="14">
        <f>MAX($C$2:C99)</f>
        <v>175.34484898079361</v>
      </c>
      <c r="K99" s="12">
        <f t="shared" si="34"/>
        <v>-0.10970598832283618</v>
      </c>
      <c r="L99" s="12" t="str">
        <f t="shared" si="37"/>
        <v>Positive</v>
      </c>
      <c r="M99" s="12">
        <f t="shared" si="35"/>
        <v>-3.7429911066475434E-3</v>
      </c>
    </row>
    <row r="100" spans="1:19" x14ac:dyDescent="0.25">
      <c r="A100" s="33">
        <v>43312</v>
      </c>
      <c r="B100" s="34">
        <f t="shared" ref="B100:C115" si="39">B99*(1+D100)</f>
        <v>278.94077791557578</v>
      </c>
      <c r="C100" s="34">
        <f t="shared" si="39"/>
        <v>160.34736972326459</v>
      </c>
      <c r="D100" s="11">
        <v>-4.1000000000000003E-3</v>
      </c>
      <c r="E100" s="11">
        <v>2.7153560109031524E-2</v>
      </c>
      <c r="G100" s="14">
        <f>MAX($B$2:B100)</f>
        <v>289.01289932162734</v>
      </c>
      <c r="H100" s="12">
        <f t="shared" si="32"/>
        <v>-3.4850075652999912E-2</v>
      </c>
      <c r="I100" s="12">
        <f t="shared" si="33"/>
        <v>-4.1000000000000003E-3</v>
      </c>
      <c r="J100" s="14">
        <f>MAX($C$2:C100)</f>
        <v>175.34484898079361</v>
      </c>
      <c r="K100" s="12">
        <f t="shared" si="34"/>
        <v>-8.5531336362049459E-2</v>
      </c>
      <c r="L100" s="12" t="str">
        <f t="shared" si="37"/>
        <v>Positive</v>
      </c>
      <c r="M100" s="12">
        <f t="shared" si="35"/>
        <v>-3.1253560109031527E-2</v>
      </c>
    </row>
    <row r="101" spans="1:19" x14ac:dyDescent="0.25">
      <c r="A101" s="33">
        <v>43343</v>
      </c>
      <c r="B101" s="34">
        <f t="shared" si="39"/>
        <v>270.12624933344358</v>
      </c>
      <c r="C101" s="34">
        <f t="shared" si="39"/>
        <v>156.92830413763039</v>
      </c>
      <c r="D101" s="11">
        <v>-3.1600000000000003E-2</v>
      </c>
      <c r="E101" s="11">
        <v>-2.13228666708721E-2</v>
      </c>
      <c r="G101" s="14">
        <f>MAX($B$2:B101)</f>
        <v>289.01289932162734</v>
      </c>
      <c r="H101" s="12">
        <f t="shared" si="32"/>
        <v>-6.5348813262365191E-2</v>
      </c>
      <c r="I101" s="12">
        <f t="shared" si="33"/>
        <v>-3.1600000000000003E-2</v>
      </c>
      <c r="J101" s="14">
        <f>MAX($C$2:C101)</f>
        <v>175.34484898079361</v>
      </c>
      <c r="K101" s="12">
        <f t="shared" si="34"/>
        <v>-0.10503042975149202</v>
      </c>
      <c r="L101" s="12">
        <f t="shared" si="37"/>
        <v>-2.13228666708721E-2</v>
      </c>
      <c r="M101" s="12">
        <f t="shared" si="35"/>
        <v>-1.0277133329127903E-2</v>
      </c>
    </row>
    <row r="102" spans="1:19" x14ac:dyDescent="0.25">
      <c r="A102" s="33">
        <v>43373</v>
      </c>
      <c r="B102" s="34">
        <f t="shared" si="39"/>
        <v>259.69937610917265</v>
      </c>
      <c r="C102" s="34">
        <f t="shared" si="39"/>
        <v>157.20338264799241</v>
      </c>
      <c r="D102" s="11">
        <v>-3.8600000000000002E-2</v>
      </c>
      <c r="E102" s="11">
        <v>1.7528929014665232E-3</v>
      </c>
      <c r="G102" s="14">
        <f>MAX($B$2:B102)</f>
        <v>289.01289932162734</v>
      </c>
      <c r="H102" s="12">
        <f t="shared" si="32"/>
        <v>-0.1014263490704379</v>
      </c>
      <c r="I102" s="12">
        <f t="shared" si="33"/>
        <v>-3.8600000000000002E-2</v>
      </c>
      <c r="J102" s="14">
        <f>MAX($C$2:C102)</f>
        <v>175.34484898079361</v>
      </c>
      <c r="K102" s="12">
        <f t="shared" si="34"/>
        <v>-0.10346164394477497</v>
      </c>
      <c r="L102" s="12" t="str">
        <f t="shared" si="37"/>
        <v>Positive</v>
      </c>
      <c r="M102" s="12">
        <f t="shared" si="35"/>
        <v>-4.0352892901466528E-2</v>
      </c>
    </row>
    <row r="103" spans="1:19" x14ac:dyDescent="0.25">
      <c r="A103" s="33">
        <v>43404</v>
      </c>
      <c r="B103" s="34">
        <f t="shared" si="39"/>
        <v>248.09081399709265</v>
      </c>
      <c r="C103" s="34">
        <f t="shared" si="39"/>
        <v>156.60470757277633</v>
      </c>
      <c r="D103" s="11">
        <v>-4.4699999999999997E-2</v>
      </c>
      <c r="E103" s="11">
        <v>-3.8082836713293731E-3</v>
      </c>
      <c r="G103" s="14">
        <f>MAX($B$2:B103)</f>
        <v>289.01289932162734</v>
      </c>
      <c r="H103" s="12">
        <f t="shared" si="32"/>
        <v>-0.1415925912669892</v>
      </c>
      <c r="I103" s="12">
        <f t="shared" si="33"/>
        <v>-4.4699999999999997E-2</v>
      </c>
      <c r="J103" s="14">
        <f>MAX($C$2:C103)</f>
        <v>175.34484898079361</v>
      </c>
      <c r="K103" s="12">
        <f t="shared" si="34"/>
        <v>-0.10687591632686044</v>
      </c>
      <c r="L103" s="12">
        <f t="shared" si="37"/>
        <v>-3.8082836713293731E-3</v>
      </c>
      <c r="M103" s="12">
        <f t="shared" si="35"/>
        <v>-4.0891716328670627E-2</v>
      </c>
    </row>
    <row r="104" spans="1:19" x14ac:dyDescent="0.25">
      <c r="A104" s="33">
        <v>43434</v>
      </c>
      <c r="B104" s="34">
        <f t="shared" si="39"/>
        <v>245.70914218272054</v>
      </c>
      <c r="C104" s="34">
        <f t="shared" si="39"/>
        <v>153.93141420283226</v>
      </c>
      <c r="D104" s="11">
        <v>-9.5999999999999992E-3</v>
      </c>
      <c r="E104" s="11">
        <v>-1.7070325735270453E-2</v>
      </c>
      <c r="G104" s="14">
        <f>MAX($B$2:B104)</f>
        <v>289.01289932162734</v>
      </c>
      <c r="H104" s="12">
        <f t="shared" si="32"/>
        <v>-0.14983330239082626</v>
      </c>
      <c r="I104" s="12">
        <f t="shared" si="33"/>
        <v>-9.5999999999999992E-3</v>
      </c>
      <c r="J104" s="14">
        <f>MAX($C$2:C104)</f>
        <v>175.34484898079361</v>
      </c>
      <c r="K104" s="12">
        <f t="shared" si="34"/>
        <v>-0.12212183535717591</v>
      </c>
      <c r="L104" s="12">
        <f t="shared" si="37"/>
        <v>-1.7070325735270453E-2</v>
      </c>
      <c r="M104" s="12">
        <f t="shared" si="35"/>
        <v>7.4703257352704538E-3</v>
      </c>
    </row>
    <row r="105" spans="1:19" x14ac:dyDescent="0.25">
      <c r="A105" s="33">
        <v>43465</v>
      </c>
      <c r="B105" s="34">
        <f t="shared" si="39"/>
        <v>246.4216986950504</v>
      </c>
      <c r="C105" s="34">
        <f t="shared" si="39"/>
        <v>155.22837209057849</v>
      </c>
      <c r="D105" s="11">
        <v>2.8999999999999998E-3</v>
      </c>
      <c r="E105" s="11">
        <v>8.425556891442882E-3</v>
      </c>
      <c r="G105" s="14">
        <f>MAX($B$2:B105)</f>
        <v>289.01289932162734</v>
      </c>
      <c r="H105" s="12">
        <f t="shared" si="32"/>
        <v>-0.14736781896775974</v>
      </c>
      <c r="I105" s="12" t="str">
        <f t="shared" si="33"/>
        <v>Positive</v>
      </c>
      <c r="J105" s="14">
        <f>MAX($C$2:C105)</f>
        <v>175.34484898079361</v>
      </c>
      <c r="K105" s="12">
        <f t="shared" si="34"/>
        <v>-0.11472522293722232</v>
      </c>
      <c r="L105" s="12" t="str">
        <f t="shared" si="37"/>
        <v>Positive</v>
      </c>
      <c r="M105" s="12">
        <f t="shared" si="35"/>
        <v>-5.5255568914428822E-3</v>
      </c>
    </row>
    <row r="106" spans="1:19" x14ac:dyDescent="0.25">
      <c r="A106" s="33">
        <v>43496</v>
      </c>
      <c r="B106" s="34">
        <f t="shared" si="39"/>
        <v>258.49636193110786</v>
      </c>
      <c r="C106" s="34">
        <f t="shared" si="39"/>
        <v>166.13250481435625</v>
      </c>
      <c r="D106" s="11">
        <v>4.9000000000000002E-2</v>
      </c>
      <c r="E106" s="11">
        <v>7.0245745522699965E-2</v>
      </c>
      <c r="G106" s="14">
        <f>MAX($B$2:B106)</f>
        <v>289.01289932162734</v>
      </c>
      <c r="H106" s="12">
        <f t="shared" si="32"/>
        <v>-0.10558884209718</v>
      </c>
      <c r="I106" s="12" t="str">
        <f t="shared" si="33"/>
        <v>Positive</v>
      </c>
      <c r="J106" s="14">
        <f>MAX($C$2:C106)</f>
        <v>175.34484898079361</v>
      </c>
      <c r="K106" s="12">
        <f t="shared" si="34"/>
        <v>-5.2538436230005425E-2</v>
      </c>
      <c r="L106" s="12" t="str">
        <f t="shared" si="37"/>
        <v>Positive</v>
      </c>
      <c r="M106" s="12">
        <f t="shared" si="35"/>
        <v>-2.1245745522699963E-2</v>
      </c>
    </row>
    <row r="107" spans="1:19" x14ac:dyDescent="0.25">
      <c r="A107" s="33">
        <v>43524</v>
      </c>
      <c r="B107" s="34">
        <f t="shared" si="39"/>
        <v>268.86206604454532</v>
      </c>
      <c r="C107" s="34">
        <f t="shared" si="39"/>
        <v>165.49379805813703</v>
      </c>
      <c r="D107" s="11">
        <v>4.0099999999999997E-2</v>
      </c>
      <c r="E107" s="11">
        <v>-3.8445622482664614E-3</v>
      </c>
      <c r="G107" s="14">
        <f>MAX($B$2:B107)</f>
        <v>289.01289932162734</v>
      </c>
      <c r="H107" s="12">
        <f t="shared" si="32"/>
        <v>-6.9722954665276782E-2</v>
      </c>
      <c r="I107" s="12" t="str">
        <f t="shared" si="33"/>
        <v>Positive</v>
      </c>
      <c r="J107" s="14">
        <f>MAX($C$2:C107)</f>
        <v>175.34484898079361</v>
      </c>
      <c r="K107" s="12">
        <f t="shared" si="34"/>
        <v>-5.6181011189759045E-2</v>
      </c>
      <c r="L107" s="12">
        <f t="shared" si="37"/>
        <v>-3.8445622482664614E-3</v>
      </c>
      <c r="M107" s="12">
        <f t="shared" si="35"/>
        <v>4.3944562248266456E-2</v>
      </c>
    </row>
    <row r="108" spans="1:19" x14ac:dyDescent="0.25">
      <c r="A108" s="33">
        <v>43555</v>
      </c>
      <c r="B108" s="34">
        <f t="shared" si="39"/>
        <v>279.64343489293157</v>
      </c>
      <c r="C108" s="34">
        <f t="shared" si="39"/>
        <v>171.83431914755701</v>
      </c>
      <c r="D108" s="11">
        <v>4.0099999999999997E-2</v>
      </c>
      <c r="E108" s="11">
        <v>3.8312741406735899E-2</v>
      </c>
      <c r="G108" s="14">
        <f>MAX($B$2:B108)</f>
        <v>289.01289932162734</v>
      </c>
      <c r="H108" s="12">
        <f t="shared" si="32"/>
        <v>-3.2418845147354491E-2</v>
      </c>
      <c r="I108" s="12" t="str">
        <f t="shared" si="33"/>
        <v>Positive</v>
      </c>
      <c r="J108" s="14">
        <f>MAX($C$2:C108)</f>
        <v>175.34484898079361</v>
      </c>
      <c r="K108" s="12">
        <f t="shared" si="34"/>
        <v>-2.0020718336705379E-2</v>
      </c>
      <c r="L108" s="12" t="str">
        <f t="shared" si="37"/>
        <v>Positive</v>
      </c>
      <c r="M108" s="12">
        <f t="shared" si="35"/>
        <v>1.7872585932640975E-3</v>
      </c>
    </row>
    <row r="109" spans="1:19" x14ac:dyDescent="0.25">
      <c r="A109" s="33">
        <v>43585</v>
      </c>
      <c r="B109" s="34">
        <f t="shared" si="39"/>
        <v>298.37954503075798</v>
      </c>
      <c r="C109" s="34">
        <f t="shared" si="39"/>
        <v>181.24605023051114</v>
      </c>
      <c r="D109" s="11">
        <v>6.7000000000000004E-2</v>
      </c>
      <c r="E109" s="11">
        <v>5.4772126602207559E-2</v>
      </c>
      <c r="G109" s="14">
        <f>MAX($B$2:B109)</f>
        <v>298.37954503075798</v>
      </c>
      <c r="H109" s="12">
        <f t="shared" si="32"/>
        <v>0</v>
      </c>
      <c r="I109" s="12" t="str">
        <f t="shared" si="33"/>
        <v>Positive</v>
      </c>
      <c r="J109" s="14">
        <f>MAX($C$2:C109)</f>
        <v>181.24605023051114</v>
      </c>
      <c r="K109" s="12">
        <f t="shared" si="34"/>
        <v>0</v>
      </c>
      <c r="L109" s="12" t="str">
        <f t="shared" si="37"/>
        <v>Positive</v>
      </c>
      <c r="M109" s="12">
        <f t="shared" si="35"/>
        <v>1.2227873397792445E-2</v>
      </c>
    </row>
    <row r="110" spans="1:19" x14ac:dyDescent="0.25">
      <c r="A110" s="33">
        <v>43616</v>
      </c>
      <c r="B110" s="34">
        <f t="shared" si="39"/>
        <v>286.32501141151533</v>
      </c>
      <c r="C110" s="34">
        <f t="shared" si="39"/>
        <v>171.42663033631305</v>
      </c>
      <c r="D110" s="11">
        <v>-4.0399999999999998E-2</v>
      </c>
      <c r="E110" s="11">
        <v>-5.4177290383484795E-2</v>
      </c>
      <c r="G110" s="14">
        <f>MAX($B$2:B110)</f>
        <v>298.37954503075798</v>
      </c>
      <c r="H110" s="12">
        <f t="shared" si="32"/>
        <v>-4.0400000000000102E-2</v>
      </c>
      <c r="I110" s="12">
        <f t="shared" si="33"/>
        <v>-4.0399999999999998E-2</v>
      </c>
      <c r="J110" s="14">
        <f>MAX($C$2:C110)</f>
        <v>181.24605023051114</v>
      </c>
      <c r="K110" s="12">
        <f t="shared" si="34"/>
        <v>-5.4177290383484844E-2</v>
      </c>
      <c r="L110" s="12">
        <f t="shared" si="37"/>
        <v>-5.4177290383484795E-2</v>
      </c>
      <c r="M110" s="12">
        <f t="shared" si="35"/>
        <v>1.3777290383484797E-2</v>
      </c>
    </row>
    <row r="111" spans="1:19" x14ac:dyDescent="0.25">
      <c r="A111" s="33">
        <v>43646</v>
      </c>
      <c r="B111" s="34">
        <f t="shared" si="39"/>
        <v>293.05364917968598</v>
      </c>
      <c r="C111" s="34">
        <f t="shared" si="39"/>
        <v>175.90086538809084</v>
      </c>
      <c r="D111" s="11">
        <v>2.35E-2</v>
      </c>
      <c r="E111" s="11">
        <v>2.6100000000000002E-2</v>
      </c>
      <c r="G111" s="14">
        <f>MAX($B$2:B111)</f>
        <v>298.37954503075798</v>
      </c>
      <c r="H111" s="12">
        <f t="shared" si="32"/>
        <v>-1.7849400000000015E-2</v>
      </c>
      <c r="I111" s="12" t="str">
        <f t="shared" si="33"/>
        <v>Positive</v>
      </c>
      <c r="J111" s="14">
        <f>MAX($C$2:C111)</f>
        <v>181.24605023051114</v>
      </c>
      <c r="K111" s="12">
        <f t="shared" si="34"/>
        <v>-2.9491317662493799E-2</v>
      </c>
      <c r="L111" s="12" t="str">
        <f t="shared" si="37"/>
        <v>Positive</v>
      </c>
      <c r="M111" s="12">
        <f t="shared" si="35"/>
        <v>-2.6000000000000016E-3</v>
      </c>
    </row>
    <row r="112" spans="1:19" x14ac:dyDescent="0.25">
      <c r="A112" s="33">
        <v>43677</v>
      </c>
      <c r="B112" s="34">
        <f t="shared" si="39"/>
        <v>300.46790650393206</v>
      </c>
      <c r="C112" s="34">
        <f t="shared" si="39"/>
        <v>177.65987404197173</v>
      </c>
      <c r="D112" s="11">
        <v>2.53E-2</v>
      </c>
      <c r="E112" s="11">
        <v>0.01</v>
      </c>
      <c r="G112" s="14">
        <f>MAX($B$2:B112)</f>
        <v>300.46790650393206</v>
      </c>
      <c r="H112" s="12">
        <f t="shared" si="32"/>
        <v>0</v>
      </c>
      <c r="I112" s="12" t="str">
        <f t="shared" si="33"/>
        <v>Positive</v>
      </c>
      <c r="J112" s="14">
        <f>MAX($C$2:C112)</f>
        <v>181.24605023051114</v>
      </c>
      <c r="K112" s="12">
        <f t="shared" si="34"/>
        <v>-1.978623083911879E-2</v>
      </c>
      <c r="L112" s="12" t="str">
        <f t="shared" si="37"/>
        <v>Positive</v>
      </c>
      <c r="M112" s="12">
        <f t="shared" si="35"/>
        <v>1.5299999999999999E-2</v>
      </c>
    </row>
    <row r="113" spans="1:13" x14ac:dyDescent="0.25">
      <c r="A113" s="33">
        <v>43708</v>
      </c>
      <c r="B113" s="34">
        <f t="shared" si="39"/>
        <v>293.01630242263451</v>
      </c>
      <c r="C113" s="34">
        <f t="shared" si="39"/>
        <v>168.3504966421724</v>
      </c>
      <c r="D113" s="11">
        <v>-2.4799999999999999E-2</v>
      </c>
      <c r="E113" s="11">
        <v>-5.2400000000000002E-2</v>
      </c>
      <c r="G113" s="14">
        <f>MAX($B$2:B113)</f>
        <v>300.46790650393206</v>
      </c>
      <c r="H113" s="12">
        <f t="shared" si="32"/>
        <v>-2.4800000000000155E-2</v>
      </c>
      <c r="I113" s="12">
        <f t="shared" si="33"/>
        <v>-2.4799999999999999E-2</v>
      </c>
      <c r="J113" s="14">
        <f>MAX($C$2:C113)</f>
        <v>181.24605023051114</v>
      </c>
      <c r="K113" s="12">
        <f t="shared" si="34"/>
        <v>-7.1149432343149077E-2</v>
      </c>
      <c r="L113" s="12">
        <f t="shared" si="37"/>
        <v>-5.2400000000000002E-2</v>
      </c>
      <c r="M113" s="12">
        <f t="shared" si="35"/>
        <v>2.7600000000000003E-2</v>
      </c>
    </row>
    <row r="114" spans="1:13" x14ac:dyDescent="0.25">
      <c r="A114" s="33">
        <v>43738</v>
      </c>
      <c r="B114" s="34">
        <f t="shared" si="39"/>
        <v>295.09671816983524</v>
      </c>
      <c r="C114" s="34">
        <f t="shared" si="39"/>
        <v>166.38079583145898</v>
      </c>
      <c r="D114" s="11">
        <v>7.1000000000000004E-3</v>
      </c>
      <c r="E114" s="11">
        <v>-1.17E-2</v>
      </c>
      <c r="G114" s="14">
        <f>MAX($B$2:B114)</f>
        <v>300.46790650393206</v>
      </c>
      <c r="H114" s="12">
        <f t="shared" si="32"/>
        <v>-1.7876079999999961E-2</v>
      </c>
      <c r="I114" s="12" t="str">
        <f t="shared" si="33"/>
        <v>Positive</v>
      </c>
      <c r="J114" s="14">
        <f>MAX($C$2:C114)</f>
        <v>181.24605023051114</v>
      </c>
      <c r="K114" s="12">
        <f t="shared" si="34"/>
        <v>-8.2016983984734226E-2</v>
      </c>
      <c r="L114" s="12">
        <f t="shared" si="37"/>
        <v>-1.17E-2</v>
      </c>
      <c r="M114" s="12">
        <f t="shared" si="35"/>
        <v>1.8800000000000001E-2</v>
      </c>
    </row>
    <row r="115" spans="1:13" x14ac:dyDescent="0.25">
      <c r="A115" s="33">
        <v>43769</v>
      </c>
      <c r="B115" s="34">
        <f t="shared" si="39"/>
        <v>287.53257510757385</v>
      </c>
      <c r="C115" s="34">
        <f t="shared" si="39"/>
        <v>162.53739944775228</v>
      </c>
      <c r="D115" s="11">
        <v>-2.5632759012616524E-2</v>
      </c>
      <c r="E115" s="11">
        <v>-2.3099999999999999E-2</v>
      </c>
      <c r="G115" s="14">
        <f>MAX($B$2:B115)</f>
        <v>300.46790650393206</v>
      </c>
      <c r="H115" s="12">
        <f t="shared" si="32"/>
        <v>-4.305062576188623E-2</v>
      </c>
      <c r="I115" s="12">
        <f t="shared" si="33"/>
        <v>-2.5632759012616524E-2</v>
      </c>
      <c r="J115" s="14">
        <f>MAX($C$2:C115)</f>
        <v>181.24605023051114</v>
      </c>
      <c r="K115" s="12">
        <f t="shared" si="34"/>
        <v>-0.10322239165468683</v>
      </c>
      <c r="L115" s="12">
        <f t="shared" si="37"/>
        <v>-2.3099999999999999E-2</v>
      </c>
      <c r="M115" s="12">
        <f t="shared" si="35"/>
        <v>-2.5327590126165249E-3</v>
      </c>
    </row>
    <row r="116" spans="1:13" x14ac:dyDescent="0.25">
      <c r="A116" s="33">
        <v>43799</v>
      </c>
      <c r="B116" s="34">
        <f t="shared" ref="B116:C125" si="40">B115*(1+D116)</f>
        <v>284.74350912903037</v>
      </c>
      <c r="C116" s="34">
        <f t="shared" si="40"/>
        <v>164.53660946095962</v>
      </c>
      <c r="D116" s="11">
        <v>-9.7000000000000003E-3</v>
      </c>
      <c r="E116" s="11">
        <v>1.23E-2</v>
      </c>
      <c r="G116" s="14">
        <f>MAX($B$2:B116)</f>
        <v>300.46790650393206</v>
      </c>
      <c r="H116" s="12">
        <f t="shared" si="32"/>
        <v>-5.2333034691996017E-2</v>
      </c>
      <c r="I116" s="12">
        <f t="shared" si="33"/>
        <v>-9.7000000000000003E-3</v>
      </c>
      <c r="J116" s="14">
        <f>MAX($C$2:C116)</f>
        <v>181.24605023051114</v>
      </c>
      <c r="K116" s="12">
        <f t="shared" si="34"/>
        <v>-9.2192027072039551E-2</v>
      </c>
      <c r="L116" s="12" t="str">
        <f t="shared" si="37"/>
        <v>Positive</v>
      </c>
      <c r="M116" s="12">
        <f t="shared" si="35"/>
        <v>-2.1999999999999999E-2</v>
      </c>
    </row>
    <row r="117" spans="1:13" x14ac:dyDescent="0.25">
      <c r="A117" s="33">
        <v>43830</v>
      </c>
      <c r="B117" s="34">
        <f t="shared" si="40"/>
        <v>292.01258234835586</v>
      </c>
      <c r="C117" s="34">
        <f t="shared" si="40"/>
        <v>173.47094735468974</v>
      </c>
      <c r="D117" s="11">
        <v>2.5528494895493914E-2</v>
      </c>
      <c r="E117" s="11">
        <v>5.4300000000000001E-2</v>
      </c>
      <c r="G117" s="14">
        <f>MAX($B$2:B117)</f>
        <v>300.46790650393206</v>
      </c>
      <c r="H117" s="12">
        <f t="shared" si="32"/>
        <v>-2.8140523405502327E-2</v>
      </c>
      <c r="I117" s="12" t="str">
        <f t="shared" si="33"/>
        <v>Positive</v>
      </c>
      <c r="J117" s="14">
        <f>MAX($C$2:C117)</f>
        <v>181.24605023051114</v>
      </c>
      <c r="K117" s="12">
        <f t="shared" si="34"/>
        <v>-4.2898054142051278E-2</v>
      </c>
      <c r="L117" s="12" t="str">
        <f t="shared" si="37"/>
        <v>Positive</v>
      </c>
      <c r="M117" s="12">
        <f t="shared" si="35"/>
        <v>-2.8771505104506087E-2</v>
      </c>
    </row>
    <row r="118" spans="1:13" x14ac:dyDescent="0.25">
      <c r="A118" s="33">
        <v>43861</v>
      </c>
      <c r="B118" s="34">
        <f t="shared" si="40"/>
        <v>292.90309368946077</v>
      </c>
      <c r="C118" s="34">
        <f t="shared" si="40"/>
        <v>171.12908956540144</v>
      </c>
      <c r="D118" s="11">
        <v>3.0495649671786751E-3</v>
      </c>
      <c r="E118" s="11">
        <v>-1.35E-2</v>
      </c>
      <c r="G118" s="14">
        <f>MAX($B$2:B118)</f>
        <v>300.46790650393206</v>
      </c>
      <c r="H118" s="12">
        <f t="shared" si="32"/>
        <v>-2.5176774792659229E-2</v>
      </c>
      <c r="I118" s="12" t="str">
        <f t="shared" si="33"/>
        <v>Positive</v>
      </c>
      <c r="J118" s="14">
        <f>MAX($C$2:C118)</f>
        <v>181.24605023051114</v>
      </c>
      <c r="K118" s="12">
        <f t="shared" si="34"/>
        <v>-5.5818930411133505E-2</v>
      </c>
      <c r="L118" s="12">
        <f t="shared" si="37"/>
        <v>-1.35E-2</v>
      </c>
      <c r="M118" s="12">
        <f t="shared" si="35"/>
        <v>1.6549564967178673E-2</v>
      </c>
    </row>
    <row r="119" spans="1:13" x14ac:dyDescent="0.25">
      <c r="A119" s="33">
        <v>43890</v>
      </c>
      <c r="B119" s="34">
        <f t="shared" si="40"/>
        <v>281.71419551052338</v>
      </c>
      <c r="C119" s="34">
        <f t="shared" si="40"/>
        <v>159.6805534734761</v>
      </c>
      <c r="D119" s="11">
        <v>-3.8199999999999998E-2</v>
      </c>
      <c r="E119" s="11">
        <v>-6.6900000000000001E-2</v>
      </c>
      <c r="G119" s="14">
        <f>MAX($B$2:B119)</f>
        <v>300.46790650393206</v>
      </c>
      <c r="H119" s="12">
        <f t="shared" si="32"/>
        <v>-6.2415021995579578E-2</v>
      </c>
      <c r="I119" s="12">
        <f t="shared" si="33"/>
        <v>-3.8199999999999998E-2</v>
      </c>
      <c r="J119" s="14">
        <f>MAX($C$2:C119)</f>
        <v>181.24605023051114</v>
      </c>
      <c r="K119" s="12">
        <f t="shared" si="34"/>
        <v>-0.11898464396662856</v>
      </c>
      <c r="L119" s="12">
        <f t="shared" si="37"/>
        <v>-6.6900000000000001E-2</v>
      </c>
      <c r="M119" s="12">
        <f t="shared" si="35"/>
        <v>2.8700000000000003E-2</v>
      </c>
    </row>
    <row r="120" spans="1:13" x14ac:dyDescent="0.25">
      <c r="A120" s="33">
        <v>43921</v>
      </c>
      <c r="B120" s="34">
        <f t="shared" si="40"/>
        <v>216.07478795657144</v>
      </c>
      <c r="C120" s="34">
        <f t="shared" si="40"/>
        <v>133.14164548618436</v>
      </c>
      <c r="D120" s="11">
        <v>-0.23300000000000001</v>
      </c>
      <c r="E120" s="11">
        <v>-0.16619999999999999</v>
      </c>
      <c r="G120" s="14">
        <f>MAX($B$2:B120)</f>
        <v>300.46790650393206</v>
      </c>
      <c r="H120" s="12">
        <f t="shared" si="32"/>
        <v>-0.28087232187060951</v>
      </c>
      <c r="I120" s="12">
        <f t="shared" si="33"/>
        <v>-0.23300000000000001</v>
      </c>
      <c r="J120" s="14">
        <f>MAX($C$2:C120)</f>
        <v>181.24605023051114</v>
      </c>
      <c r="K120" s="12">
        <f t="shared" si="34"/>
        <v>-0.26540939613937498</v>
      </c>
      <c r="L120" s="12">
        <f t="shared" si="37"/>
        <v>-0.16619999999999999</v>
      </c>
      <c r="M120" s="12">
        <f t="shared" si="35"/>
        <v>-6.6800000000000026E-2</v>
      </c>
    </row>
    <row r="121" spans="1:13" x14ac:dyDescent="0.25">
      <c r="A121" s="33">
        <v>43951</v>
      </c>
      <c r="B121" s="34">
        <f t="shared" si="40"/>
        <v>234.03060283576252</v>
      </c>
      <c r="C121" s="34">
        <f t="shared" si="40"/>
        <v>144.91136694716306</v>
      </c>
      <c r="D121" s="11">
        <v>8.3099999999999993E-2</v>
      </c>
      <c r="E121" s="11">
        <v>8.8400000000000006E-2</v>
      </c>
      <c r="G121" s="14">
        <f>MAX($B$2:B121)</f>
        <v>300.46790650393206</v>
      </c>
      <c r="H121" s="12">
        <f t="shared" si="32"/>
        <v>-0.2211128118180572</v>
      </c>
      <c r="I121" s="12" t="str">
        <f t="shared" si="33"/>
        <v>Positive</v>
      </c>
      <c r="J121" s="14">
        <f>MAX($C$2:C121)</f>
        <v>181.24605023051114</v>
      </c>
      <c r="K121" s="12">
        <f t="shared" si="34"/>
        <v>-0.20047158675809573</v>
      </c>
      <c r="L121" s="12" t="str">
        <f t="shared" si="37"/>
        <v>Positive</v>
      </c>
      <c r="M121" s="12">
        <f t="shared" si="35"/>
        <v>-5.300000000000013E-3</v>
      </c>
    </row>
    <row r="122" spans="1:13" x14ac:dyDescent="0.25">
      <c r="A122" s="33">
        <f>EOMONTH(A121,1)</f>
        <v>43982</v>
      </c>
      <c r="B122" s="34">
        <f t="shared" si="40"/>
        <v>231.69029680740491</v>
      </c>
      <c r="C122" s="34">
        <f t="shared" si="40"/>
        <v>147.18647540823352</v>
      </c>
      <c r="D122" s="11">
        <v>-0.01</v>
      </c>
      <c r="E122" s="11">
        <v>1.5699999999999999E-2</v>
      </c>
      <c r="G122" s="14">
        <f>MAX($B$2:B122)</f>
        <v>300.46790650393206</v>
      </c>
      <c r="H122" s="12">
        <f t="shared" ref="H122:H127" si="41">B122/G122-1</f>
        <v>-0.22890168369987662</v>
      </c>
      <c r="I122" s="12">
        <f t="shared" ref="I122:I127" si="42">IF(D122&gt;0,"Positive",D122)</f>
        <v>-0.01</v>
      </c>
      <c r="J122" s="14">
        <f>MAX($C$2:C122)</f>
        <v>181.24605023051114</v>
      </c>
      <c r="K122" s="12">
        <f t="shared" ref="K122:K127" si="43">C122/J122-1</f>
        <v>-0.18791899067019779</v>
      </c>
      <c r="L122" s="12" t="str">
        <f t="shared" ref="L122:L127" si="44">IF(E122&gt;0,"Positive",E122)</f>
        <v>Positive</v>
      </c>
      <c r="M122" s="12">
        <f t="shared" ref="M122:M127" si="45">D122-E122</f>
        <v>-2.5700000000000001E-2</v>
      </c>
    </row>
    <row r="123" spans="1:13" x14ac:dyDescent="0.25">
      <c r="A123" s="33">
        <f>EOMONTH(A122,1)</f>
        <v>44012</v>
      </c>
      <c r="B123" s="34">
        <f t="shared" si="40"/>
        <v>251.17545076890767</v>
      </c>
      <c r="C123" s="34">
        <f t="shared" si="40"/>
        <v>148.95271311313232</v>
      </c>
      <c r="D123" s="11">
        <v>8.4099999999999994E-2</v>
      </c>
      <c r="E123" s="11">
        <v>1.2E-2</v>
      </c>
      <c r="G123" s="14">
        <f>MAX($B$2:B123)</f>
        <v>300.46790650393206</v>
      </c>
      <c r="H123" s="12">
        <f t="shared" si="41"/>
        <v>-0.16405231529903619</v>
      </c>
      <c r="I123" s="12" t="str">
        <f t="shared" si="42"/>
        <v>Positive</v>
      </c>
      <c r="J123" s="14">
        <f>MAX($C$2:C123)</f>
        <v>181.24605023051114</v>
      </c>
      <c r="K123" s="12">
        <f t="shared" si="43"/>
        <v>-0.17817401855824022</v>
      </c>
      <c r="L123" s="12" t="str">
        <f t="shared" si="44"/>
        <v>Positive</v>
      </c>
      <c r="M123" s="12">
        <f t="shared" si="45"/>
        <v>7.2099999999999997E-2</v>
      </c>
    </row>
    <row r="124" spans="1:13" x14ac:dyDescent="0.25">
      <c r="A124" s="33">
        <v>44043</v>
      </c>
      <c r="B124" s="34">
        <f t="shared" si="40"/>
        <v>256.72642823090052</v>
      </c>
      <c r="C124" s="34">
        <f t="shared" si="40"/>
        <v>150.85930784098039</v>
      </c>
      <c r="D124" s="11">
        <v>2.2100000000000002E-2</v>
      </c>
      <c r="E124" s="11">
        <v>1.2800000000000001E-2</v>
      </c>
      <c r="G124" s="14">
        <f>MAX($B$2:B124)</f>
        <v>300.46790650393206</v>
      </c>
      <c r="H124" s="12">
        <f t="shared" si="41"/>
        <v>-0.14557787146714485</v>
      </c>
      <c r="I124" s="12" t="str">
        <f t="shared" si="42"/>
        <v>Positive</v>
      </c>
      <c r="J124" s="14">
        <f>MAX($C$2:C124)</f>
        <v>181.24605023051114</v>
      </c>
      <c r="K124" s="12">
        <f t="shared" si="43"/>
        <v>-0.16765464599578572</v>
      </c>
      <c r="L124" s="12" t="str">
        <f t="shared" si="44"/>
        <v>Positive</v>
      </c>
      <c r="M124" s="12">
        <f t="shared" si="45"/>
        <v>9.300000000000001E-3</v>
      </c>
    </row>
    <row r="125" spans="1:13" x14ac:dyDescent="0.25">
      <c r="A125" s="33">
        <f>EOMONTH(A124,1)</f>
        <v>44074</v>
      </c>
      <c r="B125" s="34">
        <f t="shared" si="40"/>
        <v>267.35490235965983</v>
      </c>
      <c r="C125" s="34">
        <f t="shared" si="40"/>
        <v>159.60914769575726</v>
      </c>
      <c r="D125" s="11">
        <v>4.1399999999999999E-2</v>
      </c>
      <c r="E125" s="11">
        <v>5.8000000000000003E-2</v>
      </c>
      <c r="G125" s="14">
        <f>MAX($B$2:B125)</f>
        <v>300.46790650393206</v>
      </c>
      <c r="H125" s="12">
        <f t="shared" si="41"/>
        <v>-0.11020479534588457</v>
      </c>
      <c r="I125" s="12" t="str">
        <f t="shared" si="42"/>
        <v>Positive</v>
      </c>
      <c r="J125" s="14">
        <f>MAX($C$2:C125)</f>
        <v>181.24605023051114</v>
      </c>
      <c r="K125" s="12">
        <f t="shared" si="43"/>
        <v>-0.11937861546354134</v>
      </c>
      <c r="L125" s="12" t="str">
        <f t="shared" si="44"/>
        <v>Positive</v>
      </c>
      <c r="M125" s="12">
        <f t="shared" si="45"/>
        <v>-1.6600000000000004E-2</v>
      </c>
    </row>
    <row r="126" spans="1:13" x14ac:dyDescent="0.25">
      <c r="A126" s="33">
        <f>EOMONTH(A125,1)</f>
        <v>44104</v>
      </c>
      <c r="B126" s="34">
        <f t="shared" ref="B126:B128" si="46">B125*(1+D126)</f>
        <v>273.58712179385856</v>
      </c>
      <c r="C126" s="34">
        <f t="shared" ref="C126:C128" si="47">C125*(1+E126)</f>
        <v>162.17885497365896</v>
      </c>
      <c r="D126" s="11">
        <v>2.3310660770359926E-2</v>
      </c>
      <c r="E126" s="11">
        <v>1.61E-2</v>
      </c>
      <c r="G126" s="14">
        <f>MAX($B$2:B126)</f>
        <v>300.46790650393206</v>
      </c>
      <c r="H126" s="12">
        <f t="shared" si="41"/>
        <v>-8.9463081175099601E-2</v>
      </c>
      <c r="I126" s="12" t="str">
        <f t="shared" si="42"/>
        <v>Positive</v>
      </c>
      <c r="J126" s="14">
        <f>MAX($C$2:C126)</f>
        <v>181.24605023051114</v>
      </c>
      <c r="K126" s="12">
        <f t="shared" si="43"/>
        <v>-0.10520061117250434</v>
      </c>
      <c r="L126" s="12" t="str">
        <f t="shared" si="44"/>
        <v>Positive</v>
      </c>
      <c r="M126" s="12">
        <f t="shared" si="45"/>
        <v>7.2106607703599258E-3</v>
      </c>
    </row>
    <row r="127" spans="1:13" x14ac:dyDescent="0.25">
      <c r="A127" s="33">
        <f>EOMONTH(A126,1)</f>
        <v>44135</v>
      </c>
      <c r="B127" s="34">
        <f t="shared" si="46"/>
        <v>287.51511069190298</v>
      </c>
      <c r="C127" s="34">
        <f t="shared" si="47"/>
        <v>159.16232827114891</v>
      </c>
      <c r="D127" s="11">
        <v>5.0908788420745976E-2</v>
      </c>
      <c r="E127" s="11">
        <v>-1.8599999999999998E-2</v>
      </c>
      <c r="G127" s="14">
        <f>MAX($B$2:B127)</f>
        <v>300.46790650393206</v>
      </c>
      <c r="H127" s="12">
        <f t="shared" si="41"/>
        <v>-4.3108749825364723E-2</v>
      </c>
      <c r="I127" s="12" t="str">
        <f t="shared" si="42"/>
        <v>Positive</v>
      </c>
      <c r="J127" s="14">
        <f>MAX($C$2:C127)</f>
        <v>181.24605023051114</v>
      </c>
      <c r="K127" s="12">
        <f t="shared" si="43"/>
        <v>-0.12184387980469569</v>
      </c>
      <c r="L127" s="12">
        <f t="shared" si="44"/>
        <v>-1.8599999999999998E-2</v>
      </c>
      <c r="M127" s="12">
        <f t="shared" si="45"/>
        <v>6.9508788420745982E-2</v>
      </c>
    </row>
    <row r="128" spans="1:13" x14ac:dyDescent="0.25">
      <c r="A128" s="33">
        <f>EOMONTH(A127,1)</f>
        <v>44165</v>
      </c>
      <c r="B128" s="34">
        <f t="shared" si="46"/>
        <v>301.7471086711522</v>
      </c>
      <c r="C128" s="34">
        <f t="shared" si="47"/>
        <v>171.16316782279353</v>
      </c>
      <c r="D128" s="11">
        <v>4.9500000000000002E-2</v>
      </c>
      <c r="E128" s="11">
        <v>7.5399999999999995E-2</v>
      </c>
      <c r="G128" s="14">
        <f>MAX($B$2:B128)</f>
        <v>301.7471086711522</v>
      </c>
      <c r="H128" s="12">
        <f t="shared" ref="H128" si="48">B128/G128-1</f>
        <v>0</v>
      </c>
      <c r="I128" s="12" t="str">
        <f t="shared" ref="I128" si="49">IF(D128&gt;0,"Positive",D128)</f>
        <v>Positive</v>
      </c>
      <c r="J128" s="14">
        <f>MAX($C$2:C128)</f>
        <v>181.24605023051114</v>
      </c>
      <c r="K128" s="12">
        <f t="shared" ref="K128" si="50">C128/J128-1</f>
        <v>-5.563090834196982E-2</v>
      </c>
      <c r="L128" s="12" t="str">
        <f t="shared" ref="L128" si="51">IF(E128&gt;0,"Positive",E128)</f>
        <v>Positive</v>
      </c>
      <c r="M128" s="12">
        <f t="shared" ref="M128" si="52">D128-E128</f>
        <v>-2.5899999999999992E-2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CC68-8DB6-45AF-A5EC-DA10FCDC975C}">
  <sheetPr>
    <tabColor rgb="FF0070C0"/>
    <pageSetUpPr autoPageBreaks="0"/>
  </sheetPr>
  <dimension ref="A1:AC131"/>
  <sheetViews>
    <sheetView showGridLines="0" workbookViewId="0">
      <selection activeCell="E78" sqref="E78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46" t="s">
        <v>0</v>
      </c>
      <c r="B1" s="47" t="s">
        <v>119</v>
      </c>
      <c r="C1" s="47" t="s">
        <v>117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</row>
    <row r="2" spans="1:29" x14ac:dyDescent="0.25">
      <c r="A2" s="13">
        <v>40328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40328</v>
      </c>
      <c r="Q2" s="14">
        <f t="shared" ref="Q2:Q7" si="0">IFERROR(VLOOKUP(P2,A:B,2,0),"N/A")</f>
        <v>100</v>
      </c>
      <c r="R2" s="14">
        <f t="shared" ref="R2:R7" si="1">IFERROR(VLOOKUP(P2,A:C,3,0),"N/A")</f>
        <v>100</v>
      </c>
      <c r="S2" s="8">
        <f t="shared" ref="S2:S7" si="2">IFERROR(MATCH(P2,A:A,0),"N/A")</f>
        <v>2</v>
      </c>
      <c r="U2" s="15"/>
      <c r="Z2" s="8" t="s">
        <v>21</v>
      </c>
      <c r="AA2" s="23">
        <v>0</v>
      </c>
    </row>
    <row r="3" spans="1:29" x14ac:dyDescent="0.25">
      <c r="A3" s="13">
        <f>EOMONTH(A2,1)</f>
        <v>40359</v>
      </c>
      <c r="B3" s="14">
        <f>B2*(1+D3)</f>
        <v>101.80640515982478</v>
      </c>
      <c r="C3" s="14">
        <f t="shared" ref="C3:C66" si="3">C2*(1+E3)</f>
        <v>101.53273226185809</v>
      </c>
      <c r="D3" s="12">
        <v>1.8064051598247755E-2</v>
      </c>
      <c r="E3" s="12">
        <v>1.532732261858083E-2</v>
      </c>
      <c r="G3" s="14">
        <f>MAX($B$2:B3)</f>
        <v>101.80640515982478</v>
      </c>
      <c r="H3" s="12">
        <f t="shared" ref="H3:H66" si="4">B3/G3-1</f>
        <v>0</v>
      </c>
      <c r="I3" s="12" t="str">
        <f t="shared" ref="I3:I66" si="5">IF(D3&gt;0,"Positive",D3)</f>
        <v>Positive</v>
      </c>
      <c r="J3" s="14">
        <f>MAX($C$2:C3)</f>
        <v>101.53273226185809</v>
      </c>
      <c r="K3" s="12">
        <f t="shared" ref="K3:K66" si="6">C3/J3-1</f>
        <v>0</v>
      </c>
      <c r="L3" s="12" t="str">
        <f t="shared" ref="L3:L11" si="7">IF(E3&gt;0,"Positive",E3)</f>
        <v>Positive</v>
      </c>
      <c r="M3" s="12">
        <f t="shared" ref="M3:M66" si="8">D3-E3</f>
        <v>2.7367289796669247E-3</v>
      </c>
      <c r="O3" s="8" t="s">
        <v>22</v>
      </c>
      <c r="P3" s="13">
        <f>MAX(A:A)</f>
        <v>44165</v>
      </c>
      <c r="Q3" s="14">
        <f t="shared" si="0"/>
        <v>235.89967701490849</v>
      </c>
      <c r="R3" s="14">
        <f t="shared" si="1"/>
        <v>193.11066421596712</v>
      </c>
      <c r="S3" s="8">
        <f t="shared" si="2"/>
        <v>128</v>
      </c>
      <c r="U3" s="15" t="s">
        <v>23</v>
      </c>
    </row>
    <row r="4" spans="1:29" x14ac:dyDescent="0.25">
      <c r="A4" s="13">
        <f t="shared" ref="A4:A67" si="9">EOMONTH(A3,1)</f>
        <v>40390</v>
      </c>
      <c r="B4" s="14">
        <f t="shared" ref="B4:C67" si="10">B3*(1+D4)</f>
        <v>104.34210464233925</v>
      </c>
      <c r="C4" s="14">
        <f t="shared" si="3"/>
        <v>103.64674917399337</v>
      </c>
      <c r="D4" s="12">
        <v>2.4907072187979828E-2</v>
      </c>
      <c r="E4" s="12">
        <v>2.0821038349319032E-2</v>
      </c>
      <c r="G4" s="14">
        <f>MAX($B$2:B4)</f>
        <v>104.34210464233925</v>
      </c>
      <c r="H4" s="12">
        <f t="shared" si="4"/>
        <v>0</v>
      </c>
      <c r="I4" s="12" t="str">
        <f t="shared" si="5"/>
        <v>Positive</v>
      </c>
      <c r="J4" s="14">
        <f>MAX($C$2:C4)</f>
        <v>103.64674917399337</v>
      </c>
      <c r="K4" s="12">
        <f t="shared" si="6"/>
        <v>0</v>
      </c>
      <c r="L4" s="12" t="str">
        <f t="shared" si="7"/>
        <v>Positive</v>
      </c>
      <c r="M4" s="12">
        <f t="shared" si="8"/>
        <v>4.0860338386607964E-3</v>
      </c>
      <c r="O4" s="8" t="s">
        <v>95</v>
      </c>
      <c r="P4" s="13">
        <v>42094</v>
      </c>
      <c r="Q4" s="14">
        <f t="shared" si="0"/>
        <v>156.40201691935729</v>
      </c>
      <c r="R4" s="14">
        <f t="shared" si="1"/>
        <v>141.93817550540399</v>
      </c>
      <c r="S4" s="8">
        <f t="shared" si="2"/>
        <v>60</v>
      </c>
      <c r="U4" s="8" t="s">
        <v>24</v>
      </c>
      <c r="V4" s="12">
        <f>$Q$3/Q2-1</f>
        <v>1.3589967701490848</v>
      </c>
      <c r="W4" s="12">
        <f>$R$3/R2-1</f>
        <v>0.93110664215967121</v>
      </c>
      <c r="X4" s="23">
        <f>V4-W4</f>
        <v>0.42789012798941362</v>
      </c>
      <c r="Z4" s="15" t="s">
        <v>25</v>
      </c>
    </row>
    <row r="5" spans="1:29" x14ac:dyDescent="0.25">
      <c r="A5" s="13">
        <f t="shared" si="9"/>
        <v>40421</v>
      </c>
      <c r="B5" s="14">
        <f t="shared" si="10"/>
        <v>107.16348056703207</v>
      </c>
      <c r="C5" s="14">
        <f t="shared" si="3"/>
        <v>106.56661253290027</v>
      </c>
      <c r="D5" s="12">
        <v>2.7039668543814122E-2</v>
      </c>
      <c r="E5" s="12">
        <v>2.8171297046714727E-2</v>
      </c>
      <c r="G5" s="14">
        <f>MAX($B$2:B5)</f>
        <v>107.16348056703207</v>
      </c>
      <c r="H5" s="12">
        <f t="shared" si="4"/>
        <v>0</v>
      </c>
      <c r="I5" s="12" t="str">
        <f t="shared" si="5"/>
        <v>Positive</v>
      </c>
      <c r="J5" s="14">
        <f>MAX($C$2:C5)</f>
        <v>106.56661253290027</v>
      </c>
      <c r="K5" s="12">
        <f t="shared" si="6"/>
        <v>0</v>
      </c>
      <c r="L5" s="12" t="str">
        <f t="shared" si="7"/>
        <v>Positive</v>
      </c>
      <c r="M5" s="12">
        <f t="shared" si="8"/>
        <v>-1.1316285029006057E-3</v>
      </c>
      <c r="O5" s="8" t="s">
        <v>96</v>
      </c>
      <c r="P5" s="13">
        <v>42369</v>
      </c>
      <c r="Q5" s="14">
        <f t="shared" si="0"/>
        <v>153.79044123408235</v>
      </c>
      <c r="R5" s="14">
        <f t="shared" si="1"/>
        <v>141.42353138825104</v>
      </c>
      <c r="S5" s="8">
        <f t="shared" si="2"/>
        <v>69</v>
      </c>
      <c r="U5" s="8" t="s">
        <v>95</v>
      </c>
      <c r="V5" s="12">
        <f>$Q$3/Q4-1</f>
        <v>0.50829050456901159</v>
      </c>
      <c r="W5" s="12">
        <f>$R$3/R4-1</f>
        <v>0.36052660623790289</v>
      </c>
      <c r="X5" s="23">
        <f>V5-W5</f>
        <v>0.1477638983311087</v>
      </c>
      <c r="Z5" s="13">
        <f>P3</f>
        <v>44165</v>
      </c>
      <c r="AA5" s="12">
        <f>VLOOKUP(Z5,A:E,4,0)</f>
        <v>5.2699999999999997E-2</v>
      </c>
      <c r="AB5" s="12">
        <f>VLOOKUP(Z5,A:E,5,0)</f>
        <v>2.2499999999999999E-2</v>
      </c>
      <c r="AC5" s="23">
        <f t="shared" ref="AC5" si="11">IFERROR(AA5-AB5,"N/A")</f>
        <v>3.0199999999999998E-2</v>
      </c>
    </row>
    <row r="6" spans="1:29" x14ac:dyDescent="0.25">
      <c r="A6" s="13">
        <f t="shared" si="9"/>
        <v>40451</v>
      </c>
      <c r="B6" s="14">
        <f t="shared" si="10"/>
        <v>108.59823681891071</v>
      </c>
      <c r="C6" s="14">
        <f t="shared" si="3"/>
        <v>107.61046088368707</v>
      </c>
      <c r="D6" s="12">
        <v>1.3388481265137475E-2</v>
      </c>
      <c r="E6" s="12">
        <v>9.795266321940499E-3</v>
      </c>
      <c r="G6" s="14">
        <f>MAX($B$2:B6)</f>
        <v>108.59823681891071</v>
      </c>
      <c r="H6" s="12">
        <f t="shared" si="4"/>
        <v>0</v>
      </c>
      <c r="I6" s="12" t="str">
        <f t="shared" si="5"/>
        <v>Positive</v>
      </c>
      <c r="J6" s="14">
        <f>MAX($C$2:C6)</f>
        <v>107.61046088368707</v>
      </c>
      <c r="K6" s="12">
        <f t="shared" si="6"/>
        <v>0</v>
      </c>
      <c r="L6" s="12" t="str">
        <f t="shared" si="7"/>
        <v>Positive</v>
      </c>
      <c r="M6" s="12">
        <f t="shared" si="8"/>
        <v>3.5932149431969762E-3</v>
      </c>
      <c r="O6" s="8" t="s">
        <v>97</v>
      </c>
      <c r="P6" s="13">
        <v>42582</v>
      </c>
      <c r="Q6" s="14">
        <f t="shared" si="0"/>
        <v>167.02297281280187</v>
      </c>
      <c r="R6" s="14">
        <f t="shared" si="1"/>
        <v>149.53743629949031</v>
      </c>
      <c r="S6" s="8">
        <f t="shared" si="2"/>
        <v>76</v>
      </c>
      <c r="U6" s="8" t="s">
        <v>96</v>
      </c>
      <c r="V6" s="12">
        <f>$Q$3/Q5-1</f>
        <v>0.53390337606125193</v>
      </c>
      <c r="W6" s="12">
        <f>$R$3/R5-1</f>
        <v>0.36547759994635576</v>
      </c>
      <c r="X6" s="23">
        <f>V6-W6</f>
        <v>0.16842577611489618</v>
      </c>
    </row>
    <row r="7" spans="1:29" x14ac:dyDescent="0.25">
      <c r="A7" s="13">
        <f t="shared" si="9"/>
        <v>40482</v>
      </c>
      <c r="B7" s="14">
        <f t="shared" si="10"/>
        <v>109.57168391642873</v>
      </c>
      <c r="C7" s="14">
        <f t="shared" si="3"/>
        <v>107.9716637733102</v>
      </c>
      <c r="D7" s="12">
        <v>8.9637467976690921E-3</v>
      </c>
      <c r="E7" s="12">
        <v>3.3565778517903322E-3</v>
      </c>
      <c r="G7" s="14">
        <f>MAX($B$2:B7)</f>
        <v>109.57168391642873</v>
      </c>
      <c r="H7" s="12">
        <f t="shared" si="4"/>
        <v>0</v>
      </c>
      <c r="I7" s="12" t="str">
        <f t="shared" si="5"/>
        <v>Positive</v>
      </c>
      <c r="J7" s="14">
        <f>MAX($C$2:C7)</f>
        <v>107.9716637733102</v>
      </c>
      <c r="K7" s="12">
        <f t="shared" si="6"/>
        <v>0</v>
      </c>
      <c r="L7" s="12" t="str">
        <f t="shared" si="7"/>
        <v>Positive</v>
      </c>
      <c r="M7" s="12">
        <f t="shared" si="8"/>
        <v>5.6071689458787599E-3</v>
      </c>
      <c r="O7" s="8" t="s">
        <v>98</v>
      </c>
      <c r="P7" s="13">
        <v>43677</v>
      </c>
      <c r="Q7" s="14">
        <f t="shared" si="0"/>
        <v>203.56425387861754</v>
      </c>
      <c r="R7" s="14">
        <f t="shared" si="1"/>
        <v>173.12818502548006</v>
      </c>
      <c r="S7" s="8">
        <f t="shared" si="2"/>
        <v>112</v>
      </c>
      <c r="U7" s="8" t="s">
        <v>97</v>
      </c>
      <c r="V7" s="12">
        <f>$Q$3/Q6-1</f>
        <v>0.41237862697668026</v>
      </c>
      <c r="W7" s="12">
        <f>$R$3/R6-1</f>
        <v>0.29138675233945643</v>
      </c>
      <c r="X7" s="23">
        <f>V7-W7</f>
        <v>0.12099187463722383</v>
      </c>
      <c r="Z7" s="24" t="s">
        <v>26</v>
      </c>
    </row>
    <row r="8" spans="1:29" x14ac:dyDescent="0.25">
      <c r="A8" s="13">
        <f t="shared" si="9"/>
        <v>40512</v>
      </c>
      <c r="B8" s="14">
        <f t="shared" si="10"/>
        <v>108.48523324902555</v>
      </c>
      <c r="C8" s="14">
        <f t="shared" si="3"/>
        <v>106.56101248809991</v>
      </c>
      <c r="D8" s="12">
        <v>-9.9154327885644378E-3</v>
      </c>
      <c r="E8" s="12">
        <v>-1.3065013874121623E-2</v>
      </c>
      <c r="G8" s="14">
        <f>MAX($B$2:B8)</f>
        <v>109.57168391642873</v>
      </c>
      <c r="H8" s="12">
        <f t="shared" si="4"/>
        <v>-9.9154327885644378E-3</v>
      </c>
      <c r="I8" s="12">
        <f t="shared" si="5"/>
        <v>-9.9154327885644378E-3</v>
      </c>
      <c r="J8" s="14">
        <f>MAX($C$2:C8)</f>
        <v>107.9716637733102</v>
      </c>
      <c r="K8" s="12">
        <f t="shared" si="6"/>
        <v>-1.3065013874121623E-2</v>
      </c>
      <c r="L8" s="12">
        <f t="shared" si="7"/>
        <v>-1.3065013874121623E-2</v>
      </c>
      <c r="M8" s="12">
        <f t="shared" si="8"/>
        <v>3.1495810855571849E-3</v>
      </c>
      <c r="P8" s="13"/>
      <c r="Q8" s="14"/>
      <c r="R8" s="14"/>
      <c r="U8" s="8" t="s">
        <v>99</v>
      </c>
      <c r="V8" s="12">
        <f>$Q$7/Q6-1</f>
        <v>0.21877997050603848</v>
      </c>
      <c r="W8" s="12">
        <f>$R$7/R6-1</f>
        <v>0.15775814611896055</v>
      </c>
      <c r="X8" s="23">
        <f>V8-W8</f>
        <v>6.1021824387077928E-2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13">
        <f t="shared" si="9"/>
        <v>40543</v>
      </c>
      <c r="B9" s="14">
        <f t="shared" si="10"/>
        <v>108.50028475015415</v>
      </c>
      <c r="C9" s="14">
        <f t="shared" si="3"/>
        <v>107.14677717421739</v>
      </c>
      <c r="D9" s="12">
        <v>1.3874239541933342E-4</v>
      </c>
      <c r="E9" s="12">
        <v>5.4969887432601006E-3</v>
      </c>
      <c r="G9" s="14">
        <f>MAX($B$2:B9)</f>
        <v>109.57168391642873</v>
      </c>
      <c r="H9" s="12">
        <f t="shared" si="4"/>
        <v>-9.7780660840417477E-3</v>
      </c>
      <c r="I9" s="12" t="str">
        <f t="shared" si="5"/>
        <v>Positive</v>
      </c>
      <c r="J9" s="14">
        <f>MAX($C$2:C9)</f>
        <v>107.9716637733102</v>
      </c>
      <c r="K9" s="12">
        <f t="shared" si="6"/>
        <v>-7.6398433650580744E-3</v>
      </c>
      <c r="L9" s="12" t="str">
        <f t="shared" si="7"/>
        <v>Positive</v>
      </c>
      <c r="M9" s="12">
        <f t="shared" si="8"/>
        <v>-5.3582463478407671E-3</v>
      </c>
      <c r="O9" s="8">
        <v>2009</v>
      </c>
      <c r="P9" s="13">
        <v>40328</v>
      </c>
      <c r="Q9" s="14">
        <f t="shared" ref="Q9" si="12">IFERROR(VLOOKUP(P9,A:B,2,0),"N/A")</f>
        <v>100</v>
      </c>
      <c r="R9" s="14">
        <f t="shared" ref="R9" si="13">IFERROR(VLOOKUP(P9,A:C,3,0),"N/A")</f>
        <v>100</v>
      </c>
      <c r="S9" s="8">
        <f t="shared" ref="S9" si="14">IFERROR(MATCH(P9,A:A,0),"N/A")</f>
        <v>2</v>
      </c>
      <c r="V9" s="12"/>
      <c r="W9" s="12"/>
      <c r="X9" s="23"/>
      <c r="Z9" s="8" t="s">
        <v>30</v>
      </c>
      <c r="AA9" s="8" t="str">
        <f>IFERROR(Q56/Q55-1,"N/A")</f>
        <v>N/A</v>
      </c>
      <c r="AB9" s="8" t="str">
        <f>IFERROR(R56/R55-1,"N/A")</f>
        <v>N/A</v>
      </c>
      <c r="AC9" s="23" t="str">
        <f>IFERROR(AA9-AB9,"N/A")</f>
        <v>N/A</v>
      </c>
    </row>
    <row r="10" spans="1:29" x14ac:dyDescent="0.25">
      <c r="A10" s="13">
        <f t="shared" si="9"/>
        <v>40574</v>
      </c>
      <c r="B10" s="14">
        <f t="shared" si="10"/>
        <v>110.71246079096204</v>
      </c>
      <c r="C10" s="14">
        <f t="shared" si="3"/>
        <v>107.57462059696479</v>
      </c>
      <c r="D10" s="12">
        <v>2.0388665761586822E-2</v>
      </c>
      <c r="E10" s="12">
        <v>3.9930591850816377E-3</v>
      </c>
      <c r="G10" s="14">
        <f>MAX($B$2:B10)</f>
        <v>110.71246079096204</v>
      </c>
      <c r="H10" s="12">
        <f t="shared" si="4"/>
        <v>0</v>
      </c>
      <c r="I10" s="12" t="str">
        <f t="shared" si="5"/>
        <v>Positive</v>
      </c>
      <c r="J10" s="14">
        <f>MAX($C$2:C10)</f>
        <v>107.9716637733102</v>
      </c>
      <c r="K10" s="12">
        <f t="shared" si="6"/>
        <v>-3.6772905266979627E-3</v>
      </c>
      <c r="L10" s="12" t="str">
        <f t="shared" si="7"/>
        <v>Positive</v>
      </c>
      <c r="M10" s="12">
        <f t="shared" si="8"/>
        <v>1.6395606576505184E-2</v>
      </c>
      <c r="O10" s="8">
        <v>2010</v>
      </c>
      <c r="P10" s="13">
        <v>40543</v>
      </c>
      <c r="Q10" s="14">
        <f t="shared" ref="Q10:Q14" si="15">IFERROR(VLOOKUP(P10,A:B,2,0),"N/A")</f>
        <v>108.50028475015415</v>
      </c>
      <c r="R10" s="14">
        <f t="shared" ref="R10:R14" si="16">IFERROR(VLOOKUP(P10,A:C,3,0),"N/A")</f>
        <v>107.14677717421739</v>
      </c>
      <c r="S10" s="8">
        <f t="shared" ref="S10:S14" si="17">IFERROR(MATCH(P10,A:A,0),"N/A")</f>
        <v>9</v>
      </c>
      <c r="U10" s="8">
        <v>2010</v>
      </c>
      <c r="V10" s="12">
        <f t="shared" ref="V10:V20" si="18">IFERROR(VLOOKUP(U10,$O$2:$R$21,3,0)/VLOOKUP(U10-1,$O$2:$R$21,3,0)-1,"N/A")</f>
        <v>8.5002847501541412E-2</v>
      </c>
      <c r="W10" s="12">
        <f t="shared" ref="W10:W20" si="19">IFERROR(VLOOKUP(U10,$O$2:$R$21,4,0)/VLOOKUP(U10-1,$O$2:$R$21,4,0)-1,"N/A")</f>
        <v>7.1467771742173891E-2</v>
      </c>
      <c r="X10" s="23">
        <f t="shared" ref="X10:X14" si="20">IFERROR(V10-W10,"N/A")</f>
        <v>1.3535075759367521E-2</v>
      </c>
      <c r="Z10" s="8" t="s">
        <v>31</v>
      </c>
      <c r="AA10" s="26" t="str">
        <f t="shared" ref="AA10:AA52" si="21">IFERROR(VLOOKUP(Z10,$O$55:$S$99,3,0)/VLOOKUP(Z9,$O$55:$S$99,3,0)-1,"N/A")</f>
        <v>N/A</v>
      </c>
      <c r="AB10" s="12" t="str">
        <f t="shared" ref="AB10:AB52" si="22">IFERROR(VLOOKUP(Z10,$O$55:$S$99,4,0)/VLOOKUP(Z9,$O$55:$S$99,4,0)-1,"N/A")</f>
        <v>N/A</v>
      </c>
      <c r="AC10" s="23" t="str">
        <f t="shared" ref="AC10:AC56" si="23">IFERROR(AA10-AB10,"N/A")</f>
        <v>N/A</v>
      </c>
    </row>
    <row r="11" spans="1:29" x14ac:dyDescent="0.25">
      <c r="A11" s="13">
        <f t="shared" si="9"/>
        <v>40602</v>
      </c>
      <c r="B11" s="14">
        <f t="shared" si="10"/>
        <v>109.00936489632088</v>
      </c>
      <c r="C11" s="14">
        <f t="shared" si="3"/>
        <v>106.03908831270653</v>
      </c>
      <c r="D11" s="12">
        <v>-1.5383055190660189E-2</v>
      </c>
      <c r="E11" s="12">
        <v>-1.4274112943528205E-2</v>
      </c>
      <c r="G11" s="14">
        <f>MAX($B$2:B11)</f>
        <v>110.71246079096204</v>
      </c>
      <c r="H11" s="12">
        <f t="shared" si="4"/>
        <v>-1.5383055190660189E-2</v>
      </c>
      <c r="I11" s="12">
        <f t="shared" si="5"/>
        <v>-1.5383055190660189E-2</v>
      </c>
      <c r="J11" s="14">
        <f>MAX($C$2:C11)</f>
        <v>107.9716637733102</v>
      </c>
      <c r="K11" s="12">
        <f t="shared" si="6"/>
        <v>-1.7898913409921779E-2</v>
      </c>
      <c r="L11" s="12">
        <f t="shared" si="7"/>
        <v>-1.4274112943528205E-2</v>
      </c>
      <c r="M11" s="12">
        <f t="shared" si="8"/>
        <v>-1.1089422471319832E-3</v>
      </c>
      <c r="O11" s="8">
        <v>2011</v>
      </c>
      <c r="P11" s="13">
        <v>40908</v>
      </c>
      <c r="Q11" s="14">
        <f t="shared" si="15"/>
        <v>118.50599677283621</v>
      </c>
      <c r="R11" s="14">
        <f t="shared" si="16"/>
        <v>114.6922775382203</v>
      </c>
      <c r="S11" s="8">
        <f t="shared" si="17"/>
        <v>21</v>
      </c>
      <c r="U11" s="8">
        <v>2011</v>
      </c>
      <c r="V11" s="12">
        <f t="shared" si="18"/>
        <v>9.2218301967800453E-2</v>
      </c>
      <c r="W11" s="12">
        <f t="shared" si="19"/>
        <v>7.0422093533752728E-2</v>
      </c>
      <c r="X11" s="23">
        <f t="shared" si="20"/>
        <v>2.1796208434047726E-2</v>
      </c>
      <c r="Z11" s="8" t="s">
        <v>32</v>
      </c>
      <c r="AA11" s="26">
        <f t="shared" si="21"/>
        <v>6.671320579902118E-2</v>
      </c>
      <c r="AB11" s="12">
        <f t="shared" si="22"/>
        <v>5.9859795815936589E-2</v>
      </c>
      <c r="AC11" s="23">
        <f t="shared" si="23"/>
        <v>6.8534099830845907E-3</v>
      </c>
    </row>
    <row r="12" spans="1:29" x14ac:dyDescent="0.25">
      <c r="A12" s="13">
        <f t="shared" si="9"/>
        <v>40633</v>
      </c>
      <c r="B12" s="14">
        <f t="shared" si="10"/>
        <v>110.87562470761618</v>
      </c>
      <c r="C12" s="14">
        <f t="shared" si="3"/>
        <v>107.91342330738647</v>
      </c>
      <c r="D12" s="12">
        <v>1.7120178739416625E-2</v>
      </c>
      <c r="E12" s="12">
        <v>1.7675887491154008E-2</v>
      </c>
      <c r="G12" s="14">
        <f>MAX($B$2:B12)</f>
        <v>110.87562470761618</v>
      </c>
      <c r="H12" s="12">
        <f t="shared" si="4"/>
        <v>0</v>
      </c>
      <c r="I12" s="12" t="str">
        <f t="shared" si="5"/>
        <v>Positive</v>
      </c>
      <c r="J12" s="14">
        <f>MAX($C$2:C12)</f>
        <v>107.9716637733102</v>
      </c>
      <c r="K12" s="12">
        <f t="shared" si="6"/>
        <v>-5.3940509841554629E-4</v>
      </c>
      <c r="L12" s="12" t="str">
        <f>IF(E12&gt;0,"Positive",E12)</f>
        <v>Positive</v>
      </c>
      <c r="M12" s="12">
        <f t="shared" si="8"/>
        <v>-5.5570875173738266E-4</v>
      </c>
      <c r="O12" s="8">
        <v>2012</v>
      </c>
      <c r="P12" s="13">
        <v>41274</v>
      </c>
      <c r="Q12" s="14">
        <f t="shared" si="15"/>
        <v>138.73895610255414</v>
      </c>
      <c r="R12" s="14">
        <f t="shared" si="16"/>
        <v>129.71439771518166</v>
      </c>
      <c r="S12" s="8">
        <f t="shared" si="17"/>
        <v>33</v>
      </c>
      <c r="U12" s="8">
        <v>2012</v>
      </c>
      <c r="V12" s="12">
        <f t="shared" si="18"/>
        <v>0.1707336327333917</v>
      </c>
      <c r="W12" s="12">
        <f t="shared" si="19"/>
        <v>0.13097760807788794</v>
      </c>
      <c r="X12" s="23">
        <f t="shared" si="20"/>
        <v>3.9756024655503763E-2</v>
      </c>
      <c r="Z12" s="8" t="s">
        <v>33</v>
      </c>
      <c r="AA12" s="26">
        <f t="shared" si="21"/>
        <v>-9.019673949208773E-4</v>
      </c>
      <c r="AB12" s="12">
        <f t="shared" si="22"/>
        <v>-4.3089092422980979E-3</v>
      </c>
      <c r="AC12" s="23">
        <f t="shared" si="23"/>
        <v>3.4069418473772206E-3</v>
      </c>
    </row>
    <row r="13" spans="1:29" x14ac:dyDescent="0.25">
      <c r="A13" s="13">
        <f t="shared" si="9"/>
        <v>40663</v>
      </c>
      <c r="B13" s="14">
        <f t="shared" si="10"/>
        <v>113.22378468962712</v>
      </c>
      <c r="C13" s="14">
        <f t="shared" si="3"/>
        <v>110.10584084672678</v>
      </c>
      <c r="D13" s="12">
        <v>2.1178324705751539E-2</v>
      </c>
      <c r="E13" s="12">
        <v>2.0316448798916475E-2</v>
      </c>
      <c r="G13" s="14">
        <f>MAX($B$2:B13)</f>
        <v>113.22378468962712</v>
      </c>
      <c r="H13" s="12">
        <f t="shared" si="4"/>
        <v>0</v>
      </c>
      <c r="I13" s="12" t="str">
        <f t="shared" si="5"/>
        <v>Positive</v>
      </c>
      <c r="J13" s="14">
        <f>MAX($C$2:C13)</f>
        <v>110.10584084672678</v>
      </c>
      <c r="K13" s="12">
        <f t="shared" si="6"/>
        <v>0</v>
      </c>
      <c r="L13" s="12" t="str">
        <f t="shared" ref="L13:L76" si="24">IF(E13&gt;0,"Positive",E13)</f>
        <v>Positive</v>
      </c>
      <c r="M13" s="12">
        <f t="shared" si="8"/>
        <v>8.6187590683506343E-4</v>
      </c>
      <c r="O13" s="8">
        <v>2013</v>
      </c>
      <c r="P13" s="13">
        <v>41639</v>
      </c>
      <c r="Q13" s="14">
        <f t="shared" si="15"/>
        <v>143.00887302356185</v>
      </c>
      <c r="R13" s="14">
        <f t="shared" si="16"/>
        <v>129.73567788542303</v>
      </c>
      <c r="S13" s="8">
        <f t="shared" si="17"/>
        <v>45</v>
      </c>
      <c r="U13" s="8">
        <v>2013</v>
      </c>
      <c r="V13" s="12">
        <f t="shared" si="18"/>
        <v>3.0776625693013315E-2</v>
      </c>
      <c r="W13" s="12">
        <f t="shared" si="19"/>
        <v>1.6405403421826392E-4</v>
      </c>
      <c r="X13" s="23">
        <f t="shared" si="20"/>
        <v>3.0612571658795051E-2</v>
      </c>
      <c r="Z13" s="8" t="s">
        <v>34</v>
      </c>
      <c r="AA13" s="26">
        <f t="shared" si="21"/>
        <v>2.1892476714985287E-2</v>
      </c>
      <c r="AB13" s="12">
        <f t="shared" si="22"/>
        <v>7.1551021261473391E-3</v>
      </c>
      <c r="AC13" s="23">
        <f t="shared" si="23"/>
        <v>1.4737374588837948E-2</v>
      </c>
    </row>
    <row r="14" spans="1:29" x14ac:dyDescent="0.25">
      <c r="A14" s="13">
        <f t="shared" si="9"/>
        <v>40694</v>
      </c>
      <c r="B14" s="14">
        <f t="shared" si="10"/>
        <v>114.74592930566305</v>
      </c>
      <c r="C14" s="14">
        <f t="shared" si="3"/>
        <v>111.86985495883965</v>
      </c>
      <c r="D14" s="12">
        <v>1.3443682528441192E-2</v>
      </c>
      <c r="E14" s="12">
        <v>1.602107661634844E-2</v>
      </c>
      <c r="G14" s="14">
        <f>MAX($B$2:B14)</f>
        <v>114.74592930566305</v>
      </c>
      <c r="H14" s="12">
        <f t="shared" si="4"/>
        <v>0</v>
      </c>
      <c r="I14" s="12" t="str">
        <f t="shared" si="5"/>
        <v>Positive</v>
      </c>
      <c r="J14" s="14">
        <f>MAX($C$2:C14)</f>
        <v>111.86985495883965</v>
      </c>
      <c r="K14" s="12">
        <f t="shared" si="6"/>
        <v>0</v>
      </c>
      <c r="L14" s="12" t="str">
        <f t="shared" si="24"/>
        <v>Positive</v>
      </c>
      <c r="M14" s="12">
        <f t="shared" si="8"/>
        <v>-2.5773940879072477E-3</v>
      </c>
      <c r="O14" s="8">
        <v>2014</v>
      </c>
      <c r="P14" s="13">
        <v>42004</v>
      </c>
      <c r="Q14" s="14">
        <f t="shared" si="15"/>
        <v>154.53738212541995</v>
      </c>
      <c r="R14" s="14">
        <f t="shared" si="16"/>
        <v>138.66718933751463</v>
      </c>
      <c r="S14" s="8">
        <f t="shared" si="17"/>
        <v>57</v>
      </c>
      <c r="U14" s="8">
        <v>2014</v>
      </c>
      <c r="V14" s="12">
        <f t="shared" si="18"/>
        <v>8.0613942744368616E-2</v>
      </c>
      <c r="W14" s="12">
        <f t="shared" si="19"/>
        <v>6.8843910924638152E-2</v>
      </c>
      <c r="X14" s="23">
        <f t="shared" si="20"/>
        <v>1.1770031819730464E-2</v>
      </c>
      <c r="Z14" s="8" t="s">
        <v>35</v>
      </c>
      <c r="AA14" s="26">
        <f t="shared" si="21"/>
        <v>3.5940426458991537E-2</v>
      </c>
      <c r="AB14" s="12">
        <f t="shared" si="22"/>
        <v>3.8832180424595464E-2</v>
      </c>
      <c r="AC14" s="23">
        <f t="shared" si="23"/>
        <v>-2.8917539656039271E-3</v>
      </c>
    </row>
    <row r="15" spans="1:29" x14ac:dyDescent="0.25">
      <c r="A15" s="13">
        <f t="shared" si="9"/>
        <v>40724</v>
      </c>
      <c r="B15" s="14">
        <f t="shared" si="10"/>
        <v>114.86054194351502</v>
      </c>
      <c r="C15" s="14">
        <f t="shared" si="3"/>
        <v>112.10393683149464</v>
      </c>
      <c r="D15" s="12">
        <v>9.9883837749614734E-4</v>
      </c>
      <c r="E15" s="12">
        <v>2.0924481643522785E-3</v>
      </c>
      <c r="G15" s="14">
        <f>MAX($B$2:B15)</f>
        <v>114.86054194351502</v>
      </c>
      <c r="H15" s="12">
        <f t="shared" si="4"/>
        <v>0</v>
      </c>
      <c r="I15" s="12" t="str">
        <f t="shared" si="5"/>
        <v>Positive</v>
      </c>
      <c r="J15" s="14">
        <f>MAX($C$2:C15)</f>
        <v>112.10393683149464</v>
      </c>
      <c r="K15" s="12">
        <f t="shared" si="6"/>
        <v>0</v>
      </c>
      <c r="L15" s="12" t="str">
        <f t="shared" si="24"/>
        <v>Positive</v>
      </c>
      <c r="M15" s="12">
        <f t="shared" si="8"/>
        <v>-1.0936097868561312E-3</v>
      </c>
      <c r="O15" s="8">
        <v>2014</v>
      </c>
      <c r="P15" s="13">
        <v>42094</v>
      </c>
      <c r="Q15" s="14">
        <f t="shared" ref="Q15:Q21" si="25">IFERROR(VLOOKUP(P15,A:B,2,0),"N/A")</f>
        <v>156.40201691935729</v>
      </c>
      <c r="R15" s="14">
        <f t="shared" ref="R15:R21" si="26">IFERROR(VLOOKUP(P15,A:C,3,0),"N/A")</f>
        <v>141.93817550540399</v>
      </c>
      <c r="S15" s="8">
        <f t="shared" ref="S15:S21" si="27">IFERROR(MATCH(P15,A:A,0),"N/A")</f>
        <v>60</v>
      </c>
      <c r="U15" s="8">
        <v>2015</v>
      </c>
      <c r="V15" s="12">
        <f t="shared" si="18"/>
        <v>-4.8333994083800125E-3</v>
      </c>
      <c r="W15" s="12">
        <f t="shared" si="19"/>
        <v>1.9877391788965193E-2</v>
      </c>
      <c r="X15" s="23">
        <f t="shared" ref="X15:X24" si="28">IFERROR(V15-W15,"N/A")</f>
        <v>-2.4710791197345205E-2</v>
      </c>
      <c r="Z15" s="8" t="s">
        <v>36</v>
      </c>
      <c r="AA15" s="26">
        <f t="shared" si="21"/>
        <v>8.4231259942404435E-3</v>
      </c>
      <c r="AB15" s="12">
        <f t="shared" si="22"/>
        <v>1.2483515166047177E-2</v>
      </c>
      <c r="AC15" s="23">
        <f t="shared" si="23"/>
        <v>-4.0603891718067331E-3</v>
      </c>
    </row>
    <row r="16" spans="1:29" x14ac:dyDescent="0.25">
      <c r="A16" s="13">
        <f t="shared" si="9"/>
        <v>40755</v>
      </c>
      <c r="B16" s="14">
        <f t="shared" si="10"/>
        <v>116.20987815061504</v>
      </c>
      <c r="C16" s="14">
        <f t="shared" si="3"/>
        <v>113.92899143193145</v>
      </c>
      <c r="D16" s="12">
        <v>1.1747604392843503E-2</v>
      </c>
      <c r="E16" s="12">
        <v>1.6280022379411063E-2</v>
      </c>
      <c r="G16" s="14">
        <f>MAX($B$2:B16)</f>
        <v>116.20987815061504</v>
      </c>
      <c r="H16" s="12">
        <f t="shared" si="4"/>
        <v>0</v>
      </c>
      <c r="I16" s="12" t="str">
        <f t="shared" si="5"/>
        <v>Positive</v>
      </c>
      <c r="J16" s="14">
        <f>MAX($C$2:C16)</f>
        <v>113.92899143193145</v>
      </c>
      <c r="K16" s="12">
        <f t="shared" si="6"/>
        <v>0</v>
      </c>
      <c r="L16" s="12" t="str">
        <f t="shared" si="24"/>
        <v>Positive</v>
      </c>
      <c r="M16" s="12">
        <f t="shared" si="8"/>
        <v>-4.5324179865675607E-3</v>
      </c>
      <c r="O16" s="8">
        <v>2015</v>
      </c>
      <c r="P16" s="13">
        <v>42369</v>
      </c>
      <c r="Q16" s="14">
        <f t="shared" si="25"/>
        <v>153.79044123408235</v>
      </c>
      <c r="R16" s="14">
        <f t="shared" si="26"/>
        <v>141.42353138825104</v>
      </c>
      <c r="S16" s="8">
        <f t="shared" si="27"/>
        <v>69</v>
      </c>
      <c r="U16" s="8">
        <v>2016</v>
      </c>
      <c r="V16" s="12">
        <f t="shared" si="18"/>
        <v>8.537170280950046E-2</v>
      </c>
      <c r="W16" s="12">
        <f t="shared" si="19"/>
        <v>4.8229983368971441E-2</v>
      </c>
      <c r="X16" s="23">
        <f t="shared" si="28"/>
        <v>3.714171944052902E-2</v>
      </c>
      <c r="Z16" s="8" t="s">
        <v>38</v>
      </c>
      <c r="AA16" s="26">
        <f t="shared" si="21"/>
        <v>2.3120224764869857E-2</v>
      </c>
      <c r="AB16" s="12">
        <f t="shared" si="22"/>
        <v>1.0474484786588079E-2</v>
      </c>
      <c r="AC16" s="23">
        <f t="shared" si="23"/>
        <v>1.2645739978281778E-2</v>
      </c>
    </row>
    <row r="17" spans="1:29" x14ac:dyDescent="0.25">
      <c r="A17" s="13">
        <f t="shared" si="9"/>
        <v>40786</v>
      </c>
      <c r="B17" s="14">
        <f t="shared" si="10"/>
        <v>117.01654953984456</v>
      </c>
      <c r="C17" s="14">
        <f t="shared" si="3"/>
        <v>114.92747941983534</v>
      </c>
      <c r="D17" s="12">
        <v>6.9415044750673616E-3</v>
      </c>
      <c r="E17" s="12">
        <v>8.7641255781716332E-3</v>
      </c>
      <c r="G17" s="14">
        <f>MAX($B$2:B17)</f>
        <v>117.01654953984456</v>
      </c>
      <c r="H17" s="12">
        <f t="shared" si="4"/>
        <v>0</v>
      </c>
      <c r="I17" s="12" t="str">
        <f t="shared" si="5"/>
        <v>Positive</v>
      </c>
      <c r="J17" s="14">
        <f>MAX($C$2:C17)</f>
        <v>114.92747941983534</v>
      </c>
      <c r="K17" s="12">
        <f t="shared" si="6"/>
        <v>0</v>
      </c>
      <c r="L17" s="12" t="str">
        <f t="shared" si="24"/>
        <v>Positive</v>
      </c>
      <c r="M17" s="12">
        <f t="shared" si="8"/>
        <v>-1.8226211031042716E-3</v>
      </c>
      <c r="O17" s="8">
        <v>2016</v>
      </c>
      <c r="P17" s="13">
        <v>42735</v>
      </c>
      <c r="Q17" s="14">
        <f t="shared" si="25"/>
        <v>166.91979307806037</v>
      </c>
      <c r="R17" s="14">
        <f t="shared" si="26"/>
        <v>148.24438595508758</v>
      </c>
      <c r="S17" s="8">
        <f t="shared" si="27"/>
        <v>81</v>
      </c>
      <c r="U17" s="8">
        <v>2017</v>
      </c>
      <c r="V17" s="12">
        <f t="shared" si="18"/>
        <v>6.8102988956453281E-2</v>
      </c>
      <c r="W17" s="12">
        <f t="shared" si="19"/>
        <v>4.865140525838596E-2</v>
      </c>
      <c r="X17" s="23">
        <f t="shared" si="28"/>
        <v>1.9451583698067321E-2</v>
      </c>
      <c r="Z17" s="8" t="s">
        <v>41</v>
      </c>
      <c r="AA17" s="26">
        <f t="shared" si="21"/>
        <v>4.2076057687798984E-2</v>
      </c>
      <c r="AB17" s="12">
        <f t="shared" si="22"/>
        <v>2.9305782057166274E-2</v>
      </c>
      <c r="AC17" s="23">
        <f t="shared" si="23"/>
        <v>1.277027563063271E-2</v>
      </c>
    </row>
    <row r="18" spans="1:29" x14ac:dyDescent="0.25">
      <c r="A18" s="13">
        <f t="shared" si="9"/>
        <v>40816</v>
      </c>
      <c r="B18" s="14">
        <f t="shared" si="10"/>
        <v>115.82802676007198</v>
      </c>
      <c r="C18" s="14">
        <f t="shared" si="3"/>
        <v>113.50338802710419</v>
      </c>
      <c r="D18" s="12">
        <v>-1.0156877676246068E-2</v>
      </c>
      <c r="E18" s="12">
        <v>-1.2391217487063066E-2</v>
      </c>
      <c r="G18" s="14">
        <f>MAX($B$2:B18)</f>
        <v>117.01654953984456</v>
      </c>
      <c r="H18" s="12">
        <f t="shared" si="4"/>
        <v>-1.0156877676246068E-2</v>
      </c>
      <c r="I18" s="12">
        <f t="shared" si="5"/>
        <v>-1.0156877676246068E-2</v>
      </c>
      <c r="J18" s="14">
        <f>MAX($C$2:C18)</f>
        <v>114.92747941983534</v>
      </c>
      <c r="K18" s="12">
        <f t="shared" si="6"/>
        <v>-1.2391217487063066E-2</v>
      </c>
      <c r="L18" s="12">
        <f t="shared" si="24"/>
        <v>-1.2391217487063066E-2</v>
      </c>
      <c r="M18" s="12">
        <f t="shared" si="8"/>
        <v>2.2343398108169987E-3</v>
      </c>
      <c r="O18" s="8">
        <v>2017</v>
      </c>
      <c r="P18" s="13">
        <v>43100</v>
      </c>
      <c r="Q18" s="14">
        <f t="shared" si="25"/>
        <v>178.28752990266898</v>
      </c>
      <c r="R18" s="14">
        <f t="shared" si="26"/>
        <v>155.45668365346913</v>
      </c>
      <c r="S18" s="8">
        <f t="shared" si="27"/>
        <v>93</v>
      </c>
      <c r="U18" s="8">
        <v>2018</v>
      </c>
      <c r="V18" s="12">
        <f t="shared" si="18"/>
        <v>4.7708899073546363E-3</v>
      </c>
      <c r="W18" s="12">
        <f t="shared" si="19"/>
        <v>3.0439590920712245E-3</v>
      </c>
      <c r="X18" s="23">
        <f t="shared" si="28"/>
        <v>1.7269308152834117E-3</v>
      </c>
      <c r="Z18" s="8" t="s">
        <v>43</v>
      </c>
      <c r="AA18" s="26">
        <f t="shared" si="21"/>
        <v>3.4667215960562103E-2</v>
      </c>
      <c r="AB18" s="12">
        <f t="shared" si="22"/>
        <v>3.2883002542597906E-2</v>
      </c>
      <c r="AC18" s="23">
        <f t="shared" si="23"/>
        <v>1.7842134179641977E-3</v>
      </c>
    </row>
    <row r="19" spans="1:29" x14ac:dyDescent="0.25">
      <c r="A19" s="13">
        <f t="shared" si="9"/>
        <v>40847</v>
      </c>
      <c r="B19" s="14">
        <f t="shared" si="10"/>
        <v>118.00546317004626</v>
      </c>
      <c r="C19" s="14">
        <f t="shared" si="3"/>
        <v>115.14196113568907</v>
      </c>
      <c r="D19" s="12">
        <v>1.8798873389120674E-2</v>
      </c>
      <c r="E19" s="12">
        <v>1.4436336545245565E-2</v>
      </c>
      <c r="G19" s="14">
        <f>MAX($B$2:B19)</f>
        <v>118.00546317004626</v>
      </c>
      <c r="H19" s="12">
        <f t="shared" si="4"/>
        <v>0</v>
      </c>
      <c r="I19" s="12" t="str">
        <f t="shared" si="5"/>
        <v>Positive</v>
      </c>
      <c r="J19" s="14">
        <f>MAX($C$2:C19)</f>
        <v>115.14196113568907</v>
      </c>
      <c r="K19" s="12">
        <f t="shared" si="6"/>
        <v>0</v>
      </c>
      <c r="L19" s="12" t="str">
        <f t="shared" si="24"/>
        <v>Positive</v>
      </c>
      <c r="M19" s="12">
        <f t="shared" si="8"/>
        <v>4.3625368438751089E-3</v>
      </c>
      <c r="O19" s="8">
        <v>2018</v>
      </c>
      <c r="P19" s="13">
        <v>43465</v>
      </c>
      <c r="Q19" s="14">
        <f t="shared" si="25"/>
        <v>179.1381200796888</v>
      </c>
      <c r="R19" s="14">
        <f t="shared" si="26"/>
        <v>155.92988743909936</v>
      </c>
      <c r="S19" s="8">
        <f t="shared" si="27"/>
        <v>105</v>
      </c>
      <c r="U19" s="8">
        <v>2019</v>
      </c>
      <c r="V19" s="12">
        <f t="shared" si="18"/>
        <v>0.19542819565169101</v>
      </c>
      <c r="W19" s="12">
        <f t="shared" si="19"/>
        <v>0.15183663501458122</v>
      </c>
      <c r="X19" s="23">
        <f t="shared" si="28"/>
        <v>4.3591560637109783E-2</v>
      </c>
      <c r="Z19" s="8" t="s">
        <v>45</v>
      </c>
      <c r="AA19" s="26">
        <f t="shared" si="21"/>
        <v>4.3122852173665072E-2</v>
      </c>
      <c r="AB19" s="12">
        <f t="shared" si="22"/>
        <v>3.758151924313391E-2</v>
      </c>
      <c r="AC19" s="23">
        <f t="shared" si="23"/>
        <v>5.541332930531162E-3</v>
      </c>
    </row>
    <row r="20" spans="1:29" x14ac:dyDescent="0.25">
      <c r="A20" s="13">
        <f t="shared" si="9"/>
        <v>40877</v>
      </c>
      <c r="B20" s="14">
        <f t="shared" si="10"/>
        <v>117.24259065123658</v>
      </c>
      <c r="C20" s="14">
        <f t="shared" si="3"/>
        <v>113.30290642325137</v>
      </c>
      <c r="D20" s="12">
        <v>-6.4647220418123652E-3</v>
      </c>
      <c r="E20" s="12">
        <v>-1.5972063479711474E-2</v>
      </c>
      <c r="G20" s="14">
        <f>MAX($B$2:B20)</f>
        <v>118.00546317004626</v>
      </c>
      <c r="H20" s="12">
        <f t="shared" si="4"/>
        <v>-6.4647220418123652E-3</v>
      </c>
      <c r="I20" s="12">
        <f t="shared" si="5"/>
        <v>-6.4647220418123652E-3</v>
      </c>
      <c r="J20" s="14">
        <f>MAX($C$2:C20)</f>
        <v>115.14196113568907</v>
      </c>
      <c r="K20" s="12">
        <f t="shared" si="6"/>
        <v>-1.5972063479711474E-2</v>
      </c>
      <c r="L20" s="12">
        <f t="shared" si="24"/>
        <v>-1.5972063479711474E-2</v>
      </c>
      <c r="M20" s="12">
        <f t="shared" si="8"/>
        <v>9.5073414378991083E-3</v>
      </c>
      <c r="O20" s="8">
        <v>2019</v>
      </c>
      <c r="P20" s="13">
        <v>43830</v>
      </c>
      <c r="Q20" s="14">
        <f t="shared" si="25"/>
        <v>214.14675965929834</v>
      </c>
      <c r="R20" s="14">
        <f t="shared" si="26"/>
        <v>179.60575684605462</v>
      </c>
      <c r="S20" s="8">
        <f t="shared" si="27"/>
        <v>117</v>
      </c>
      <c r="U20" s="8">
        <v>2020</v>
      </c>
      <c r="V20" s="12">
        <f t="shared" si="18"/>
        <v>0.10157948404271178</v>
      </c>
      <c r="W20" s="12">
        <f t="shared" si="19"/>
        <v>7.5191951566941917E-2</v>
      </c>
      <c r="X20" s="23">
        <f t="shared" si="28"/>
        <v>2.6387532475769859E-2</v>
      </c>
      <c r="Z20" s="8" t="s">
        <v>46</v>
      </c>
      <c r="AA20" s="26">
        <f t="shared" si="21"/>
        <v>4.0932405444638276E-2</v>
      </c>
      <c r="AB20" s="12">
        <f t="shared" si="22"/>
        <v>2.5265245238421663E-2</v>
      </c>
      <c r="AC20" s="23">
        <f t="shared" si="23"/>
        <v>1.5667160206216613E-2</v>
      </c>
    </row>
    <row r="21" spans="1:29" x14ac:dyDescent="0.25">
      <c r="A21" s="13">
        <f t="shared" si="9"/>
        <v>40908</v>
      </c>
      <c r="B21" s="14">
        <f t="shared" si="10"/>
        <v>118.50599677283621</v>
      </c>
      <c r="C21" s="14">
        <f t="shared" si="3"/>
        <v>114.6922775382203</v>
      </c>
      <c r="D21" s="12">
        <v>1.0775999699272232E-2</v>
      </c>
      <c r="E21" s="12">
        <v>1.2262449030026046E-2</v>
      </c>
      <c r="G21" s="14">
        <f>MAX($B$2:B21)</f>
        <v>118.50599677283621</v>
      </c>
      <c r="H21" s="12">
        <f t="shared" si="4"/>
        <v>0</v>
      </c>
      <c r="I21" s="12" t="str">
        <f t="shared" si="5"/>
        <v>Positive</v>
      </c>
      <c r="J21" s="14">
        <f>MAX($C$2:C21)</f>
        <v>115.14196113568907</v>
      </c>
      <c r="K21" s="12">
        <f t="shared" si="6"/>
        <v>-3.9054710640098467E-3</v>
      </c>
      <c r="L21" s="12" t="str">
        <f t="shared" si="24"/>
        <v>Positive</v>
      </c>
      <c r="M21" s="12">
        <f t="shared" si="8"/>
        <v>-1.486449330753814E-3</v>
      </c>
      <c r="O21" s="8">
        <v>2020</v>
      </c>
      <c r="P21" s="13">
        <f>P3</f>
        <v>44165</v>
      </c>
      <c r="Q21" s="14">
        <f t="shared" si="25"/>
        <v>235.89967701490849</v>
      </c>
      <c r="R21" s="14">
        <f t="shared" si="26"/>
        <v>193.11066421596712</v>
      </c>
      <c r="S21" s="8">
        <f t="shared" si="27"/>
        <v>128</v>
      </c>
      <c r="U21" s="8" t="s">
        <v>37</v>
      </c>
      <c r="V21" s="12">
        <f>(1+V4)^(1/(($P$3-$P$2)/365))-1</f>
        <v>8.506613903519411E-2</v>
      </c>
      <c r="W21" s="12">
        <f>(1+W4)^(1/(($P$3-$P$2)/365))-1</f>
        <v>6.4603085711370634E-2</v>
      </c>
      <c r="X21" s="23">
        <f t="shared" si="28"/>
        <v>2.0463053323823477E-2</v>
      </c>
      <c r="Z21" s="8" t="s">
        <v>48</v>
      </c>
      <c r="AA21" s="26">
        <f t="shared" si="21"/>
        <v>1.4803274134016942E-2</v>
      </c>
      <c r="AB21" s="12">
        <f t="shared" si="22"/>
        <v>1.5412444793658775E-3</v>
      </c>
      <c r="AC21" s="23">
        <f t="shared" si="23"/>
        <v>1.3262029654651064E-2</v>
      </c>
    </row>
    <row r="22" spans="1:29" x14ac:dyDescent="0.25">
      <c r="A22" s="13">
        <f t="shared" si="9"/>
        <v>40939</v>
      </c>
      <c r="B22" s="14">
        <f t="shared" si="10"/>
        <v>119.74017812827154</v>
      </c>
      <c r="C22" s="14">
        <f t="shared" si="3"/>
        <v>115.53676429411433</v>
      </c>
      <c r="D22" s="12">
        <v>1.0414505502207794E-2</v>
      </c>
      <c r="E22" s="12">
        <v>7.3630655351892838E-3</v>
      </c>
      <c r="G22" s="14">
        <f>MAX($B$2:B22)</f>
        <v>119.74017812827154</v>
      </c>
      <c r="H22" s="12">
        <f t="shared" si="4"/>
        <v>0</v>
      </c>
      <c r="I22" s="12" t="str">
        <f t="shared" si="5"/>
        <v>Positive</v>
      </c>
      <c r="J22" s="14">
        <f>MAX($C$2:C22)</f>
        <v>115.53676429411433</v>
      </c>
      <c r="K22" s="12">
        <f t="shared" si="6"/>
        <v>0</v>
      </c>
      <c r="L22" s="12" t="str">
        <f t="shared" si="24"/>
        <v>Positive</v>
      </c>
      <c r="M22" s="12">
        <f t="shared" si="8"/>
        <v>3.0514399670185099E-3</v>
      </c>
      <c r="U22" s="8" t="s">
        <v>40</v>
      </c>
      <c r="V22" s="12">
        <f>AVERAGE(D:D)</f>
        <v>7.0360241063081317E-3</v>
      </c>
      <c r="W22" s="12">
        <f>AVERAGE(E:E)</f>
        <v>5.348040223538339E-3</v>
      </c>
      <c r="X22" s="23">
        <f t="shared" si="28"/>
        <v>1.6879838827697927E-3</v>
      </c>
      <c r="Z22" s="8" t="s">
        <v>49</v>
      </c>
      <c r="AA22" s="26">
        <f t="shared" si="21"/>
        <v>-3.8368341711063736E-2</v>
      </c>
      <c r="AB22" s="12">
        <f t="shared" si="22"/>
        <v>-3.3600875907374483E-2</v>
      </c>
      <c r="AC22" s="23">
        <f t="shared" si="23"/>
        <v>-4.7674658036892525E-3</v>
      </c>
    </row>
    <row r="23" spans="1:29" x14ac:dyDescent="0.25">
      <c r="A23" s="13">
        <f t="shared" si="9"/>
        <v>40968</v>
      </c>
      <c r="B23" s="14">
        <f t="shared" si="10"/>
        <v>121.83385617342034</v>
      </c>
      <c r="C23" s="14">
        <f t="shared" si="3"/>
        <v>116.89589516716133</v>
      </c>
      <c r="D23" s="12">
        <v>1.7485175635081784E-2</v>
      </c>
      <c r="E23" s="12">
        <v>1.1763622439582511E-2</v>
      </c>
      <c r="G23" s="14">
        <f>MAX($B$2:B23)</f>
        <v>121.83385617342034</v>
      </c>
      <c r="H23" s="12">
        <f t="shared" si="4"/>
        <v>0</v>
      </c>
      <c r="I23" s="12" t="str">
        <f t="shared" si="5"/>
        <v>Positive</v>
      </c>
      <c r="J23" s="14">
        <f>MAX($C$2:C23)</f>
        <v>116.89589516716133</v>
      </c>
      <c r="K23" s="12">
        <f t="shared" si="6"/>
        <v>0</v>
      </c>
      <c r="L23" s="12" t="str">
        <f t="shared" si="24"/>
        <v>Positive</v>
      </c>
      <c r="M23" s="12">
        <f t="shared" si="8"/>
        <v>5.7215531954992738E-3</v>
      </c>
      <c r="O23" s="24" t="s">
        <v>39</v>
      </c>
      <c r="U23" s="8" t="s">
        <v>42</v>
      </c>
      <c r="V23" s="12">
        <f>MAX(D:D)</f>
        <v>6.194999999999995E-2</v>
      </c>
      <c r="W23" s="12">
        <f>MAX(E:E)</f>
        <v>4.4200000000000003E-2</v>
      </c>
      <c r="X23" s="23">
        <f t="shared" si="28"/>
        <v>1.7749999999999946E-2</v>
      </c>
      <c r="Z23" s="8" t="s">
        <v>50</v>
      </c>
      <c r="AA23" s="26">
        <f t="shared" si="21"/>
        <v>2.9014994776563663E-2</v>
      </c>
      <c r="AB23" s="12">
        <f t="shared" si="22"/>
        <v>2.0370841194863099E-2</v>
      </c>
      <c r="AC23" s="23">
        <f t="shared" si="23"/>
        <v>8.6441535817005644E-3</v>
      </c>
    </row>
    <row r="24" spans="1:29" x14ac:dyDescent="0.25">
      <c r="A24" s="13">
        <f t="shared" si="9"/>
        <v>40999</v>
      </c>
      <c r="B24" s="14">
        <f t="shared" si="10"/>
        <v>123.49226192940019</v>
      </c>
      <c r="C24" s="14">
        <f t="shared" si="3"/>
        <v>118.05342442739541</v>
      </c>
      <c r="D24" s="12">
        <v>1.3612027133239835E-2</v>
      </c>
      <c r="E24" s="12">
        <v>9.9022233293890594E-3</v>
      </c>
      <c r="G24" s="14">
        <f>MAX($B$2:B24)</f>
        <v>123.49226192940019</v>
      </c>
      <c r="H24" s="12">
        <f t="shared" si="4"/>
        <v>0</v>
      </c>
      <c r="I24" s="12" t="str">
        <f t="shared" si="5"/>
        <v>Positive</v>
      </c>
      <c r="J24" s="14">
        <f>MAX($C$2:C24)</f>
        <v>118.05342442739541</v>
      </c>
      <c r="K24" s="12">
        <f t="shared" si="6"/>
        <v>0</v>
      </c>
      <c r="L24" s="12" t="str">
        <f t="shared" si="24"/>
        <v>Positive</v>
      </c>
      <c r="M24" s="12">
        <f t="shared" si="8"/>
        <v>3.7098038038507752E-3</v>
      </c>
      <c r="U24" s="8" t="s">
        <v>44</v>
      </c>
      <c r="V24" s="12">
        <f>MIN(D:D)</f>
        <v>-0.13489999999999999</v>
      </c>
      <c r="W24" s="12">
        <f>MIN(E:E)</f>
        <v>-9.3700000000000006E-2</v>
      </c>
      <c r="X24" s="23">
        <f t="shared" si="28"/>
        <v>-4.1199999999999987E-2</v>
      </c>
      <c r="Z24" s="8" t="s">
        <v>51</v>
      </c>
      <c r="AA24" s="26">
        <f t="shared" si="21"/>
        <v>2.648414619114714E-2</v>
      </c>
      <c r="AB24" s="12">
        <f t="shared" si="22"/>
        <v>1.2716383983214063E-2</v>
      </c>
      <c r="AC24" s="23">
        <f t="shared" si="23"/>
        <v>1.3767762207933076E-2</v>
      </c>
    </row>
    <row r="25" spans="1:29" x14ac:dyDescent="0.25">
      <c r="A25" s="13">
        <f t="shared" si="9"/>
        <v>41029</v>
      </c>
      <c r="B25" s="14">
        <f t="shared" si="10"/>
        <v>124.4115562457163</v>
      </c>
      <c r="C25" s="14">
        <f t="shared" si="3"/>
        <v>119.25071400571206</v>
      </c>
      <c r="D25" s="12">
        <v>7.444145098270738E-3</v>
      </c>
      <c r="E25" s="12">
        <v>1.0141930097529617E-2</v>
      </c>
      <c r="G25" s="14">
        <f>MAX($B$2:B25)</f>
        <v>124.4115562457163</v>
      </c>
      <c r="H25" s="12">
        <f t="shared" si="4"/>
        <v>0</v>
      </c>
      <c r="I25" s="12" t="str">
        <f t="shared" si="5"/>
        <v>Positive</v>
      </c>
      <c r="J25" s="14">
        <f>MAX($C$2:C25)</f>
        <v>119.25071400571206</v>
      </c>
      <c r="K25" s="12">
        <f t="shared" si="6"/>
        <v>0</v>
      </c>
      <c r="L25" s="12" t="str">
        <f t="shared" si="24"/>
        <v>Positive</v>
      </c>
      <c r="M25" s="12">
        <f t="shared" si="8"/>
        <v>-2.6977849992588787E-3</v>
      </c>
      <c r="O25" s="28" t="s">
        <v>23</v>
      </c>
      <c r="P25" s="8" t="s">
        <v>16</v>
      </c>
      <c r="Q25" s="8" t="s">
        <v>1</v>
      </c>
      <c r="Z25" s="8" t="s">
        <v>52</v>
      </c>
      <c r="AA25" s="26">
        <f t="shared" si="21"/>
        <v>4.541589357053244E-2</v>
      </c>
      <c r="AB25" s="12">
        <f t="shared" si="22"/>
        <v>3.2516219261101043E-2</v>
      </c>
      <c r="AC25" s="23">
        <f t="shared" si="23"/>
        <v>1.2899674309431397E-2</v>
      </c>
    </row>
    <row r="26" spans="1:29" x14ac:dyDescent="0.25">
      <c r="A26" s="13">
        <f t="shared" si="9"/>
        <v>41060</v>
      </c>
      <c r="B26" s="14">
        <f t="shared" si="10"/>
        <v>125.20460778952918</v>
      </c>
      <c r="C26" s="14">
        <f t="shared" si="3"/>
        <v>119.65055720445761</v>
      </c>
      <c r="D26" s="12">
        <v>6.3744202527824534E-3</v>
      </c>
      <c r="E26" s="12">
        <v>3.3529627229436088E-3</v>
      </c>
      <c r="G26" s="14">
        <f>MAX($B$2:B26)</f>
        <v>125.20460778952918</v>
      </c>
      <c r="H26" s="12">
        <f t="shared" si="4"/>
        <v>0</v>
      </c>
      <c r="I26" s="12" t="str">
        <f t="shared" si="5"/>
        <v>Positive</v>
      </c>
      <c r="J26" s="14">
        <f>MAX($C$2:C26)</f>
        <v>119.65055720445761</v>
      </c>
      <c r="K26" s="12">
        <f t="shared" si="6"/>
        <v>0</v>
      </c>
      <c r="L26" s="12" t="str">
        <f t="shared" si="24"/>
        <v>Positive</v>
      </c>
      <c r="M26" s="12">
        <f t="shared" si="8"/>
        <v>3.0214575298388446E-3</v>
      </c>
      <c r="O26" s="8" t="s">
        <v>24</v>
      </c>
      <c r="P26" s="8" t="str">
        <f>"D3:D"&amp;S3</f>
        <v>D3:D128</v>
      </c>
      <c r="Q26" s="8" t="str">
        <f>"E3:E"&amp;S3</f>
        <v>E3:E128</v>
      </c>
      <c r="U26" s="15" t="s">
        <v>47</v>
      </c>
      <c r="Z26" s="8" t="s">
        <v>53</v>
      </c>
      <c r="AA26" s="26">
        <f t="shared" si="21"/>
        <v>1.9650790359650561E-2</v>
      </c>
      <c r="AB26" s="12">
        <f t="shared" si="22"/>
        <v>2.0058360716047607E-2</v>
      </c>
      <c r="AC26" s="23">
        <f t="shared" si="23"/>
        <v>-4.0757035639704675E-4</v>
      </c>
    </row>
    <row r="27" spans="1:29" x14ac:dyDescent="0.25">
      <c r="A27" s="13">
        <f t="shared" si="9"/>
        <v>41090</v>
      </c>
      <c r="B27" s="14">
        <f t="shared" si="10"/>
        <v>127.77339484316501</v>
      </c>
      <c r="C27" s="14">
        <f t="shared" si="3"/>
        <v>121.93537548300385</v>
      </c>
      <c r="D27" s="12">
        <v>2.05167133940789E-2</v>
      </c>
      <c r="E27" s="12">
        <v>1.9095759618084962E-2</v>
      </c>
      <c r="G27" s="14">
        <f>MAX($B$2:B27)</f>
        <v>127.77339484316501</v>
      </c>
      <c r="H27" s="12">
        <f t="shared" si="4"/>
        <v>0</v>
      </c>
      <c r="I27" s="12" t="str">
        <f t="shared" si="5"/>
        <v>Positive</v>
      </c>
      <c r="J27" s="14">
        <f>MAX($C$2:C27)</f>
        <v>121.93537548300385</v>
      </c>
      <c r="K27" s="12">
        <f t="shared" si="6"/>
        <v>0</v>
      </c>
      <c r="L27" s="12" t="str">
        <f t="shared" si="24"/>
        <v>Positive</v>
      </c>
      <c r="M27" s="12">
        <f t="shared" si="8"/>
        <v>1.4209537759939384E-3</v>
      </c>
      <c r="O27" s="8" t="s">
        <v>95</v>
      </c>
      <c r="P27" s="8" t="str">
        <f>IFERROR("D"&amp;(S4+1)&amp;":D"&amp;S3,"N/A")</f>
        <v>D61:D128</v>
      </c>
      <c r="Q27" s="8" t="str">
        <f>IFERROR("E"&amp;(S4+1)&amp;":E"&amp;S3,"N/A")</f>
        <v>E61:E128</v>
      </c>
      <c r="U27" s="8" t="s">
        <v>24</v>
      </c>
      <c r="V27" s="12">
        <f t="shared" ref="V27:W30" ca="1" si="29">IFERROR(STDEV(INDIRECT(P26))*SQRT($AA$1),"N/A")</f>
        <v>6.8706698008813141E-2</v>
      </c>
      <c r="W27" s="12">
        <f t="shared" ca="1" si="29"/>
        <v>5.1458240343222231E-2</v>
      </c>
      <c r="X27" s="12">
        <f t="shared" ref="X27:X38" ca="1" si="30">IFERROR(V27-W27,"N/A")</f>
        <v>1.7248457665590911E-2</v>
      </c>
      <c r="Z27" s="8" t="s">
        <v>54</v>
      </c>
      <c r="AA27" s="26">
        <f t="shared" si="21"/>
        <v>1.4654429769441757E-2</v>
      </c>
      <c r="AB27" s="12">
        <f t="shared" si="22"/>
        <v>7.8934426229506638E-3</v>
      </c>
      <c r="AC27" s="23">
        <f t="shared" si="23"/>
        <v>6.7609871464910931E-3</v>
      </c>
    </row>
    <row r="28" spans="1:29" x14ac:dyDescent="0.25">
      <c r="A28" s="13">
        <f t="shared" si="9"/>
        <v>41121</v>
      </c>
      <c r="B28" s="14">
        <f t="shared" si="10"/>
        <v>131.10670928758725</v>
      </c>
      <c r="C28" s="14">
        <f t="shared" si="3"/>
        <v>124.49627597020775</v>
      </c>
      <c r="D28" s="12">
        <v>2.6087703535729867E-2</v>
      </c>
      <c r="E28" s="12">
        <v>2.1002112611371304E-2</v>
      </c>
      <c r="G28" s="14">
        <f>MAX($B$2:B28)</f>
        <v>131.10670928758725</v>
      </c>
      <c r="H28" s="12">
        <f t="shared" si="4"/>
        <v>0</v>
      </c>
      <c r="I28" s="12" t="str">
        <f t="shared" si="5"/>
        <v>Positive</v>
      </c>
      <c r="J28" s="14">
        <f>MAX($C$2:C28)</f>
        <v>124.49627597020775</v>
      </c>
      <c r="K28" s="12">
        <f t="shared" si="6"/>
        <v>0</v>
      </c>
      <c r="L28" s="12" t="str">
        <f t="shared" si="24"/>
        <v>Positive</v>
      </c>
      <c r="M28" s="12">
        <f t="shared" si="8"/>
        <v>5.0855909243585629E-3</v>
      </c>
      <c r="O28" s="8" t="s">
        <v>96</v>
      </c>
      <c r="P28" s="8" t="str">
        <f>IFERROR("D"&amp;(S5+1)&amp;":D"&amp;S3,"N/A")</f>
        <v>D70:D128</v>
      </c>
      <c r="Q28" s="8" t="str">
        <f>IFERROR("E"&amp;(S5+1)&amp;":E"&amp;S3,"N/A")</f>
        <v>E70:E128</v>
      </c>
      <c r="U28" s="8" t="s">
        <v>95</v>
      </c>
      <c r="V28" s="12">
        <f t="shared" ca="1" si="29"/>
        <v>8.4882762263631478E-2</v>
      </c>
      <c r="W28" s="12">
        <f t="shared" ca="1" si="29"/>
        <v>6.015971848358103E-2</v>
      </c>
      <c r="X28" s="12">
        <f t="shared" ca="1" si="30"/>
        <v>2.4723043780050448E-2</v>
      </c>
      <c r="Z28" s="8" t="s">
        <v>55</v>
      </c>
      <c r="AA28" s="26">
        <f t="shared" si="21"/>
        <v>-8.933436518728799E-4</v>
      </c>
      <c r="AB28" s="12">
        <f t="shared" si="22"/>
        <v>6.8801184096027868E-3</v>
      </c>
      <c r="AC28" s="23">
        <f t="shared" si="23"/>
        <v>-7.7734620614756667E-3</v>
      </c>
    </row>
    <row r="29" spans="1:29" x14ac:dyDescent="0.25">
      <c r="A29" s="13">
        <f t="shared" si="9"/>
        <v>41152</v>
      </c>
      <c r="B29" s="14">
        <f t="shared" si="10"/>
        <v>131.98693693640215</v>
      </c>
      <c r="C29" s="14">
        <f t="shared" si="3"/>
        <v>125.4001232009856</v>
      </c>
      <c r="D29" s="12">
        <v>6.7138261161301394E-3</v>
      </c>
      <c r="E29" s="12">
        <v>7.2600342759983061E-3</v>
      </c>
      <c r="G29" s="14">
        <f>MAX($B$2:B29)</f>
        <v>131.98693693640215</v>
      </c>
      <c r="H29" s="12">
        <f t="shared" si="4"/>
        <v>0</v>
      </c>
      <c r="I29" s="12" t="str">
        <f t="shared" si="5"/>
        <v>Positive</v>
      </c>
      <c r="J29" s="14">
        <f>MAX($C$2:C29)</f>
        <v>125.4001232009856</v>
      </c>
      <c r="K29" s="12">
        <f t="shared" si="6"/>
        <v>0</v>
      </c>
      <c r="L29" s="12" t="str">
        <f t="shared" si="24"/>
        <v>Positive</v>
      </c>
      <c r="M29" s="12">
        <f t="shared" si="8"/>
        <v>-5.4620815986816673E-4</v>
      </c>
      <c r="O29" s="8" t="s">
        <v>97</v>
      </c>
      <c r="P29" s="8" t="str">
        <f>IFERROR("D"&amp;(S6+1)&amp;":D"&amp;S3,"N/A")</f>
        <v>D77:D128</v>
      </c>
      <c r="Q29" s="8" t="str">
        <f>IFERROR("E"&amp;(S6+1)&amp;":E"&amp;S3,"N/A")</f>
        <v>E77:E128</v>
      </c>
      <c r="U29" s="8" t="s">
        <v>96</v>
      </c>
      <c r="V29" s="12">
        <f t="shared" ca="1" si="29"/>
        <v>8.939753530263933E-2</v>
      </c>
      <c r="W29" s="12">
        <f t="shared" ca="1" si="29"/>
        <v>6.3540126041887621E-2</v>
      </c>
      <c r="X29" s="12">
        <f t="shared" ca="1" si="30"/>
        <v>2.585740926075171E-2</v>
      </c>
      <c r="Z29" s="8" t="s">
        <v>56</v>
      </c>
      <c r="AA29" s="26">
        <f t="shared" si="21"/>
        <v>1.2065914203361006E-2</v>
      </c>
      <c r="AB29" s="12">
        <f t="shared" si="22"/>
        <v>2.3588753644727012E-2</v>
      </c>
      <c r="AC29" s="23">
        <f t="shared" si="23"/>
        <v>-1.1522839441366006E-2</v>
      </c>
    </row>
    <row r="30" spans="1:29" x14ac:dyDescent="0.25">
      <c r="A30" s="13">
        <f t="shared" si="9"/>
        <v>41182</v>
      </c>
      <c r="B30" s="14">
        <f t="shared" si="10"/>
        <v>133.28334806071416</v>
      </c>
      <c r="C30" s="14">
        <f t="shared" si="3"/>
        <v>126.51789214313713</v>
      </c>
      <c r="D30" s="12">
        <v>9.8222684335549371E-3</v>
      </c>
      <c r="E30" s="12">
        <v>8.9136191705332379E-3</v>
      </c>
      <c r="G30" s="14">
        <f>MAX($B$2:B30)</f>
        <v>133.28334806071416</v>
      </c>
      <c r="H30" s="12">
        <f t="shared" si="4"/>
        <v>0</v>
      </c>
      <c r="I30" s="12" t="str">
        <f t="shared" si="5"/>
        <v>Positive</v>
      </c>
      <c r="J30" s="14">
        <f>MAX($C$2:C30)</f>
        <v>126.51789214313713</v>
      </c>
      <c r="K30" s="12">
        <f t="shared" si="6"/>
        <v>0</v>
      </c>
      <c r="L30" s="12" t="str">
        <f t="shared" si="24"/>
        <v>Positive</v>
      </c>
      <c r="M30" s="12">
        <f t="shared" si="8"/>
        <v>9.0864926302169913E-4</v>
      </c>
      <c r="U30" s="8" t="s">
        <v>97</v>
      </c>
      <c r="V30" s="12">
        <f t="shared" ca="1" si="29"/>
        <v>9.232281351607656E-2</v>
      </c>
      <c r="W30" s="12">
        <f t="shared" ca="1" si="29"/>
        <v>6.639116865786901E-2</v>
      </c>
      <c r="X30" s="12">
        <f t="shared" ca="1" si="30"/>
        <v>2.593164485820755E-2</v>
      </c>
      <c r="Z30" s="8" t="s">
        <v>57</v>
      </c>
      <c r="AA30" s="49">
        <f t="shared" si="21"/>
        <v>1.8773502967756039E-2</v>
      </c>
      <c r="AB30" s="12">
        <f t="shared" si="22"/>
        <v>1.0297523465332414E-3</v>
      </c>
      <c r="AC30" s="23">
        <f t="shared" si="23"/>
        <v>1.7743750621222798E-2</v>
      </c>
    </row>
    <row r="31" spans="1:29" x14ac:dyDescent="0.25">
      <c r="A31" s="13">
        <f t="shared" si="9"/>
        <v>41213</v>
      </c>
      <c r="B31" s="14">
        <f t="shared" si="10"/>
        <v>135.75235777786685</v>
      </c>
      <c r="C31" s="14">
        <f t="shared" si="3"/>
        <v>128.17494539956314</v>
      </c>
      <c r="D31" s="12">
        <v>1.8524517526585349E-2</v>
      </c>
      <c r="E31" s="12">
        <v>1.3097382736595886E-2</v>
      </c>
      <c r="G31" s="14">
        <f>MAX($B$2:B31)</f>
        <v>135.75235777786685</v>
      </c>
      <c r="H31" s="12">
        <f t="shared" si="4"/>
        <v>0</v>
      </c>
      <c r="I31" s="12" t="str">
        <f t="shared" si="5"/>
        <v>Positive</v>
      </c>
      <c r="J31" s="14">
        <f>MAX($C$2:C31)</f>
        <v>128.17494539956314</v>
      </c>
      <c r="K31" s="12">
        <f t="shared" si="6"/>
        <v>0</v>
      </c>
      <c r="L31" s="12" t="str">
        <f t="shared" si="24"/>
        <v>Positive</v>
      </c>
      <c r="M31" s="12">
        <f t="shared" si="8"/>
        <v>5.4271347899894629E-3</v>
      </c>
      <c r="V31" s="12"/>
      <c r="W31" s="12"/>
      <c r="X31" s="12"/>
      <c r="Z31" s="8" t="s">
        <v>58</v>
      </c>
      <c r="AA31" s="49">
        <f t="shared" si="21"/>
        <v>-1.5165018466392843E-2</v>
      </c>
      <c r="AB31" s="12">
        <f t="shared" si="22"/>
        <v>3.472331704240883E-3</v>
      </c>
      <c r="AC31" s="23">
        <f t="shared" si="23"/>
        <v>-1.8637350170633726E-2</v>
      </c>
    </row>
    <row r="32" spans="1:29" x14ac:dyDescent="0.25">
      <c r="A32" s="13">
        <f t="shared" si="9"/>
        <v>41243</v>
      </c>
      <c r="B32" s="14">
        <f t="shared" si="10"/>
        <v>136.72199513873494</v>
      </c>
      <c r="C32" s="14">
        <f t="shared" si="3"/>
        <v>128.93487147897179</v>
      </c>
      <c r="D32" s="12">
        <v>7.1426925965787369E-3</v>
      </c>
      <c r="E32" s="12">
        <v>5.9288192168891474E-3</v>
      </c>
      <c r="G32" s="14">
        <f>MAX($B$2:B32)</f>
        <v>136.72199513873494</v>
      </c>
      <c r="H32" s="12">
        <f t="shared" si="4"/>
        <v>0</v>
      </c>
      <c r="I32" s="12" t="str">
        <f t="shared" si="5"/>
        <v>Positive</v>
      </c>
      <c r="J32" s="14">
        <f>MAX($C$2:C32)</f>
        <v>128.93487147897179</v>
      </c>
      <c r="K32" s="12">
        <f t="shared" si="6"/>
        <v>0</v>
      </c>
      <c r="L32" s="12" t="str">
        <f t="shared" si="24"/>
        <v>Positive</v>
      </c>
      <c r="M32" s="12">
        <f t="shared" si="8"/>
        <v>1.2138733796895895E-3</v>
      </c>
      <c r="O32" s="8">
        <v>2015</v>
      </c>
      <c r="P32" s="8" t="str">
        <f t="shared" ref="P32:P37" si="31">IFERROR("D"&amp;(S15+1)&amp;":D"&amp;S16,"N/A")</f>
        <v>D61:D69</v>
      </c>
      <c r="Q32" s="8" t="str">
        <f t="shared" ref="Q32:Q37" si="32">IFERROR("E"&amp;(S15+1)&amp;":E"&amp;S16,"N/A")</f>
        <v>E61:E69</v>
      </c>
      <c r="V32" s="12"/>
      <c r="W32" s="12"/>
      <c r="X32" s="12"/>
      <c r="Z32" s="8" t="s">
        <v>59</v>
      </c>
      <c r="AA32" s="49">
        <f t="shared" si="21"/>
        <v>-1.9955295809558238E-2</v>
      </c>
      <c r="AB32" s="12">
        <f t="shared" si="22"/>
        <v>-8.0950192654389852E-3</v>
      </c>
      <c r="AC32" s="23">
        <f t="shared" si="23"/>
        <v>-1.1860276544119253E-2</v>
      </c>
    </row>
    <row r="33" spans="1:29" x14ac:dyDescent="0.25">
      <c r="A33" s="13">
        <f t="shared" si="9"/>
        <v>41274</v>
      </c>
      <c r="B33" s="14">
        <f t="shared" si="10"/>
        <v>138.73895610255414</v>
      </c>
      <c r="C33" s="14">
        <f t="shared" si="3"/>
        <v>129.71439771518166</v>
      </c>
      <c r="D33" s="12">
        <v>1.4752278605739688E-2</v>
      </c>
      <c r="E33" s="12">
        <v>6.0458914432393041E-3</v>
      </c>
      <c r="G33" s="14">
        <f>MAX($B$2:B33)</f>
        <v>138.73895610255414</v>
      </c>
      <c r="H33" s="12">
        <f t="shared" si="4"/>
        <v>0</v>
      </c>
      <c r="I33" s="12" t="str">
        <f t="shared" si="5"/>
        <v>Positive</v>
      </c>
      <c r="J33" s="14">
        <f>MAX($C$2:C33)</f>
        <v>129.71439771518166</v>
      </c>
      <c r="K33" s="12">
        <f t="shared" si="6"/>
        <v>0</v>
      </c>
      <c r="L33" s="12" t="str">
        <f t="shared" si="24"/>
        <v>Positive</v>
      </c>
      <c r="M33" s="12">
        <f t="shared" si="8"/>
        <v>8.7063871625003841E-3</v>
      </c>
      <c r="O33" s="8">
        <v>2016</v>
      </c>
      <c r="P33" s="8" t="str">
        <f t="shared" si="31"/>
        <v>D70:D81</v>
      </c>
      <c r="Q33" s="8" t="str">
        <f t="shared" si="32"/>
        <v>E70:E81</v>
      </c>
      <c r="U33" s="8">
        <v>2015</v>
      </c>
      <c r="V33" s="12">
        <f t="shared" ref="V33:W38" ca="1" si="33">IFERROR(STDEV(INDIRECT(P32))*SQRT($AA$1),"N/A")</f>
        <v>3.6851430446608373E-2</v>
      </c>
      <c r="W33" s="12">
        <f t="shared" ca="1" si="33"/>
        <v>2.5299394482338117E-2</v>
      </c>
      <c r="X33" s="12">
        <f t="shared" ca="1" si="30"/>
        <v>1.1552035964270256E-2</v>
      </c>
      <c r="Z33" s="8" t="s">
        <v>61</v>
      </c>
      <c r="AA33" s="49">
        <f t="shared" si="21"/>
        <v>3.1172382082737204E-2</v>
      </c>
      <c r="AB33" s="12">
        <f t="shared" si="22"/>
        <v>2.1976716559752862E-2</v>
      </c>
      <c r="AC33" s="23">
        <f t="shared" si="23"/>
        <v>9.195665522984342E-3</v>
      </c>
    </row>
    <row r="34" spans="1:29" x14ac:dyDescent="0.25">
      <c r="A34" s="13">
        <f t="shared" si="9"/>
        <v>41305</v>
      </c>
      <c r="B34" s="14">
        <f t="shared" si="10"/>
        <v>140.75544618349531</v>
      </c>
      <c r="C34" s="14">
        <f t="shared" si="3"/>
        <v>129.36887495099955</v>
      </c>
      <c r="D34" s="12">
        <v>1.4534418721232178E-2</v>
      </c>
      <c r="E34" s="12">
        <v>-2.6637194503326134E-3</v>
      </c>
      <c r="G34" s="14">
        <f>MAX($B$2:B34)</f>
        <v>140.75544618349531</v>
      </c>
      <c r="H34" s="12">
        <f t="shared" si="4"/>
        <v>0</v>
      </c>
      <c r="I34" s="12" t="str">
        <f t="shared" si="5"/>
        <v>Positive</v>
      </c>
      <c r="J34" s="14">
        <f>MAX($C$2:C34)</f>
        <v>129.71439771518166</v>
      </c>
      <c r="K34" s="12">
        <f t="shared" si="6"/>
        <v>-2.6637194503326134E-3</v>
      </c>
      <c r="L34" s="12">
        <f t="shared" si="24"/>
        <v>-2.6637194503326134E-3</v>
      </c>
      <c r="M34" s="12">
        <f t="shared" si="8"/>
        <v>1.7198138171564792E-2</v>
      </c>
      <c r="O34" s="8">
        <v>2017</v>
      </c>
      <c r="P34" s="8" t="str">
        <f t="shared" si="31"/>
        <v>D82:D93</v>
      </c>
      <c r="Q34" s="8" t="str">
        <f t="shared" si="32"/>
        <v>E82:E93</v>
      </c>
      <c r="U34" s="8">
        <v>2016</v>
      </c>
      <c r="V34" s="12">
        <f t="shared" ca="1" si="33"/>
        <v>5.8567558214653231E-2</v>
      </c>
      <c r="W34" s="12">
        <f t="shared" ca="1" si="33"/>
        <v>3.9460779996707253E-2</v>
      </c>
      <c r="X34" s="12">
        <f t="shared" ca="1" si="30"/>
        <v>1.9106778217945979E-2</v>
      </c>
      <c r="Z34" s="8" t="s">
        <v>62</v>
      </c>
      <c r="AA34" s="49">
        <f t="shared" si="21"/>
        <v>2.9567304665388594E-2</v>
      </c>
      <c r="AB34" s="12">
        <f t="shared" si="22"/>
        <v>2.4344221008175237E-2</v>
      </c>
      <c r="AC34" s="23">
        <f t="shared" si="23"/>
        <v>5.2230836572133565E-3</v>
      </c>
    </row>
    <row r="35" spans="1:29" x14ac:dyDescent="0.25">
      <c r="A35" s="13">
        <f t="shared" si="9"/>
        <v>41333</v>
      </c>
      <c r="B35" s="14">
        <f t="shared" si="10"/>
        <v>140.6581240167404</v>
      </c>
      <c r="C35" s="14">
        <f t="shared" si="3"/>
        <v>129.98263986111886</v>
      </c>
      <c r="D35" s="12">
        <v>-6.9142736138272376E-4</v>
      </c>
      <c r="E35" s="12">
        <v>4.7443012111820781E-3</v>
      </c>
      <c r="G35" s="14">
        <f>MAX($B$2:B35)</f>
        <v>140.75544618349531</v>
      </c>
      <c r="H35" s="12">
        <f t="shared" si="4"/>
        <v>-6.9142736138272376E-4</v>
      </c>
      <c r="I35" s="12">
        <f t="shared" si="5"/>
        <v>-6.9142736138272376E-4</v>
      </c>
      <c r="J35" s="14">
        <f>MAX($C$2:C35)</f>
        <v>129.98263986111886</v>
      </c>
      <c r="K35" s="12">
        <f t="shared" si="6"/>
        <v>0</v>
      </c>
      <c r="L35" s="12" t="str">
        <f t="shared" si="24"/>
        <v>Positive</v>
      </c>
      <c r="M35" s="12">
        <f t="shared" si="8"/>
        <v>-5.4357285725648019E-3</v>
      </c>
      <c r="O35" s="8">
        <v>2018</v>
      </c>
      <c r="P35" s="8" t="str">
        <f t="shared" si="31"/>
        <v>D94:D105</v>
      </c>
      <c r="Q35" s="8" t="str">
        <f t="shared" si="32"/>
        <v>E94:E105</v>
      </c>
      <c r="U35" s="8">
        <v>2017</v>
      </c>
      <c r="V35" s="12">
        <f t="shared" ca="1" si="33"/>
        <v>2.0208758459752712E-2</v>
      </c>
      <c r="W35" s="12">
        <f t="shared" ca="1" si="33"/>
        <v>1.7876524238967836E-2</v>
      </c>
      <c r="X35" s="12">
        <f t="shared" ca="1" si="30"/>
        <v>2.3322342207848755E-3</v>
      </c>
      <c r="Z35" s="8" t="s">
        <v>64</v>
      </c>
      <c r="AA35" s="49">
        <f t="shared" si="21"/>
        <v>3.1592067386184697E-2</v>
      </c>
      <c r="AB35" s="12">
        <f t="shared" si="22"/>
        <v>1.7743869457168548E-2</v>
      </c>
      <c r="AC35" s="23">
        <f t="shared" si="23"/>
        <v>1.3848197929016148E-2</v>
      </c>
    </row>
    <row r="36" spans="1:29" x14ac:dyDescent="0.25">
      <c r="A36" s="13">
        <f t="shared" si="9"/>
        <v>41364</v>
      </c>
      <c r="B36" s="14">
        <f t="shared" si="10"/>
        <v>140.79274690280758</v>
      </c>
      <c r="C36" s="14">
        <f t="shared" si="3"/>
        <v>129.91431931455446</v>
      </c>
      <c r="D36" s="12">
        <v>9.5709285907408237E-4</v>
      </c>
      <c r="E36" s="12">
        <v>-5.2561285597363394E-4</v>
      </c>
      <c r="G36" s="14">
        <f>MAX($B$2:B36)</f>
        <v>140.79274690280758</v>
      </c>
      <c r="H36" s="12">
        <f t="shared" si="4"/>
        <v>0</v>
      </c>
      <c r="I36" s="12" t="str">
        <f t="shared" si="5"/>
        <v>Positive</v>
      </c>
      <c r="J36" s="14">
        <f>MAX($C$2:C36)</f>
        <v>129.98263986111886</v>
      </c>
      <c r="K36" s="12">
        <f t="shared" si="6"/>
        <v>-5.2561285597363394E-4</v>
      </c>
      <c r="L36" s="12">
        <f t="shared" si="24"/>
        <v>-5.2561285597363394E-4</v>
      </c>
      <c r="M36" s="12">
        <f t="shared" si="8"/>
        <v>1.4827057150477163E-3</v>
      </c>
      <c r="O36" s="8">
        <v>2019</v>
      </c>
      <c r="P36" s="8" t="str">
        <f t="shared" si="31"/>
        <v>D106:D117</v>
      </c>
      <c r="Q36" s="8" t="str">
        <f t="shared" si="32"/>
        <v>E106:E117</v>
      </c>
      <c r="U36" s="8">
        <v>2018</v>
      </c>
      <c r="V36" s="12">
        <f t="shared" ca="1" si="33"/>
        <v>2.7923584770729367E-2</v>
      </c>
      <c r="W36" s="12">
        <f t="shared" ca="1" si="33"/>
        <v>2.836204774064232E-2</v>
      </c>
      <c r="X36" s="12">
        <f t="shared" ca="1" si="30"/>
        <v>-4.3846296991295261E-4</v>
      </c>
      <c r="Z36" s="8" t="s">
        <v>66</v>
      </c>
      <c r="AA36" s="49">
        <f t="shared" si="21"/>
        <v>-8.9752847046540296E-3</v>
      </c>
      <c r="AB36" s="12">
        <f t="shared" si="22"/>
        <v>-1.6144857729016082E-2</v>
      </c>
      <c r="AC36" s="23">
        <f t="shared" si="23"/>
        <v>7.1695730243620526E-3</v>
      </c>
    </row>
    <row r="37" spans="1:29" x14ac:dyDescent="0.25">
      <c r="A37" s="13">
        <f t="shared" si="9"/>
        <v>41394</v>
      </c>
      <c r="B37" s="14">
        <f t="shared" si="10"/>
        <v>143.2671747491903</v>
      </c>
      <c r="C37" s="14">
        <f t="shared" si="3"/>
        <v>131.54337234697871</v>
      </c>
      <c r="D37" s="12">
        <v>1.7574966756567889E-2</v>
      </c>
      <c r="E37" s="12">
        <v>1.2539441695260001E-2</v>
      </c>
      <c r="G37" s="14">
        <f>MAX($B$2:B37)</f>
        <v>143.2671747491903</v>
      </c>
      <c r="H37" s="12">
        <f t="shared" si="4"/>
        <v>0</v>
      </c>
      <c r="I37" s="12" t="str">
        <f t="shared" si="5"/>
        <v>Positive</v>
      </c>
      <c r="J37" s="14">
        <f>MAX($C$2:C37)</f>
        <v>131.54337234697871</v>
      </c>
      <c r="K37" s="12">
        <f t="shared" si="6"/>
        <v>0</v>
      </c>
      <c r="L37" s="12" t="str">
        <f t="shared" si="24"/>
        <v>Positive</v>
      </c>
      <c r="M37" s="12">
        <f t="shared" si="8"/>
        <v>5.0355250613078884E-3</v>
      </c>
      <c r="O37" s="8">
        <v>2020</v>
      </c>
      <c r="P37" s="8" t="str">
        <f t="shared" si="31"/>
        <v>D118:D128</v>
      </c>
      <c r="Q37" s="8" t="str">
        <f t="shared" si="32"/>
        <v>E118:E128</v>
      </c>
      <c r="U37" s="8">
        <v>2019</v>
      </c>
      <c r="V37" s="12">
        <f t="shared" ca="1" si="33"/>
        <v>4.6418812799941547E-2</v>
      </c>
      <c r="W37" s="12">
        <f t="shared" ca="1" si="33"/>
        <v>4.2008976803212188E-2</v>
      </c>
      <c r="X37" s="12">
        <f t="shared" ca="1" si="30"/>
        <v>4.4098359967293596E-3</v>
      </c>
      <c r="Z37" s="8" t="s">
        <v>68</v>
      </c>
      <c r="AA37" s="49">
        <f t="shared" si="21"/>
        <v>2.8050369048586044E-2</v>
      </c>
      <c r="AB37" s="12">
        <f t="shared" si="22"/>
        <v>2.4478694469628248E-2</v>
      </c>
      <c r="AC37" s="23">
        <f t="shared" si="23"/>
        <v>3.5716745789577953E-3</v>
      </c>
    </row>
    <row r="38" spans="1:29" x14ac:dyDescent="0.25">
      <c r="A38" s="13">
        <f t="shared" si="9"/>
        <v>41425</v>
      </c>
      <c r="B38" s="14">
        <f t="shared" si="10"/>
        <v>140.97131462019431</v>
      </c>
      <c r="C38" s="14">
        <f t="shared" si="3"/>
        <v>129.43831550652402</v>
      </c>
      <c r="D38" s="12">
        <v>-1.6025025502284351E-2</v>
      </c>
      <c r="E38" s="12">
        <v>-1.6002758655921268E-2</v>
      </c>
      <c r="G38" s="14">
        <f>MAX($B$2:B38)</f>
        <v>143.2671747491903</v>
      </c>
      <c r="H38" s="12">
        <f t="shared" si="4"/>
        <v>-1.6025025502284351E-2</v>
      </c>
      <c r="I38" s="12">
        <f t="shared" si="5"/>
        <v>-1.6025025502284351E-2</v>
      </c>
      <c r="J38" s="14">
        <f>MAX($C$2:C38)</f>
        <v>131.54337234697871</v>
      </c>
      <c r="K38" s="12">
        <f t="shared" si="6"/>
        <v>-1.6002758655921268E-2</v>
      </c>
      <c r="L38" s="12">
        <f t="shared" si="24"/>
        <v>-1.6002758655921268E-2</v>
      </c>
      <c r="M38" s="12">
        <f t="shared" si="8"/>
        <v>-2.2266846363083737E-5</v>
      </c>
      <c r="U38" s="8">
        <v>2020</v>
      </c>
      <c r="V38" s="12">
        <f t="shared" ca="1" si="33"/>
        <v>0.19285582890937927</v>
      </c>
      <c r="W38" s="12">
        <f t="shared" ca="1" si="33"/>
        <v>0.13203386346008947</v>
      </c>
      <c r="X38" s="12">
        <f t="shared" ca="1" si="30"/>
        <v>6.0821965449289805E-2</v>
      </c>
      <c r="Z38" s="8" t="s">
        <v>70</v>
      </c>
      <c r="AA38" s="49">
        <f t="shared" si="21"/>
        <v>1.2046604256780391E-2</v>
      </c>
      <c r="AB38" s="12">
        <f t="shared" si="22"/>
        <v>7.710176991150508E-3</v>
      </c>
      <c r="AC38" s="23">
        <f t="shared" si="23"/>
        <v>4.336427265629883E-3</v>
      </c>
    </row>
    <row r="39" spans="1:29" x14ac:dyDescent="0.25">
      <c r="A39" s="13">
        <f t="shared" si="9"/>
        <v>41455</v>
      </c>
      <c r="B39" s="14">
        <f t="shared" si="10"/>
        <v>135.39076267920134</v>
      </c>
      <c r="C39" s="14">
        <f t="shared" si="3"/>
        <v>125.5490843926751</v>
      </c>
      <c r="D39" s="12">
        <v>-3.9586436120200186E-2</v>
      </c>
      <c r="E39" s="12">
        <v>-3.0046984918100983E-2</v>
      </c>
      <c r="G39" s="14">
        <f>MAX($B$2:B39)</f>
        <v>143.2671747491903</v>
      </c>
      <c r="H39" s="12">
        <f t="shared" si="4"/>
        <v>-5.4977087974113714E-2</v>
      </c>
      <c r="I39" s="12">
        <f t="shared" si="5"/>
        <v>-3.9586436120200186E-2</v>
      </c>
      <c r="J39" s="14">
        <f>MAX($C$2:C39)</f>
        <v>131.54337234697871</v>
      </c>
      <c r="K39" s="12">
        <f t="shared" si="6"/>
        <v>-4.5568908926039819E-2</v>
      </c>
      <c r="L39" s="12">
        <f t="shared" si="24"/>
        <v>-3.0046984918100983E-2</v>
      </c>
      <c r="M39" s="12">
        <f t="shared" si="8"/>
        <v>-9.5394512020992028E-3</v>
      </c>
      <c r="O39" s="28" t="s">
        <v>60</v>
      </c>
      <c r="P39" s="8" t="s">
        <v>16</v>
      </c>
      <c r="Q39" s="8" t="s">
        <v>1</v>
      </c>
      <c r="Z39" s="8" t="s">
        <v>72</v>
      </c>
      <c r="AA39" s="49">
        <f t="shared" si="21"/>
        <v>2.22517391961079E-2</v>
      </c>
      <c r="AB39" s="12">
        <f t="shared" si="22"/>
        <v>1.5137710352700839E-2</v>
      </c>
      <c r="AC39" s="23">
        <f t="shared" si="23"/>
        <v>7.1140288434070609E-3</v>
      </c>
    </row>
    <row r="40" spans="1:29" x14ac:dyDescent="0.25">
      <c r="A40" s="13">
        <f t="shared" si="9"/>
        <v>41486</v>
      </c>
      <c r="B40" s="14">
        <f t="shared" si="10"/>
        <v>138.83126857988731</v>
      </c>
      <c r="C40" s="14">
        <f t="shared" si="3"/>
        <v>126.98605588844705</v>
      </c>
      <c r="D40" s="12">
        <v>2.5411673829166537E-2</v>
      </c>
      <c r="E40" s="12">
        <v>1.144549562207553E-2</v>
      </c>
      <c r="G40" s="14">
        <f>MAX($B$2:B40)</f>
        <v>143.2671747491903</v>
      </c>
      <c r="H40" s="12">
        <f t="shared" si="4"/>
        <v>-3.096247397262275E-2</v>
      </c>
      <c r="I40" s="12" t="str">
        <f t="shared" si="5"/>
        <v>Positive</v>
      </c>
      <c r="J40" s="14">
        <f>MAX($C$2:C40)</f>
        <v>131.54337234697871</v>
      </c>
      <c r="K40" s="12">
        <f t="shared" si="6"/>
        <v>-3.4644972051580014E-2</v>
      </c>
      <c r="L40" s="12" t="str">
        <f t="shared" si="24"/>
        <v>Positive</v>
      </c>
      <c r="M40" s="12">
        <f t="shared" si="8"/>
        <v>1.3966178207091007E-2</v>
      </c>
      <c r="O40" s="8" t="s">
        <v>24</v>
      </c>
      <c r="P40" s="8" t="str">
        <f>"I3:I"&amp;S3</f>
        <v>I3:I128</v>
      </c>
      <c r="Q40" s="8" t="str">
        <f>"L3:L"&amp;S3</f>
        <v>L3:L128</v>
      </c>
      <c r="U40" s="24" t="s">
        <v>63</v>
      </c>
      <c r="Z40" s="8" t="s">
        <v>73</v>
      </c>
      <c r="AA40" s="49">
        <f t="shared" si="21"/>
        <v>4.2465928190797975E-3</v>
      </c>
      <c r="AB40" s="12">
        <f t="shared" si="22"/>
        <v>6.1637614083664971E-4</v>
      </c>
      <c r="AC40" s="23">
        <f t="shared" si="23"/>
        <v>3.6302166782431478E-3</v>
      </c>
    </row>
    <row r="41" spans="1:29" x14ac:dyDescent="0.25">
      <c r="A41" s="13">
        <f t="shared" si="9"/>
        <v>41517</v>
      </c>
      <c r="B41" s="14">
        <f t="shared" si="10"/>
        <v>136.45029616536738</v>
      </c>
      <c r="C41" s="14">
        <f t="shared" si="3"/>
        <v>125.81732653861225</v>
      </c>
      <c r="D41" s="12">
        <v>-1.7150116388584657E-2</v>
      </c>
      <c r="E41" s="12">
        <v>-9.2036038260885356E-3</v>
      </c>
      <c r="G41" s="14">
        <f>MAX($B$2:B41)</f>
        <v>143.2671747491903</v>
      </c>
      <c r="H41" s="12">
        <f t="shared" si="4"/>
        <v>-4.7581580328898476E-2</v>
      </c>
      <c r="I41" s="12">
        <f t="shared" si="5"/>
        <v>-1.7150116388584657E-2</v>
      </c>
      <c r="J41" s="14">
        <f>MAX($C$2:C41)</f>
        <v>131.54337234697871</v>
      </c>
      <c r="K41" s="12">
        <f t="shared" si="6"/>
        <v>-4.3529717280339941E-2</v>
      </c>
      <c r="L41" s="12">
        <f t="shared" si="24"/>
        <v>-9.2036038260885356E-3</v>
      </c>
      <c r="M41" s="12">
        <f t="shared" si="8"/>
        <v>-7.9465125624961219E-3</v>
      </c>
      <c r="O41" s="8" t="s">
        <v>95</v>
      </c>
      <c r="P41" s="8" t="str">
        <f>IFERROR("I"&amp;(S4+1)&amp;":I"&amp;S3,"N/A")</f>
        <v>I61:I128</v>
      </c>
      <c r="Q41" s="8" t="str">
        <f>IFERROR("L"&amp;(S4+1)&amp;":L"&amp;S3,"N/A")</f>
        <v>L61:L128</v>
      </c>
      <c r="U41" s="8" t="s">
        <v>65</v>
      </c>
      <c r="V41" s="32">
        <f ca="1">(V21-$AA$2)/V27</f>
        <v>1.2381054758923578</v>
      </c>
      <c r="W41" s="32">
        <f ca="1">(W21-$AA$2)/W27</f>
        <v>1.2554468493378974</v>
      </c>
      <c r="X41" s="14">
        <f t="shared" ref="X41:X44" ca="1" si="34">IFERROR(V41-W41,"N/A")</f>
        <v>-1.7341373445539654E-2</v>
      </c>
      <c r="Z41" s="8" t="s">
        <v>75</v>
      </c>
      <c r="AA41" s="49">
        <f t="shared" si="21"/>
        <v>-4.0096572822296839E-3</v>
      </c>
      <c r="AB41" s="12">
        <f t="shared" si="22"/>
        <v>-1.5806973368059696E-2</v>
      </c>
      <c r="AC41" s="23">
        <f t="shared" si="23"/>
        <v>1.1797316085830012E-2</v>
      </c>
    </row>
    <row r="42" spans="1:29" x14ac:dyDescent="0.25">
      <c r="A42" s="13">
        <f t="shared" si="9"/>
        <v>41547</v>
      </c>
      <c r="B42" s="14">
        <f t="shared" si="10"/>
        <v>139.31912495113335</v>
      </c>
      <c r="C42" s="14">
        <f t="shared" si="3"/>
        <v>128.10662485299875</v>
      </c>
      <c r="D42" s="12">
        <v>2.1024716445387392E-2</v>
      </c>
      <c r="E42" s="12">
        <v>1.8195413758723689E-2</v>
      </c>
      <c r="G42" s="14">
        <f>MAX($B$2:B42)</f>
        <v>143.2671747491903</v>
      </c>
      <c r="H42" s="12">
        <f t="shared" si="4"/>
        <v>-2.7557253117949654E-2</v>
      </c>
      <c r="I42" s="12" t="str">
        <f t="shared" si="5"/>
        <v>Positive</v>
      </c>
      <c r="J42" s="14">
        <f>MAX($C$2:C42)</f>
        <v>131.54337234697871</v>
      </c>
      <c r="K42" s="12">
        <f t="shared" si="6"/>
        <v>-2.6126344738332197E-2</v>
      </c>
      <c r="L42" s="12" t="str">
        <f t="shared" si="24"/>
        <v>Positive</v>
      </c>
      <c r="M42" s="12">
        <f t="shared" si="8"/>
        <v>2.8293026866637039E-3</v>
      </c>
      <c r="O42" s="8" t="s">
        <v>96</v>
      </c>
      <c r="P42" s="8" t="str">
        <f>IFERROR("I"&amp;(S5+1)&amp;":I"&amp;S3,"N/A")</f>
        <v>I70:I128</v>
      </c>
      <c r="Q42" s="8" t="str">
        <f>IFERROR("L"&amp;(S5+1)&amp;":L"&amp;S3,"N/A")</f>
        <v>L70:L128</v>
      </c>
      <c r="U42" s="8" t="s">
        <v>67</v>
      </c>
      <c r="V42" s="32">
        <f ca="1">IFERROR(STDEV(INDIRECT(P40))*SQRT($AA$1),"N/A")</f>
        <v>8.0004777518072584E-2</v>
      </c>
      <c r="W42" s="32">
        <f ca="1">IFERROR(STDEV(INDIRECT(Q40))*SQRT($AA$1),"N/A")</f>
        <v>5.4810412625359392E-2</v>
      </c>
      <c r="X42" s="14">
        <f t="shared" ca="1" si="34"/>
        <v>2.5194364892713192E-2</v>
      </c>
      <c r="Z42" s="8" t="s">
        <v>77</v>
      </c>
      <c r="AA42" s="49">
        <f t="shared" si="21"/>
        <v>-1.1451387378808797E-2</v>
      </c>
      <c r="AB42" s="12">
        <f t="shared" si="22"/>
        <v>-5.0364004377572158E-3</v>
      </c>
      <c r="AC42" s="23">
        <f t="shared" si="23"/>
        <v>-6.4149869410515814E-3</v>
      </c>
    </row>
    <row r="43" spans="1:29" x14ac:dyDescent="0.25">
      <c r="A43" s="13">
        <f t="shared" si="9"/>
        <v>41578</v>
      </c>
      <c r="B43" s="14">
        <f t="shared" si="10"/>
        <v>141.76003776411466</v>
      </c>
      <c r="C43" s="14">
        <f t="shared" si="3"/>
        <v>129.83143865150916</v>
      </c>
      <c r="D43" s="12">
        <v>1.7520299627473701E-2</v>
      </c>
      <c r="E43" s="12">
        <v>1.3463892288861912E-2</v>
      </c>
      <c r="G43" s="14">
        <f>MAX($B$2:B43)</f>
        <v>143.2671747491903</v>
      </c>
      <c r="H43" s="12">
        <f t="shared" si="4"/>
        <v>-1.0519764822012445E-2</v>
      </c>
      <c r="I43" s="12" t="str">
        <f t="shared" si="5"/>
        <v>Positive</v>
      </c>
      <c r="J43" s="14">
        <f>MAX($C$2:C43)</f>
        <v>131.54337234697871</v>
      </c>
      <c r="K43" s="12">
        <f t="shared" si="6"/>
        <v>-1.3014214740928898E-2</v>
      </c>
      <c r="L43" s="12" t="str">
        <f t="shared" si="24"/>
        <v>Positive</v>
      </c>
      <c r="M43" s="12">
        <f t="shared" si="8"/>
        <v>4.0564073386117894E-3</v>
      </c>
      <c r="O43" s="8" t="s">
        <v>97</v>
      </c>
      <c r="P43" s="8" t="str">
        <f>IFERROR("I"&amp;(S6+1)&amp;":I"&amp;S3,"N/A")</f>
        <v>I77:I128</v>
      </c>
      <c r="Q43" s="8" t="str">
        <f>IFERROR("L"&amp;(S6+1)&amp;":L"&amp;S3,"N/A")</f>
        <v>L77:L128</v>
      </c>
      <c r="U43" s="8" t="s">
        <v>69</v>
      </c>
      <c r="V43" s="32">
        <f ca="1">(V21-$AA$2)/V42</f>
        <v>1.0632632409480571</v>
      </c>
      <c r="W43" s="32">
        <f ca="1">(W21-$AA$2)/W42</f>
        <v>1.1786644656909666</v>
      </c>
      <c r="X43" s="14">
        <f t="shared" ca="1" si="34"/>
        <v>-0.11540122474290948</v>
      </c>
      <c r="Z43" s="8" t="s">
        <v>78</v>
      </c>
      <c r="AA43" s="49">
        <f t="shared" si="21"/>
        <v>2.6534478635937386E-2</v>
      </c>
      <c r="AB43" s="12">
        <f t="shared" si="22"/>
        <v>2.6534478635937164E-2</v>
      </c>
      <c r="AC43" s="23">
        <f t="shared" si="23"/>
        <v>2.2204460492503131E-16</v>
      </c>
    </row>
    <row r="44" spans="1:29" x14ac:dyDescent="0.25">
      <c r="A44" s="13">
        <f t="shared" si="9"/>
        <v>41608</v>
      </c>
      <c r="B44" s="14">
        <f t="shared" si="10"/>
        <v>141.78785498113541</v>
      </c>
      <c r="C44" s="14">
        <f t="shared" si="3"/>
        <v>129.51391611132885</v>
      </c>
      <c r="D44" s="12">
        <v>1.9622749443004572E-4</v>
      </c>
      <c r="E44" s="12">
        <v>-2.4456521739129045E-3</v>
      </c>
      <c r="G44" s="14">
        <f>MAX($B$2:B44)</f>
        <v>143.2671747491903</v>
      </c>
      <c r="H44" s="12">
        <f t="shared" si="4"/>
        <v>-1.0325601594675549E-2</v>
      </c>
      <c r="I44" s="12" t="str">
        <f t="shared" si="5"/>
        <v>Positive</v>
      </c>
      <c r="J44" s="14">
        <f>MAX($C$2:C44)</f>
        <v>131.54337234697871</v>
      </c>
      <c r="K44" s="12">
        <f t="shared" si="6"/>
        <v>-1.542803867226894E-2</v>
      </c>
      <c r="L44" s="12">
        <f t="shared" si="24"/>
        <v>-2.4456521739129045E-3</v>
      </c>
      <c r="M44" s="12">
        <f t="shared" si="8"/>
        <v>2.6418796683429502E-3</v>
      </c>
      <c r="U44" s="8" t="s">
        <v>71</v>
      </c>
      <c r="V44" s="12">
        <f>MIN(H:H)</f>
        <v>-0.15198572499999996</v>
      </c>
      <c r="W44" s="12">
        <f>MIN(K:K)</f>
        <v>-9.4523683943885217E-2</v>
      </c>
      <c r="X44" s="12">
        <f t="shared" si="34"/>
        <v>-5.7462041056114743E-2</v>
      </c>
      <c r="Z44" s="8" t="s">
        <v>80</v>
      </c>
      <c r="AA44" s="49">
        <f t="shared" si="21"/>
        <v>-5.8764887463720328E-3</v>
      </c>
      <c r="AB44" s="12">
        <f t="shared" si="22"/>
        <v>-2.1645021645022577E-3</v>
      </c>
      <c r="AC44" s="23">
        <f t="shared" si="23"/>
        <v>-3.711986581869775E-3</v>
      </c>
    </row>
    <row r="45" spans="1:29" x14ac:dyDescent="0.25">
      <c r="A45" s="13">
        <f t="shared" si="9"/>
        <v>41639</v>
      </c>
      <c r="B45" s="14">
        <f t="shared" si="10"/>
        <v>143.00887302356185</v>
      </c>
      <c r="C45" s="14">
        <f t="shared" si="3"/>
        <v>129.73567788542303</v>
      </c>
      <c r="D45" s="12">
        <v>8.6115841345431043E-3</v>
      </c>
      <c r="E45" s="12">
        <v>1.712262131766229E-3</v>
      </c>
      <c r="G45" s="14">
        <f>MAX($B$2:B45)</f>
        <v>143.2671747491903</v>
      </c>
      <c r="H45" s="12">
        <f t="shared" si="4"/>
        <v>-1.8029372470047544E-3</v>
      </c>
      <c r="I45" s="12" t="str">
        <f t="shared" si="5"/>
        <v>Positive</v>
      </c>
      <c r="J45" s="14">
        <f>MAX($C$2:C45)</f>
        <v>131.54337234697871</v>
      </c>
      <c r="K45" s="12">
        <f t="shared" si="6"/>
        <v>-1.3742193386888646E-2</v>
      </c>
      <c r="L45" s="12" t="str">
        <f t="shared" si="24"/>
        <v>Positive</v>
      </c>
      <c r="M45" s="12">
        <f t="shared" si="8"/>
        <v>6.8993220027768754E-3</v>
      </c>
      <c r="V45" s="12"/>
      <c r="W45" s="12"/>
      <c r="X45" s="14"/>
      <c r="Z45" s="8" t="s">
        <v>82</v>
      </c>
      <c r="AA45" s="49">
        <f t="shared" si="21"/>
        <v>6.7219505672160951E-2</v>
      </c>
      <c r="AB45" s="12">
        <f t="shared" si="22"/>
        <v>4.6257057074312824E-2</v>
      </c>
      <c r="AC45" s="23">
        <f t="shared" si="23"/>
        <v>2.0962448597848127E-2</v>
      </c>
    </row>
    <row r="46" spans="1:29" x14ac:dyDescent="0.25">
      <c r="A46" s="13">
        <f t="shared" si="9"/>
        <v>41670</v>
      </c>
      <c r="B46" s="14">
        <f t="shared" si="10"/>
        <v>144.52259610636966</v>
      </c>
      <c r="C46" s="14">
        <f t="shared" si="3"/>
        <v>131.032088256706</v>
      </c>
      <c r="D46" s="12">
        <v>1.0584819324870987E-2</v>
      </c>
      <c r="E46" s="12">
        <v>9.9927051094450547E-3</v>
      </c>
      <c r="G46" s="14">
        <f>MAX($B$2:B46)</f>
        <v>144.52259610636966</v>
      </c>
      <c r="H46" s="12">
        <f t="shared" si="4"/>
        <v>0</v>
      </c>
      <c r="I46" s="12" t="str">
        <f t="shared" si="5"/>
        <v>Positive</v>
      </c>
      <c r="J46" s="14">
        <f>MAX($C$2:C46)</f>
        <v>131.54337234697871</v>
      </c>
      <c r="K46" s="12">
        <f t="shared" si="6"/>
        <v>-3.8868099635158693E-3</v>
      </c>
      <c r="L46" s="12" t="str">
        <f t="shared" si="24"/>
        <v>Positive</v>
      </c>
      <c r="M46" s="12">
        <f t="shared" si="8"/>
        <v>5.9211421542593179E-4</v>
      </c>
      <c r="O46" s="8">
        <v>2015</v>
      </c>
      <c r="P46" s="8" t="str">
        <f t="shared" ref="P46:P51" si="35">IFERROR("I"&amp;(S15+1)&amp;":I"&amp;S16,"N/A")</f>
        <v>I61:I69</v>
      </c>
      <c r="Q46" s="8" t="str">
        <f t="shared" ref="Q46:Q51" si="36">IFERROR("L"&amp;(S15+1)&amp;":L"&amp;S16,"N/A")</f>
        <v>L61:L69</v>
      </c>
      <c r="U46" s="8" t="s">
        <v>74</v>
      </c>
      <c r="V46" s="12">
        <f ca="1">SUMIFS(INDIRECT(P26),INDIRECT(Q26),"&gt;0")/SUMIFS(INDIRECT(Q26),INDIRECT(Q26),"&gt;0")</f>
        <v>1.2320617065518937</v>
      </c>
      <c r="Z46" s="8" t="s">
        <v>83</v>
      </c>
      <c r="AA46" s="49">
        <f t="shared" si="21"/>
        <v>3.1279535288748272E-2</v>
      </c>
      <c r="AB46" s="12">
        <f t="shared" si="22"/>
        <v>4.2571157886065247E-2</v>
      </c>
      <c r="AC46" s="23">
        <f t="shared" si="23"/>
        <v>-1.1291622597316975E-2</v>
      </c>
    </row>
    <row r="47" spans="1:29" x14ac:dyDescent="0.25">
      <c r="A47" s="13">
        <f t="shared" si="9"/>
        <v>41698</v>
      </c>
      <c r="B47" s="14">
        <f t="shared" si="10"/>
        <v>147.77917806121644</v>
      </c>
      <c r="C47" s="14">
        <f t="shared" si="3"/>
        <v>133.35442683541464</v>
      </c>
      <c r="D47" s="12">
        <v>2.2533375697527003E-2</v>
      </c>
      <c r="E47" s="12">
        <v>1.7723434080962885E-2</v>
      </c>
      <c r="G47" s="14">
        <f>MAX($B$2:B47)</f>
        <v>147.77917806121644</v>
      </c>
      <c r="H47" s="12">
        <f t="shared" si="4"/>
        <v>0</v>
      </c>
      <c r="I47" s="12" t="str">
        <f t="shared" si="5"/>
        <v>Positive</v>
      </c>
      <c r="J47" s="14">
        <f>MAX($C$2:C47)</f>
        <v>133.35442683541464</v>
      </c>
      <c r="K47" s="12">
        <f t="shared" si="6"/>
        <v>0</v>
      </c>
      <c r="L47" s="12" t="str">
        <f t="shared" si="24"/>
        <v>Positive</v>
      </c>
      <c r="M47" s="12">
        <f t="shared" si="8"/>
        <v>4.8099416165641173E-3</v>
      </c>
      <c r="O47" s="8">
        <v>2016</v>
      </c>
      <c r="P47" s="8" t="str">
        <f t="shared" si="35"/>
        <v>I70:I81</v>
      </c>
      <c r="Q47" s="8" t="str">
        <f t="shared" si="36"/>
        <v>L70:L81</v>
      </c>
      <c r="U47" s="8" t="s">
        <v>76</v>
      </c>
      <c r="V47" s="12">
        <f ca="1">SUMIFS(INDIRECT(P26),INDIRECT(Q26),"&lt;0")/SUMIFS(INDIRECT(Q26),INDIRECT(Q26),"&lt;0")</f>
        <v>1.0759596267014924</v>
      </c>
      <c r="Z47" s="8" t="s">
        <v>84</v>
      </c>
      <c r="AA47" s="49">
        <f t="shared" si="21"/>
        <v>5.7077266027153462E-2</v>
      </c>
      <c r="AB47" s="12">
        <f t="shared" si="22"/>
        <v>4.0207292098799696E-2</v>
      </c>
      <c r="AC47" s="23">
        <f t="shared" si="23"/>
        <v>1.6869973928353765E-2</v>
      </c>
    </row>
    <row r="48" spans="1:29" x14ac:dyDescent="0.25">
      <c r="A48" s="13">
        <f t="shared" si="9"/>
        <v>41729</v>
      </c>
      <c r="B48" s="14">
        <f t="shared" si="10"/>
        <v>149.50374878044173</v>
      </c>
      <c r="C48" s="14">
        <f t="shared" si="3"/>
        <v>133.95419163353301</v>
      </c>
      <c r="D48" s="12">
        <v>1.1669916843839001E-2</v>
      </c>
      <c r="E48" s="12">
        <v>4.4975244718241658E-3</v>
      </c>
      <c r="G48" s="14">
        <f>MAX($B$2:B48)</f>
        <v>149.50374878044173</v>
      </c>
      <c r="H48" s="12">
        <f t="shared" si="4"/>
        <v>0</v>
      </c>
      <c r="I48" s="12" t="str">
        <f t="shared" si="5"/>
        <v>Positive</v>
      </c>
      <c r="J48" s="14">
        <f>MAX($C$2:C48)</f>
        <v>133.95419163353301</v>
      </c>
      <c r="K48" s="12">
        <f t="shared" si="6"/>
        <v>0</v>
      </c>
      <c r="L48" s="12" t="str">
        <f t="shared" si="24"/>
        <v>Positive</v>
      </c>
      <c r="M48" s="12">
        <f t="shared" si="8"/>
        <v>7.1723923720148353E-3</v>
      </c>
      <c r="O48" s="8">
        <v>2017</v>
      </c>
      <c r="P48" s="8" t="str">
        <f t="shared" si="35"/>
        <v>I82:I93</v>
      </c>
      <c r="Q48" s="8" t="str">
        <f t="shared" si="36"/>
        <v>L82:L93</v>
      </c>
      <c r="U48" s="8" t="s">
        <v>10</v>
      </c>
      <c r="V48" s="12">
        <f>STDEV(M:M)*SQRT(AA1)</f>
        <v>2.8028614023347526E-2</v>
      </c>
      <c r="Z48" s="8" t="s">
        <v>86</v>
      </c>
      <c r="AA48" s="49">
        <f t="shared" si="21"/>
        <v>2.7511303565407097E-2</v>
      </c>
      <c r="AB48" s="12">
        <f t="shared" si="22"/>
        <v>1.5142211446549592E-2</v>
      </c>
      <c r="AC48" s="23">
        <f t="shared" si="23"/>
        <v>1.2369092118857505E-2</v>
      </c>
    </row>
    <row r="49" spans="1:29" x14ac:dyDescent="0.25">
      <c r="A49" s="13">
        <f t="shared" si="9"/>
        <v>41759</v>
      </c>
      <c r="B49" s="14">
        <f t="shared" si="10"/>
        <v>150.68160118524722</v>
      </c>
      <c r="C49" s="14">
        <f t="shared" si="3"/>
        <v>134.70515764126108</v>
      </c>
      <c r="D49" s="12">
        <v>7.8784138485734623E-3</v>
      </c>
      <c r="E49" s="12">
        <v>5.6061404168861184E-3</v>
      </c>
      <c r="G49" s="14">
        <f>MAX($B$2:B49)</f>
        <v>150.68160118524722</v>
      </c>
      <c r="H49" s="12">
        <f t="shared" si="4"/>
        <v>0</v>
      </c>
      <c r="I49" s="12" t="str">
        <f t="shared" si="5"/>
        <v>Positive</v>
      </c>
      <c r="J49" s="14">
        <f>MAX($C$2:C49)</f>
        <v>134.70515764126108</v>
      </c>
      <c r="K49" s="12">
        <f t="shared" si="6"/>
        <v>0</v>
      </c>
      <c r="L49" s="12" t="str">
        <f t="shared" si="24"/>
        <v>Positive</v>
      </c>
      <c r="M49" s="12">
        <f t="shared" si="8"/>
        <v>2.2722734316873439E-3</v>
      </c>
      <c r="O49" s="8">
        <v>2018</v>
      </c>
      <c r="P49" s="8" t="str">
        <f t="shared" si="35"/>
        <v>I94:I105</v>
      </c>
      <c r="Q49" s="8" t="str">
        <f t="shared" si="36"/>
        <v>L94:L105</v>
      </c>
      <c r="U49" s="8" t="s">
        <v>79</v>
      </c>
      <c r="V49" s="32">
        <f>(X21)/V48</f>
        <v>0.73007724558831133</v>
      </c>
      <c r="Z49" s="8" t="s">
        <v>88</v>
      </c>
      <c r="AA49" s="49">
        <f t="shared" si="21"/>
        <v>-0.13455903164874994</v>
      </c>
      <c r="AB49" s="12">
        <f t="shared" si="22"/>
        <v>-8.0500633258710264E-2</v>
      </c>
      <c r="AC49" s="23">
        <f t="shared" si="23"/>
        <v>-5.4058398390039675E-2</v>
      </c>
    </row>
    <row r="50" spans="1:29" x14ac:dyDescent="0.25">
      <c r="A50" s="13">
        <f t="shared" si="9"/>
        <v>41790</v>
      </c>
      <c r="B50" s="14">
        <f t="shared" si="10"/>
        <v>152.51359220316746</v>
      </c>
      <c r="C50" s="14">
        <f t="shared" si="3"/>
        <v>136.82757462059689</v>
      </c>
      <c r="D50" s="12">
        <v>1.2158027280769312E-2</v>
      </c>
      <c r="E50" s="12">
        <v>1.5756018674415673E-2</v>
      </c>
      <c r="G50" s="14">
        <f>MAX($B$2:B50)</f>
        <v>152.51359220316746</v>
      </c>
      <c r="H50" s="12">
        <f t="shared" si="4"/>
        <v>0</v>
      </c>
      <c r="I50" s="12" t="str">
        <f t="shared" si="5"/>
        <v>Positive</v>
      </c>
      <c r="J50" s="14">
        <f>MAX($C$2:C50)</f>
        <v>136.82757462059689</v>
      </c>
      <c r="K50" s="12">
        <f t="shared" si="6"/>
        <v>0</v>
      </c>
      <c r="L50" s="12" t="str">
        <f t="shared" si="24"/>
        <v>Positive</v>
      </c>
      <c r="M50" s="12">
        <f t="shared" si="8"/>
        <v>-3.5979913936463603E-3</v>
      </c>
      <c r="O50" s="8">
        <v>2019</v>
      </c>
      <c r="P50" s="8" t="str">
        <f t="shared" si="35"/>
        <v>I106:I117</v>
      </c>
      <c r="Q50" s="8" t="str">
        <f t="shared" si="36"/>
        <v>L106:L117</v>
      </c>
      <c r="U50" s="8" t="s">
        <v>81</v>
      </c>
      <c r="V50" s="23">
        <f>X21</f>
        <v>2.0463053323823477E-2</v>
      </c>
      <c r="Z50" s="8" t="s">
        <v>89</v>
      </c>
      <c r="AA50" s="49">
        <f t="shared" si="21"/>
        <v>0.1719695024011334</v>
      </c>
      <c r="AB50" s="12">
        <f t="shared" si="22"/>
        <v>0.11479257713199997</v>
      </c>
      <c r="AC50" s="23">
        <f t="shared" si="23"/>
        <v>5.7176925269133427E-2</v>
      </c>
    </row>
    <row r="51" spans="1:29" x14ac:dyDescent="0.25">
      <c r="A51" s="13">
        <f t="shared" si="9"/>
        <v>41820</v>
      </c>
      <c r="B51" s="14">
        <f t="shared" si="10"/>
        <v>152.44161560570805</v>
      </c>
      <c r="C51" s="14">
        <f t="shared" si="3"/>
        <v>136.64109312874498</v>
      </c>
      <c r="D51" s="12">
        <v>-4.7193562501324227E-4</v>
      </c>
      <c r="E51" s="12">
        <v>-1.3628940830749947E-3</v>
      </c>
      <c r="G51" s="14">
        <f>MAX($B$2:B51)</f>
        <v>152.51359220316746</v>
      </c>
      <c r="H51" s="12">
        <f t="shared" si="4"/>
        <v>-4.7193562501324227E-4</v>
      </c>
      <c r="I51" s="12">
        <f t="shared" si="5"/>
        <v>-4.7193562501324227E-4</v>
      </c>
      <c r="J51" s="14">
        <f>MAX($C$2:C51)</f>
        <v>136.82757462059689</v>
      </c>
      <c r="K51" s="12">
        <f t="shared" si="6"/>
        <v>-1.3628940830749947E-3</v>
      </c>
      <c r="L51" s="12">
        <f t="shared" si="24"/>
        <v>-1.3628940830749947E-3</v>
      </c>
      <c r="M51" s="12">
        <f t="shared" si="8"/>
        <v>8.9095845806175245E-4</v>
      </c>
      <c r="O51" s="8">
        <v>2020</v>
      </c>
      <c r="P51" s="8" t="str">
        <f t="shared" si="35"/>
        <v>I118:I128</v>
      </c>
      <c r="Q51" s="8" t="str">
        <f t="shared" si="36"/>
        <v>L118:L128</v>
      </c>
      <c r="Z51" s="8" t="s">
        <v>90</v>
      </c>
      <c r="AA51" s="49">
        <f t="shared" si="21"/>
        <v>3.0820965349390717E-2</v>
      </c>
      <c r="AB51" s="12">
        <f t="shared" si="22"/>
        <v>2.5321566463999856E-2</v>
      </c>
      <c r="AC51" s="23">
        <f t="shared" si="23"/>
        <v>5.4993988853908604E-3</v>
      </c>
    </row>
    <row r="52" spans="1:29" x14ac:dyDescent="0.25">
      <c r="A52" s="13">
        <f t="shared" si="9"/>
        <v>41851</v>
      </c>
      <c r="B52" s="14">
        <f t="shared" si="10"/>
        <v>153.49321268391824</v>
      </c>
      <c r="C52" s="14">
        <f t="shared" si="3"/>
        <v>137.21061768494141</v>
      </c>
      <c r="D52" s="12">
        <v>6.898359572166779E-3</v>
      </c>
      <c r="E52" s="12">
        <v>4.1680327868851563E-3</v>
      </c>
      <c r="G52" s="14">
        <f>MAX($B$2:B52)</f>
        <v>153.49321268391824</v>
      </c>
      <c r="H52" s="12">
        <f t="shared" si="4"/>
        <v>0</v>
      </c>
      <c r="I52" s="12" t="str">
        <f t="shared" si="5"/>
        <v>Positive</v>
      </c>
      <c r="J52" s="14">
        <f>MAX($C$2:C52)</f>
        <v>137.21061768494141</v>
      </c>
      <c r="K52" s="12">
        <f t="shared" si="6"/>
        <v>0</v>
      </c>
      <c r="L52" s="12" t="str">
        <f t="shared" si="24"/>
        <v>Positive</v>
      </c>
      <c r="M52" s="12">
        <f t="shared" si="8"/>
        <v>2.7303267852816226E-3</v>
      </c>
      <c r="Z52" s="8" t="s">
        <v>91</v>
      </c>
      <c r="AA52" s="49">
        <f t="shared" si="21"/>
        <v>5.3607456884632754E-2</v>
      </c>
      <c r="AB52" s="12">
        <f t="shared" si="22"/>
        <v>2.3011249999999928E-2</v>
      </c>
      <c r="AC52" s="23">
        <f t="shared" si="23"/>
        <v>3.0596206884632826E-2</v>
      </c>
    </row>
    <row r="53" spans="1:29" x14ac:dyDescent="0.25">
      <c r="A53" s="13">
        <f t="shared" si="9"/>
        <v>41882</v>
      </c>
      <c r="B53" s="14">
        <f t="shared" si="10"/>
        <v>154.77162504088145</v>
      </c>
      <c r="C53" s="14">
        <f t="shared" si="3"/>
        <v>138.83575068600544</v>
      </c>
      <c r="D53" s="12">
        <v>8.3287875379596255E-3</v>
      </c>
      <c r="E53" s="12">
        <v>1.1844076125330227E-2</v>
      </c>
      <c r="G53" s="14">
        <f>MAX($B$2:B53)</f>
        <v>154.77162504088145</v>
      </c>
      <c r="H53" s="12">
        <f t="shared" si="4"/>
        <v>0</v>
      </c>
      <c r="I53" s="12" t="str">
        <f t="shared" si="5"/>
        <v>Positive</v>
      </c>
      <c r="J53" s="14">
        <f>MAX($C$2:C53)</f>
        <v>138.83575068600544</v>
      </c>
      <c r="K53" s="12">
        <f t="shared" si="6"/>
        <v>0</v>
      </c>
      <c r="L53" s="12" t="str">
        <f t="shared" si="24"/>
        <v>Positive</v>
      </c>
      <c r="M53" s="12">
        <f t="shared" si="8"/>
        <v>-3.5152885873706019E-3</v>
      </c>
      <c r="U53" s="50" t="s">
        <v>100</v>
      </c>
      <c r="Z53" s="8" t="s">
        <v>141</v>
      </c>
      <c r="AA53" s="26" t="str">
        <f t="shared" ref="AA53:AA56" si="37">IFERROR(VLOOKUP(Z53,$O$49:$S$93,3,0)/VLOOKUP(Z52,$O$49:$S$93,3,0)-1,"N/A")</f>
        <v>N/A</v>
      </c>
      <c r="AB53" s="12" t="str">
        <f t="shared" ref="AB53:AB56" si="38">IFERROR(VLOOKUP(Z53,$O$49:$S$93,4,0)/VLOOKUP(Z52,$O$49:$S$93,4,0)-1,"N/A")</f>
        <v>N/A</v>
      </c>
      <c r="AC53" s="23" t="str">
        <f t="shared" si="23"/>
        <v>N/A</v>
      </c>
    </row>
    <row r="54" spans="1:29" x14ac:dyDescent="0.25">
      <c r="A54" s="13">
        <f t="shared" si="9"/>
        <v>41912</v>
      </c>
      <c r="B54" s="14">
        <f t="shared" si="10"/>
        <v>154.67556055554212</v>
      </c>
      <c r="C54" s="14">
        <f t="shared" si="3"/>
        <v>137.71966175729401</v>
      </c>
      <c r="D54" s="12">
        <v>-6.2068538282744612E-4</v>
      </c>
      <c r="E54" s="12">
        <v>-8.038915936253388E-3</v>
      </c>
      <c r="G54" s="14">
        <f>MAX($B$2:B54)</f>
        <v>154.77162504088145</v>
      </c>
      <c r="H54" s="12">
        <f t="shared" si="4"/>
        <v>-6.2068538282744612E-4</v>
      </c>
      <c r="I54" s="12">
        <f t="shared" si="5"/>
        <v>-6.2068538282744612E-4</v>
      </c>
      <c r="J54" s="14">
        <f>MAX($C$2:C54)</f>
        <v>138.83575068600544</v>
      </c>
      <c r="K54" s="12">
        <f t="shared" si="6"/>
        <v>-8.038915936253388E-3</v>
      </c>
      <c r="L54" s="12">
        <f t="shared" si="24"/>
        <v>-8.038915936253388E-3</v>
      </c>
      <c r="M54" s="12">
        <f t="shared" si="8"/>
        <v>7.4182305534259418E-3</v>
      </c>
      <c r="O54" s="24" t="s">
        <v>85</v>
      </c>
      <c r="V54" s="8" t="s">
        <v>28</v>
      </c>
      <c r="W54" s="8" t="s">
        <v>29</v>
      </c>
      <c r="Z54" s="8" t="s">
        <v>142</v>
      </c>
      <c r="AA54" s="26" t="str">
        <f t="shared" si="37"/>
        <v>N/A</v>
      </c>
      <c r="AB54" s="12" t="str">
        <f t="shared" si="38"/>
        <v>N/A</v>
      </c>
      <c r="AC54" s="23" t="str">
        <f t="shared" si="23"/>
        <v>N/A</v>
      </c>
    </row>
    <row r="55" spans="1:29" x14ac:dyDescent="0.25">
      <c r="A55" s="13">
        <f t="shared" si="9"/>
        <v>41943</v>
      </c>
      <c r="B55" s="14">
        <f t="shared" si="10"/>
        <v>154.87106837643208</v>
      </c>
      <c r="C55" s="14">
        <f t="shared" si="3"/>
        <v>139.27871422971378</v>
      </c>
      <c r="D55" s="6">
        <v>1.2639865030246167E-3</v>
      </c>
      <c r="E55" s="6">
        <v>1.1320478517928168E-2</v>
      </c>
      <c r="G55" s="14">
        <f>MAX($B$2:B55)</f>
        <v>154.87106837643208</v>
      </c>
      <c r="H55" s="12">
        <f t="shared" si="4"/>
        <v>0</v>
      </c>
      <c r="I55" s="12" t="str">
        <f t="shared" si="5"/>
        <v>Positive</v>
      </c>
      <c r="J55" s="14">
        <f>MAX($C$2:C55)</f>
        <v>139.27871422971378</v>
      </c>
      <c r="K55" s="12">
        <f t="shared" si="6"/>
        <v>0</v>
      </c>
      <c r="L55" s="12" t="str">
        <f t="shared" si="24"/>
        <v>Positive</v>
      </c>
      <c r="M55" s="12">
        <f t="shared" si="8"/>
        <v>-1.0056492014903551E-2</v>
      </c>
      <c r="O55" s="8" t="s">
        <v>87</v>
      </c>
      <c r="P55" s="13">
        <v>40178</v>
      </c>
      <c r="Q55" s="14" t="str">
        <f t="shared" ref="Q55:Q103" si="39">IFERROR(VLOOKUP(P55,A:B,2,0),"N/A")</f>
        <v>N/A</v>
      </c>
      <c r="R55" s="14" t="str">
        <f t="shared" ref="R55:R103" si="40">IFERROR(VLOOKUP(P55,A:C,3,0),"N/A")</f>
        <v>N/A</v>
      </c>
      <c r="S55" s="8" t="str">
        <f t="shared" ref="S55:S103" si="41">IFERROR(MATCH(P55,A:A,0),"N/A")</f>
        <v>N/A</v>
      </c>
      <c r="U55" s="8" t="s">
        <v>24</v>
      </c>
      <c r="V55" s="12">
        <f>V7</f>
        <v>0.41237862697668026</v>
      </c>
      <c r="W55" s="12">
        <f>W7</f>
        <v>0.29138675233945643</v>
      </c>
      <c r="Z55" s="8" t="s">
        <v>143</v>
      </c>
      <c r="AA55" s="26" t="str">
        <f t="shared" si="37"/>
        <v>N/A</v>
      </c>
      <c r="AB55" s="12" t="str">
        <f t="shared" si="38"/>
        <v>N/A</v>
      </c>
      <c r="AC55" s="23" t="str">
        <f t="shared" si="23"/>
        <v>N/A</v>
      </c>
    </row>
    <row r="56" spans="1:29" x14ac:dyDescent="0.25">
      <c r="A56" s="13">
        <f t="shared" si="9"/>
        <v>41973</v>
      </c>
      <c r="B56" s="14">
        <f t="shared" si="10"/>
        <v>156.07838001727853</v>
      </c>
      <c r="C56" s="14">
        <f t="shared" si="3"/>
        <v>139.91543932351453</v>
      </c>
      <c r="D56" s="6">
        <v>7.7955918655636669E-3</v>
      </c>
      <c r="E56" s="6">
        <v>4.5715894013107494E-3</v>
      </c>
      <c r="G56" s="14">
        <f>MAX($B$2:B56)</f>
        <v>156.07838001727853</v>
      </c>
      <c r="H56" s="12">
        <f t="shared" si="4"/>
        <v>0</v>
      </c>
      <c r="I56" s="12" t="str">
        <f t="shared" si="5"/>
        <v>Positive</v>
      </c>
      <c r="J56" s="14">
        <f>MAX($C$2:C56)</f>
        <v>139.91543932351453</v>
      </c>
      <c r="K56" s="12">
        <f t="shared" si="6"/>
        <v>0</v>
      </c>
      <c r="L56" s="12" t="str">
        <f t="shared" si="24"/>
        <v>Positive</v>
      </c>
      <c r="M56" s="12">
        <f t="shared" si="8"/>
        <v>3.2240024642529175E-3</v>
      </c>
      <c r="O56" s="8" t="s">
        <v>30</v>
      </c>
      <c r="P56" s="13">
        <v>40268</v>
      </c>
      <c r="Q56" s="14" t="str">
        <f t="shared" si="39"/>
        <v>N/A</v>
      </c>
      <c r="R56" s="14" t="str">
        <f t="shared" si="40"/>
        <v>N/A</v>
      </c>
      <c r="S56" s="8" t="str">
        <f t="shared" si="41"/>
        <v>N/A</v>
      </c>
      <c r="U56" s="8" t="s">
        <v>101</v>
      </c>
      <c r="V56" s="12">
        <f>(1+V55)^(1/(($P$3-$P$6)/365))-1</f>
        <v>8.2866608889383242E-2</v>
      </c>
      <c r="W56" s="12">
        <f>(1+W55)^(1/(($P$3-$P$6)/365))-1</f>
        <v>6.07347501989004E-2</v>
      </c>
      <c r="Z56" s="8" t="s">
        <v>144</v>
      </c>
      <c r="AA56" s="26" t="str">
        <f t="shared" si="37"/>
        <v>N/A</v>
      </c>
      <c r="AB56" s="12" t="str">
        <f t="shared" si="38"/>
        <v>N/A</v>
      </c>
      <c r="AC56" s="23" t="str">
        <f t="shared" si="23"/>
        <v>N/A</v>
      </c>
    </row>
    <row r="57" spans="1:29" x14ac:dyDescent="0.25">
      <c r="A57" s="13">
        <f t="shared" si="9"/>
        <v>42004</v>
      </c>
      <c r="B57" s="14">
        <f t="shared" si="10"/>
        <v>154.53738212541995</v>
      </c>
      <c r="C57" s="14">
        <f t="shared" si="3"/>
        <v>138.66718933751463</v>
      </c>
      <c r="D57" s="6">
        <v>-9.8732309477327362E-3</v>
      </c>
      <c r="E57" s="6">
        <v>-8.9214599334793698E-3</v>
      </c>
      <c r="G57" s="14">
        <f>MAX($B$2:B57)</f>
        <v>156.07838001727853</v>
      </c>
      <c r="H57" s="12">
        <f t="shared" si="4"/>
        <v>-9.8732309477327362E-3</v>
      </c>
      <c r="I57" s="12">
        <f t="shared" si="5"/>
        <v>-9.8732309477327362E-3</v>
      </c>
      <c r="J57" s="14">
        <f>MAX($C$2:C57)</f>
        <v>139.91543932351453</v>
      </c>
      <c r="K57" s="12">
        <f t="shared" si="6"/>
        <v>-8.9214599334793698E-3</v>
      </c>
      <c r="L57" s="12">
        <f t="shared" si="24"/>
        <v>-8.9214599334793698E-3</v>
      </c>
      <c r="M57" s="12">
        <f t="shared" si="8"/>
        <v>-9.5177101425336641E-4</v>
      </c>
      <c r="O57" s="8" t="s">
        <v>31</v>
      </c>
      <c r="P57" s="13">
        <v>40359</v>
      </c>
      <c r="Q57" s="14">
        <f t="shared" si="39"/>
        <v>101.80640515982478</v>
      </c>
      <c r="R57" s="14">
        <f t="shared" si="40"/>
        <v>101.53273226185809</v>
      </c>
      <c r="S57" s="8">
        <f t="shared" si="41"/>
        <v>3</v>
      </c>
      <c r="U57" s="8" t="s">
        <v>65</v>
      </c>
      <c r="V57" s="14">
        <f ca="1">V56/V62</f>
        <v>0.89757456183842721</v>
      </c>
      <c r="W57" s="14">
        <f ca="1">W56/W62</f>
        <v>0.91480164345174264</v>
      </c>
    </row>
    <row r="58" spans="1:29" x14ac:dyDescent="0.25">
      <c r="A58" s="13">
        <f t="shared" si="9"/>
        <v>42035</v>
      </c>
      <c r="B58" s="14">
        <f t="shared" si="10"/>
        <v>155.91836752846388</v>
      </c>
      <c r="C58" s="14">
        <f t="shared" si="3"/>
        <v>141.94937559500471</v>
      </c>
      <c r="D58" s="6">
        <v>8.9362546721747371E-3</v>
      </c>
      <c r="E58" s="6">
        <v>2.3669523217213717E-2</v>
      </c>
      <c r="G58" s="14">
        <f>MAX($B$2:B58)</f>
        <v>156.07838001727853</v>
      </c>
      <c r="H58" s="12">
        <f t="shared" si="4"/>
        <v>-1.0252059817441594E-3</v>
      </c>
      <c r="I58" s="12" t="str">
        <f t="shared" si="5"/>
        <v>Positive</v>
      </c>
      <c r="J58" s="14">
        <f>MAX($C$2:C58)</f>
        <v>141.94937559500471</v>
      </c>
      <c r="K58" s="12">
        <f t="shared" si="6"/>
        <v>0</v>
      </c>
      <c r="L58" s="12" t="str">
        <f t="shared" si="24"/>
        <v>Positive</v>
      </c>
      <c r="M58" s="12">
        <f t="shared" si="8"/>
        <v>-1.473326854503898E-2</v>
      </c>
      <c r="O58" s="8" t="s">
        <v>32</v>
      </c>
      <c r="P58" s="13">
        <v>40451</v>
      </c>
      <c r="Q58" s="14">
        <f t="shared" si="39"/>
        <v>108.59823681891071</v>
      </c>
      <c r="R58" s="14">
        <f t="shared" si="40"/>
        <v>107.61046088368707</v>
      </c>
      <c r="S58" s="8">
        <f t="shared" si="41"/>
        <v>6</v>
      </c>
      <c r="U58" s="8" t="s">
        <v>69</v>
      </c>
      <c r="V58" s="14">
        <f ca="1">V56/V65</f>
        <v>0.7202305518835912</v>
      </c>
      <c r="W58" s="14">
        <f ca="1">W56/W65</f>
        <v>0.79657294597829265</v>
      </c>
    </row>
    <row r="59" spans="1:29" x14ac:dyDescent="0.25">
      <c r="A59" s="13">
        <f t="shared" si="9"/>
        <v>42063</v>
      </c>
      <c r="B59" s="14">
        <f t="shared" si="10"/>
        <v>156.71117034571512</v>
      </c>
      <c r="C59" s="14">
        <f t="shared" si="3"/>
        <v>142.10393683149459</v>
      </c>
      <c r="D59" s="12">
        <v>5.0847301047229898E-3</v>
      </c>
      <c r="E59" s="12">
        <v>1.0888475968422462E-3</v>
      </c>
      <c r="G59" s="14">
        <f>MAX($B$2:B59)</f>
        <v>156.71117034571512</v>
      </c>
      <c r="H59" s="12">
        <f t="shared" si="4"/>
        <v>0</v>
      </c>
      <c r="I59" s="12" t="str">
        <f t="shared" si="5"/>
        <v>Positive</v>
      </c>
      <c r="J59" s="14">
        <f>MAX($C$2:C59)</f>
        <v>142.10393683149459</v>
      </c>
      <c r="K59" s="12">
        <f t="shared" si="6"/>
        <v>0</v>
      </c>
      <c r="L59" s="12" t="str">
        <f t="shared" si="24"/>
        <v>Positive</v>
      </c>
      <c r="M59" s="12">
        <f t="shared" si="8"/>
        <v>3.9958825078807436E-3</v>
      </c>
      <c r="O59" s="8" t="s">
        <v>33</v>
      </c>
      <c r="P59" s="13">
        <v>40543</v>
      </c>
      <c r="Q59" s="14">
        <f t="shared" si="39"/>
        <v>108.50028475015415</v>
      </c>
      <c r="R59" s="14">
        <f t="shared" si="40"/>
        <v>107.14677717421739</v>
      </c>
      <c r="S59" s="8">
        <f t="shared" si="41"/>
        <v>9</v>
      </c>
      <c r="U59" s="8" t="s">
        <v>71</v>
      </c>
      <c r="V59" s="26">
        <f>MIN(H:H)</f>
        <v>-0.15198572499999996</v>
      </c>
      <c r="W59" s="26">
        <f>MIN(K:K)</f>
        <v>-9.4523683943885217E-2</v>
      </c>
    </row>
    <row r="60" spans="1:29" x14ac:dyDescent="0.25">
      <c r="A60" s="13">
        <f t="shared" si="9"/>
        <v>42094</v>
      </c>
      <c r="B60" s="14">
        <f t="shared" si="10"/>
        <v>156.40201691935729</v>
      </c>
      <c r="C60" s="14">
        <f t="shared" si="3"/>
        <v>141.93817550540399</v>
      </c>
      <c r="D60" s="12">
        <v>-1.9727593487803841E-3</v>
      </c>
      <c r="E60" s="12">
        <v>-1.1664794782368926E-3</v>
      </c>
      <c r="G60" s="14">
        <f>MAX($B$2:B60)</f>
        <v>156.71117034571512</v>
      </c>
      <c r="H60" s="12">
        <f t="shared" si="4"/>
        <v>-1.9727593487803841E-3</v>
      </c>
      <c r="I60" s="12">
        <f t="shared" si="5"/>
        <v>-1.9727593487803841E-3</v>
      </c>
      <c r="J60" s="14">
        <f>MAX($C$2:C60)</f>
        <v>142.10393683149459</v>
      </c>
      <c r="K60" s="12">
        <f t="shared" si="6"/>
        <v>-1.1664794782368926E-3</v>
      </c>
      <c r="L60" s="12">
        <f t="shared" si="24"/>
        <v>-1.1664794782368926E-3</v>
      </c>
      <c r="M60" s="12">
        <f t="shared" si="8"/>
        <v>-8.0627987054349148E-4</v>
      </c>
      <c r="O60" s="8" t="s">
        <v>34</v>
      </c>
      <c r="P60" s="13">
        <v>40633</v>
      </c>
      <c r="Q60" s="14">
        <f t="shared" si="39"/>
        <v>110.87562470761618</v>
      </c>
      <c r="R60" s="14">
        <f t="shared" si="40"/>
        <v>107.91342330738647</v>
      </c>
      <c r="S60" s="8">
        <f t="shared" si="41"/>
        <v>12</v>
      </c>
      <c r="U60" s="8" t="s">
        <v>74</v>
      </c>
      <c r="V60" s="26">
        <f ca="1">SUMIFS(INDIRECT(P29),INDIRECT(Q29),"&gt;0")/SUMIFS(INDIRECT(Q29),INDIRECT(Q29),"&gt;0")</f>
        <v>1.2712865314330852</v>
      </c>
    </row>
    <row r="61" spans="1:29" x14ac:dyDescent="0.25">
      <c r="A61" s="13">
        <f t="shared" si="9"/>
        <v>42124</v>
      </c>
      <c r="B61" s="14">
        <f t="shared" si="10"/>
        <v>158.71830602925911</v>
      </c>
      <c r="C61" s="14">
        <f t="shared" si="3"/>
        <v>142.7944223553788</v>
      </c>
      <c r="D61" s="12">
        <v>1.4809841685712533E-2</v>
      </c>
      <c r="E61" s="12">
        <v>6.032533861492384E-3</v>
      </c>
      <c r="G61" s="14">
        <f>MAX($B$2:B61)</f>
        <v>158.71830602925911</v>
      </c>
      <c r="H61" s="12">
        <f t="shared" si="4"/>
        <v>0</v>
      </c>
      <c r="I61" s="12" t="str">
        <f t="shared" si="5"/>
        <v>Positive</v>
      </c>
      <c r="J61" s="14">
        <f>MAX($C$2:C61)</f>
        <v>142.7944223553788</v>
      </c>
      <c r="K61" s="12">
        <f t="shared" si="6"/>
        <v>0</v>
      </c>
      <c r="L61" s="12" t="str">
        <f t="shared" si="24"/>
        <v>Positive</v>
      </c>
      <c r="M61" s="12">
        <f t="shared" si="8"/>
        <v>8.7773078242201485E-3</v>
      </c>
      <c r="O61" s="8" t="s">
        <v>35</v>
      </c>
      <c r="P61" s="13">
        <v>40724</v>
      </c>
      <c r="Q61" s="14">
        <f t="shared" si="39"/>
        <v>114.86054194351502</v>
      </c>
      <c r="R61" s="14">
        <f t="shared" si="40"/>
        <v>112.10393683149464</v>
      </c>
      <c r="S61" s="8">
        <f t="shared" si="41"/>
        <v>15</v>
      </c>
      <c r="U61" s="8" t="s">
        <v>76</v>
      </c>
      <c r="V61" s="26">
        <f ca="1">SUMIFS(INDIRECT(P29),INDIRECT(Q29),"&lt;0")/SUMIFS(INDIRECT(Q29),INDIRECT(Q29),"&lt;0")</f>
        <v>1.1236721958733173</v>
      </c>
    </row>
    <row r="62" spans="1:29" x14ac:dyDescent="0.25">
      <c r="A62" s="13">
        <f t="shared" si="9"/>
        <v>42155</v>
      </c>
      <c r="B62" s="14">
        <f t="shared" si="10"/>
        <v>159.87147104578349</v>
      </c>
      <c r="C62" s="14">
        <f t="shared" si="3"/>
        <v>143.2429859438875</v>
      </c>
      <c r="D62" s="12">
        <v>7.2654821322992724E-3</v>
      </c>
      <c r="E62" s="12">
        <v>3.1413242976139344E-3</v>
      </c>
      <c r="G62" s="14">
        <f>MAX($B$2:B62)</f>
        <v>159.87147104578349</v>
      </c>
      <c r="H62" s="12">
        <f t="shared" si="4"/>
        <v>0</v>
      </c>
      <c r="I62" s="12" t="str">
        <f t="shared" si="5"/>
        <v>Positive</v>
      </c>
      <c r="J62" s="14">
        <f>MAX($C$2:C62)</f>
        <v>143.2429859438875</v>
      </c>
      <c r="K62" s="12">
        <f t="shared" si="6"/>
        <v>0</v>
      </c>
      <c r="L62" s="12" t="str">
        <f t="shared" si="24"/>
        <v>Positive</v>
      </c>
      <c r="M62" s="12">
        <f t="shared" si="8"/>
        <v>4.124157834685338E-3</v>
      </c>
      <c r="O62" s="8" t="s">
        <v>36</v>
      </c>
      <c r="P62" s="13">
        <v>40816</v>
      </c>
      <c r="Q62" s="14">
        <f t="shared" si="39"/>
        <v>115.82802676007198</v>
      </c>
      <c r="R62" s="14">
        <f t="shared" si="40"/>
        <v>113.50338802710419</v>
      </c>
      <c r="S62" s="8">
        <f t="shared" si="41"/>
        <v>18</v>
      </c>
      <c r="U62" s="8" t="s">
        <v>102</v>
      </c>
      <c r="V62" s="23">
        <f ca="1">V30</f>
        <v>9.232281351607656E-2</v>
      </c>
      <c r="W62" s="23">
        <f ca="1">W30</f>
        <v>6.639116865786901E-2</v>
      </c>
    </row>
    <row r="63" spans="1:29" x14ac:dyDescent="0.25">
      <c r="A63" s="13">
        <f t="shared" si="9"/>
        <v>42185</v>
      </c>
      <c r="B63" s="14">
        <f t="shared" si="10"/>
        <v>159.33823064815587</v>
      </c>
      <c r="C63" s="14">
        <f t="shared" si="3"/>
        <v>142.08433667469333</v>
      </c>
      <c r="D63" s="12">
        <v>-3.3354318574757569E-3</v>
      </c>
      <c r="E63" s="12">
        <v>-8.0886981066426999E-3</v>
      </c>
      <c r="G63" s="14">
        <f>MAX($B$2:B63)</f>
        <v>159.87147104578349</v>
      </c>
      <c r="H63" s="12">
        <f t="shared" si="4"/>
        <v>-3.3354318574757569E-3</v>
      </c>
      <c r="I63" s="12">
        <f t="shared" si="5"/>
        <v>-3.3354318574757569E-3</v>
      </c>
      <c r="J63" s="14">
        <f>MAX($C$2:C63)</f>
        <v>143.2429859438875</v>
      </c>
      <c r="K63" s="12">
        <f t="shared" si="6"/>
        <v>-8.0886981066426999E-3</v>
      </c>
      <c r="L63" s="12">
        <f t="shared" si="24"/>
        <v>-8.0886981066426999E-3</v>
      </c>
      <c r="M63" s="12">
        <f t="shared" si="8"/>
        <v>4.7532662491669431E-3</v>
      </c>
      <c r="O63" s="8" t="s">
        <v>38</v>
      </c>
      <c r="P63" s="13">
        <v>40908</v>
      </c>
      <c r="Q63" s="14">
        <f t="shared" si="39"/>
        <v>118.50599677283621</v>
      </c>
      <c r="R63" s="14">
        <f t="shared" si="40"/>
        <v>114.6922775382203</v>
      </c>
      <c r="S63" s="8">
        <f t="shared" si="41"/>
        <v>21</v>
      </c>
    </row>
    <row r="64" spans="1:29" x14ac:dyDescent="0.25">
      <c r="A64" s="13">
        <f t="shared" si="9"/>
        <v>42216</v>
      </c>
      <c r="B64" s="14">
        <f t="shared" si="10"/>
        <v>159.3230009621966</v>
      </c>
      <c r="C64" s="14">
        <f t="shared" si="3"/>
        <v>143.15562524500191</v>
      </c>
      <c r="D64" s="12">
        <v>-9.5580865290934014E-5</v>
      </c>
      <c r="E64" s="12">
        <v>7.5398076619896948E-3</v>
      </c>
      <c r="G64" s="14">
        <f>MAX($B$2:B64)</f>
        <v>159.87147104578349</v>
      </c>
      <c r="H64" s="12">
        <f t="shared" si="4"/>
        <v>-3.4306939193036179E-3</v>
      </c>
      <c r="I64" s="12">
        <f t="shared" si="5"/>
        <v>-9.5580865290934014E-5</v>
      </c>
      <c r="J64" s="14">
        <f>MAX($C$2:C64)</f>
        <v>143.2429859438875</v>
      </c>
      <c r="K64" s="12">
        <f t="shared" si="6"/>
        <v>-6.0987767261300174E-4</v>
      </c>
      <c r="L64" s="12" t="str">
        <f t="shared" si="24"/>
        <v>Positive</v>
      </c>
      <c r="M64" s="12">
        <f t="shared" si="8"/>
        <v>-7.6353885272806288E-3</v>
      </c>
      <c r="O64" s="8" t="s">
        <v>41</v>
      </c>
      <c r="P64" s="13">
        <v>40999</v>
      </c>
      <c r="Q64" s="14">
        <f t="shared" si="39"/>
        <v>123.49226192940019</v>
      </c>
      <c r="R64" s="14">
        <f t="shared" si="40"/>
        <v>118.05342442739541</v>
      </c>
      <c r="S64" s="8">
        <f t="shared" si="41"/>
        <v>24</v>
      </c>
    </row>
    <row r="65" spans="1:23" x14ac:dyDescent="0.25">
      <c r="A65" s="13">
        <f t="shared" si="9"/>
        <v>42247</v>
      </c>
      <c r="B65" s="14">
        <f t="shared" si="10"/>
        <v>156.79605411673137</v>
      </c>
      <c r="C65" s="14">
        <f t="shared" si="3"/>
        <v>142.27865822926577</v>
      </c>
      <c r="D65" s="12">
        <v>-1.5860527545955572E-2</v>
      </c>
      <c r="E65" s="12">
        <v>-6.1259696518056739E-3</v>
      </c>
      <c r="G65" s="14">
        <f>MAX($B$2:B65)</f>
        <v>159.87147104578349</v>
      </c>
      <c r="H65" s="12">
        <f t="shared" si="4"/>
        <v>-1.9236808849850351E-2</v>
      </c>
      <c r="I65" s="12">
        <f t="shared" si="5"/>
        <v>-1.5860527545955572E-2</v>
      </c>
      <c r="J65" s="14">
        <f>MAX($C$2:C65)</f>
        <v>143.2429859438875</v>
      </c>
      <c r="K65" s="12">
        <f t="shared" si="6"/>
        <v>-6.7321112323048826E-3</v>
      </c>
      <c r="L65" s="12">
        <f t="shared" si="24"/>
        <v>-6.1259696518056739E-3</v>
      </c>
      <c r="M65" s="12">
        <f t="shared" si="8"/>
        <v>-9.7345578941498978E-3</v>
      </c>
      <c r="O65" s="8" t="s">
        <v>43</v>
      </c>
      <c r="P65" s="13">
        <v>41090</v>
      </c>
      <c r="Q65" s="14">
        <f t="shared" si="39"/>
        <v>127.77339484316501</v>
      </c>
      <c r="R65" s="14">
        <f t="shared" si="40"/>
        <v>121.93537548300385</v>
      </c>
      <c r="S65" s="8">
        <f t="shared" si="41"/>
        <v>27</v>
      </c>
      <c r="U65" s="8" t="s">
        <v>67</v>
      </c>
      <c r="V65" s="23">
        <f ca="1">IFERROR(STDEV(INDIRECT(P43))*SQRT($AA$1),"N/A")</f>
        <v>0.11505567026095379</v>
      </c>
      <c r="W65" s="23">
        <f ca="1">IFERROR(STDEV(INDIRECT(Q43))*SQRT($AA$1),"N/A")</f>
        <v>7.6245057662999619E-2</v>
      </c>
    </row>
    <row r="66" spans="1:23" x14ac:dyDescent="0.25">
      <c r="A66" s="13">
        <f t="shared" si="9"/>
        <v>42277</v>
      </c>
      <c r="B66" s="14">
        <f t="shared" si="10"/>
        <v>156.92186343797422</v>
      </c>
      <c r="C66" s="14">
        <f t="shared" si="3"/>
        <v>142.57770062160492</v>
      </c>
      <c r="D66" s="12">
        <v>8.0237555690776396E-4</v>
      </c>
      <c r="E66" s="12">
        <v>2.1018077908583344E-3</v>
      </c>
      <c r="G66" s="14">
        <f>MAX($B$2:B66)</f>
        <v>159.87147104578349</v>
      </c>
      <c r="H66" s="12">
        <f t="shared" si="4"/>
        <v>-1.8449868438156658E-2</v>
      </c>
      <c r="I66" s="12" t="str">
        <f t="shared" si="5"/>
        <v>Positive</v>
      </c>
      <c r="J66" s="14">
        <f>MAX($C$2:C66)</f>
        <v>143.2429859438875</v>
      </c>
      <c r="K66" s="12">
        <f t="shared" si="6"/>
        <v>-4.644453045283492E-3</v>
      </c>
      <c r="L66" s="12" t="str">
        <f t="shared" si="24"/>
        <v>Positive</v>
      </c>
      <c r="M66" s="12">
        <f t="shared" si="8"/>
        <v>-1.2994322339505704E-3</v>
      </c>
      <c r="O66" s="8" t="s">
        <v>45</v>
      </c>
      <c r="P66" s="13">
        <v>41182</v>
      </c>
      <c r="Q66" s="14">
        <f t="shared" si="39"/>
        <v>133.28334806071416</v>
      </c>
      <c r="R66" s="14">
        <f t="shared" si="40"/>
        <v>126.51789214313713</v>
      </c>
      <c r="S66" s="8">
        <f t="shared" si="41"/>
        <v>30</v>
      </c>
    </row>
    <row r="67" spans="1:23" x14ac:dyDescent="0.25">
      <c r="A67" s="13">
        <f t="shared" si="9"/>
        <v>42308</v>
      </c>
      <c r="B67" s="14">
        <f t="shared" si="10"/>
        <v>157.7087525269061</v>
      </c>
      <c r="C67" s="14">
        <f t="shared" si="10"/>
        <v>143.39810718485739</v>
      </c>
      <c r="D67" s="12">
        <v>5.0145280695248484E-3</v>
      </c>
      <c r="E67" s="12">
        <v>5.7541015157047681E-3</v>
      </c>
      <c r="G67" s="14">
        <f>MAX($B$2:B67)</f>
        <v>159.87147104578349</v>
      </c>
      <c r="H67" s="12">
        <f t="shared" ref="H67:H122" si="42">B67/G67-1</f>
        <v>-1.3527857751793881E-2</v>
      </c>
      <c r="I67" s="12" t="str">
        <f t="shared" ref="I67:I122" si="43">IF(D67&gt;0,"Positive",D67)</f>
        <v>Positive</v>
      </c>
      <c r="J67" s="14">
        <f>MAX($C$2:C67)</f>
        <v>143.39810718485739</v>
      </c>
      <c r="K67" s="12">
        <f t="shared" ref="K67:K122" si="44">C67/J67-1</f>
        <v>0</v>
      </c>
      <c r="L67" s="12" t="str">
        <f t="shared" si="24"/>
        <v>Positive</v>
      </c>
      <c r="M67" s="12">
        <f t="shared" ref="M67:M122" si="45">D67-E67</f>
        <v>-7.3957344617991971E-4</v>
      </c>
      <c r="O67" s="8" t="s">
        <v>46</v>
      </c>
      <c r="P67" s="13">
        <v>41274</v>
      </c>
      <c r="Q67" s="14">
        <f t="shared" si="39"/>
        <v>138.73895610255414</v>
      </c>
      <c r="R67" s="14">
        <f t="shared" si="40"/>
        <v>129.71439771518166</v>
      </c>
      <c r="S67" s="8">
        <f t="shared" si="41"/>
        <v>33</v>
      </c>
    </row>
    <row r="68" spans="1:23" x14ac:dyDescent="0.25">
      <c r="A68" s="13">
        <f t="shared" ref="A68:A122" si="46">EOMONTH(A67,1)</f>
        <v>42338</v>
      </c>
      <c r="B68" s="14">
        <f t="shared" ref="B68:C83" si="47">B67*(1+D68)</f>
        <v>154.85617755924315</v>
      </c>
      <c r="C68" s="14">
        <f t="shared" si="47"/>
        <v>141.4509716077728</v>
      </c>
      <c r="D68" s="12">
        <v>-1.8087613540512137E-2</v>
      </c>
      <c r="E68" s="12">
        <v>-1.3578530535096278E-2</v>
      </c>
      <c r="G68" s="14">
        <f>MAX($B$2:B68)</f>
        <v>159.87147104578349</v>
      </c>
      <c r="H68" s="12">
        <f t="shared" si="42"/>
        <v>-3.1370784629260573E-2</v>
      </c>
      <c r="I68" s="12">
        <f t="shared" si="43"/>
        <v>-1.8087613540512137E-2</v>
      </c>
      <c r="J68" s="14">
        <f>MAX($C$2:C68)</f>
        <v>143.39810718485739</v>
      </c>
      <c r="K68" s="12">
        <f t="shared" si="44"/>
        <v>-1.3578530535096278E-2</v>
      </c>
      <c r="L68" s="12">
        <f t="shared" si="24"/>
        <v>-1.3578530535096278E-2</v>
      </c>
      <c r="M68" s="12">
        <f t="shared" si="45"/>
        <v>-4.5090830054158593E-3</v>
      </c>
      <c r="O68" s="8" t="s">
        <v>48</v>
      </c>
      <c r="P68" s="13">
        <v>41364</v>
      </c>
      <c r="Q68" s="14">
        <f t="shared" si="39"/>
        <v>140.79274690280758</v>
      </c>
      <c r="R68" s="14">
        <f t="shared" si="40"/>
        <v>129.91431931455446</v>
      </c>
      <c r="S68" s="8">
        <f t="shared" si="41"/>
        <v>36</v>
      </c>
    </row>
    <row r="69" spans="1:23" x14ac:dyDescent="0.25">
      <c r="A69" s="13">
        <f t="shared" si="46"/>
        <v>42369</v>
      </c>
      <c r="B69" s="14">
        <f t="shared" si="47"/>
        <v>153.79044123408235</v>
      </c>
      <c r="C69" s="14">
        <f t="shared" si="47"/>
        <v>141.42353138825104</v>
      </c>
      <c r="D69" s="12">
        <v>-6.8821040397505362E-3</v>
      </c>
      <c r="E69" s="12">
        <v>-1.9399102890471642E-4</v>
      </c>
      <c r="G69" s="14">
        <f>MAX($B$2:B69)</f>
        <v>159.87147104578349</v>
      </c>
      <c r="H69" s="12">
        <f t="shared" si="42"/>
        <v>-3.803699166538399E-2</v>
      </c>
      <c r="I69" s="12">
        <f t="shared" si="43"/>
        <v>-6.8821040397505362E-3</v>
      </c>
      <c r="J69" s="14">
        <f>MAX($C$2:C69)</f>
        <v>143.39810718485739</v>
      </c>
      <c r="K69" s="12">
        <f t="shared" si="44"/>
        <v>-1.3769887450891471E-2</v>
      </c>
      <c r="L69" s="12">
        <f t="shared" si="24"/>
        <v>-1.9399102890471642E-4</v>
      </c>
      <c r="M69" s="12">
        <f t="shared" si="45"/>
        <v>-6.6881130108458198E-3</v>
      </c>
      <c r="O69" s="8" t="s">
        <v>49</v>
      </c>
      <c r="P69" s="13">
        <v>41455</v>
      </c>
      <c r="Q69" s="14">
        <f t="shared" si="39"/>
        <v>135.39076267920134</v>
      </c>
      <c r="R69" s="14">
        <f t="shared" si="40"/>
        <v>125.5490843926751</v>
      </c>
      <c r="S69" s="8">
        <f t="shared" si="41"/>
        <v>39</v>
      </c>
    </row>
    <row r="70" spans="1:23" x14ac:dyDescent="0.25">
      <c r="A70" s="13">
        <f t="shared" si="46"/>
        <v>42400</v>
      </c>
      <c r="B70" s="14">
        <f t="shared" si="47"/>
        <v>149.95421245189692</v>
      </c>
      <c r="C70" s="14">
        <f t="shared" si="47"/>
        <v>139.67463739709913</v>
      </c>
      <c r="D70" s="12">
        <v>-2.4944520292690786E-2</v>
      </c>
      <c r="E70" s="12">
        <v>-1.2366357804703965E-2</v>
      </c>
      <c r="G70" s="14">
        <f>MAX($B$2:B70)</f>
        <v>159.87147104578349</v>
      </c>
      <c r="H70" s="12">
        <f t="shared" si="42"/>
        <v>-6.2032697447604646E-2</v>
      </c>
      <c r="I70" s="12">
        <f t="shared" si="43"/>
        <v>-2.4944520292690786E-2</v>
      </c>
      <c r="J70" s="14">
        <f>MAX($C$2:C70)</f>
        <v>143.39810718485739</v>
      </c>
      <c r="K70" s="12">
        <f t="shared" si="44"/>
        <v>-2.596596190044731E-2</v>
      </c>
      <c r="L70" s="12">
        <f t="shared" si="24"/>
        <v>-1.2366357804703965E-2</v>
      </c>
      <c r="M70" s="12">
        <f t="shared" si="45"/>
        <v>-1.2578162487986821E-2</v>
      </c>
      <c r="O70" s="8" t="s">
        <v>50</v>
      </c>
      <c r="P70" s="13">
        <v>41547</v>
      </c>
      <c r="Q70" s="14">
        <f t="shared" si="39"/>
        <v>139.31912495113335</v>
      </c>
      <c r="R70" s="14">
        <f t="shared" si="40"/>
        <v>128.10662485299875</v>
      </c>
      <c r="S70" s="8">
        <f t="shared" si="41"/>
        <v>42</v>
      </c>
    </row>
    <row r="71" spans="1:23" x14ac:dyDescent="0.25">
      <c r="A71" s="13">
        <f t="shared" si="46"/>
        <v>42429</v>
      </c>
      <c r="B71" s="14">
        <f t="shared" si="47"/>
        <v>153.93802027166134</v>
      </c>
      <c r="C71" s="14">
        <f t="shared" si="47"/>
        <v>142.4841798734389</v>
      </c>
      <c r="D71" s="12">
        <v>2.6566828331297199E-2</v>
      </c>
      <c r="E71" s="12">
        <v>2.0114907965375073E-2</v>
      </c>
      <c r="G71" s="14">
        <f>MAX($B$2:B71)</f>
        <v>159.87147104578349</v>
      </c>
      <c r="H71" s="12">
        <f t="shared" si="42"/>
        <v>-3.7113881140325211E-2</v>
      </c>
      <c r="I71" s="12" t="str">
        <f t="shared" si="43"/>
        <v>Positive</v>
      </c>
      <c r="J71" s="14">
        <f>MAX($C$2:C71)</f>
        <v>143.39810718485739</v>
      </c>
      <c r="K71" s="12">
        <f t="shared" si="44"/>
        <v>-6.3733568689322562E-3</v>
      </c>
      <c r="L71" s="12" t="str">
        <f t="shared" si="24"/>
        <v>Positive</v>
      </c>
      <c r="M71" s="12">
        <f t="shared" si="45"/>
        <v>6.4519203659221258E-3</v>
      </c>
      <c r="O71" s="8" t="s">
        <v>51</v>
      </c>
      <c r="P71" s="13">
        <v>41639</v>
      </c>
      <c r="Q71" s="14">
        <f t="shared" si="39"/>
        <v>143.00887302356185</v>
      </c>
      <c r="R71" s="14">
        <f t="shared" si="40"/>
        <v>129.73567788542303</v>
      </c>
      <c r="S71" s="8">
        <f t="shared" si="41"/>
        <v>45</v>
      </c>
    </row>
    <row r="72" spans="1:23" x14ac:dyDescent="0.25">
      <c r="A72" s="13">
        <f t="shared" si="46"/>
        <v>42460</v>
      </c>
      <c r="B72" s="14">
        <f t="shared" si="47"/>
        <v>158.58445562890392</v>
      </c>
      <c r="C72" s="14">
        <f t="shared" si="47"/>
        <v>144.53155625244995</v>
      </c>
      <c r="D72" s="12">
        <v>3.018380611263427E-2</v>
      </c>
      <c r="E72" s="12">
        <v>1.4369148777286123E-2</v>
      </c>
      <c r="G72" s="14">
        <f>MAX($B$2:B72)</f>
        <v>159.87147104578349</v>
      </c>
      <c r="H72" s="12">
        <f t="shared" si="42"/>
        <v>-8.050313220117955E-3</v>
      </c>
      <c r="I72" s="12" t="str">
        <f t="shared" si="43"/>
        <v>Positive</v>
      </c>
      <c r="J72" s="14">
        <f>MAX($C$2:C72)</f>
        <v>144.53155625244995</v>
      </c>
      <c r="K72" s="12">
        <f t="shared" si="44"/>
        <v>0</v>
      </c>
      <c r="L72" s="12" t="str">
        <f t="shared" si="24"/>
        <v>Positive</v>
      </c>
      <c r="M72" s="12">
        <f t="shared" si="45"/>
        <v>1.5814657335348148E-2</v>
      </c>
      <c r="O72" s="8" t="s">
        <v>52</v>
      </c>
      <c r="P72" s="13">
        <v>41729</v>
      </c>
      <c r="Q72" s="14">
        <f t="shared" si="39"/>
        <v>149.50374878044173</v>
      </c>
      <c r="R72" s="14">
        <f t="shared" si="40"/>
        <v>133.95419163353301</v>
      </c>
      <c r="S72" s="8">
        <f t="shared" si="41"/>
        <v>48</v>
      </c>
    </row>
    <row r="73" spans="1:23" x14ac:dyDescent="0.25">
      <c r="A73" s="13">
        <f t="shared" si="46"/>
        <v>42490</v>
      </c>
      <c r="B73" s="14">
        <f t="shared" si="47"/>
        <v>161.69995251695934</v>
      </c>
      <c r="C73" s="14">
        <f t="shared" si="47"/>
        <v>145.65100520804157</v>
      </c>
      <c r="D73" s="12">
        <v>1.9645663729778384E-2</v>
      </c>
      <c r="E73" s="12">
        <v>7.7453601456853871E-3</v>
      </c>
      <c r="G73" s="14">
        <f>MAX($B$2:B73)</f>
        <v>161.69995251695934</v>
      </c>
      <c r="H73" s="12">
        <f t="shared" si="42"/>
        <v>0</v>
      </c>
      <c r="I73" s="12" t="str">
        <f t="shared" si="43"/>
        <v>Positive</v>
      </c>
      <c r="J73" s="14">
        <f>MAX($C$2:C73)</f>
        <v>145.65100520804157</v>
      </c>
      <c r="K73" s="12">
        <f t="shared" si="44"/>
        <v>0</v>
      </c>
      <c r="L73" s="12" t="str">
        <f t="shared" si="24"/>
        <v>Positive</v>
      </c>
      <c r="M73" s="12">
        <f t="shared" si="45"/>
        <v>1.1900303584092997E-2</v>
      </c>
      <c r="O73" s="8" t="s">
        <v>53</v>
      </c>
      <c r="P73" s="13">
        <v>41820</v>
      </c>
      <c r="Q73" s="14">
        <f t="shared" si="39"/>
        <v>152.44161560570805</v>
      </c>
      <c r="R73" s="14">
        <f t="shared" si="40"/>
        <v>136.64109312874498</v>
      </c>
      <c r="S73" s="8">
        <f t="shared" si="41"/>
        <v>51</v>
      </c>
    </row>
    <row r="74" spans="1:23" x14ac:dyDescent="0.25">
      <c r="A74" s="13">
        <f t="shared" si="46"/>
        <v>42521</v>
      </c>
      <c r="B74" s="14">
        <f t="shared" si="47"/>
        <v>161.59747642091597</v>
      </c>
      <c r="C74" s="14">
        <f t="shared" si="47"/>
        <v>145.71708573668582</v>
      </c>
      <c r="D74" s="12">
        <v>-6.3374227665669025E-4</v>
      </c>
      <c r="E74" s="12">
        <v>4.5369085197766168E-4</v>
      </c>
      <c r="G74" s="14">
        <f>MAX($B$2:B74)</f>
        <v>161.69995251695934</v>
      </c>
      <c r="H74" s="12">
        <f t="shared" si="42"/>
        <v>-6.3374227665669025E-4</v>
      </c>
      <c r="I74" s="12">
        <f t="shared" si="43"/>
        <v>-6.3374227665669025E-4</v>
      </c>
      <c r="J74" s="14">
        <f>MAX($C$2:C74)</f>
        <v>145.71708573668582</v>
      </c>
      <c r="K74" s="12">
        <f t="shared" si="44"/>
        <v>0</v>
      </c>
      <c r="L74" s="12" t="str">
        <f t="shared" si="24"/>
        <v>Positive</v>
      </c>
      <c r="M74" s="12">
        <f t="shared" si="45"/>
        <v>-1.0874331286343519E-3</v>
      </c>
      <c r="O74" s="8" t="s">
        <v>54</v>
      </c>
      <c r="P74" s="13">
        <v>41912</v>
      </c>
      <c r="Q74" s="14">
        <f t="shared" si="39"/>
        <v>154.67556055554212</v>
      </c>
      <c r="R74" s="14">
        <f t="shared" si="40"/>
        <v>137.71966175729401</v>
      </c>
      <c r="S74" s="8">
        <f t="shared" si="41"/>
        <v>54</v>
      </c>
    </row>
    <row r="75" spans="1:23" x14ac:dyDescent="0.25">
      <c r="A75" s="13">
        <f t="shared" si="46"/>
        <v>42551</v>
      </c>
      <c r="B75" s="14">
        <f t="shared" si="47"/>
        <v>163.27337054367854</v>
      </c>
      <c r="C75" s="14">
        <f t="shared" si="47"/>
        <v>148.05006440051511</v>
      </c>
      <c r="D75" s="12">
        <v>1.0370793900254638E-2</v>
      </c>
      <c r="E75" s="12">
        <v>1.6010330237080428E-2</v>
      </c>
      <c r="G75" s="14">
        <f>MAX($B$2:B75)</f>
        <v>163.27337054367854</v>
      </c>
      <c r="H75" s="12">
        <f t="shared" si="42"/>
        <v>0</v>
      </c>
      <c r="I75" s="12" t="str">
        <f t="shared" si="43"/>
        <v>Positive</v>
      </c>
      <c r="J75" s="14">
        <f>MAX($C$2:C75)</f>
        <v>148.05006440051511</v>
      </c>
      <c r="K75" s="12">
        <f t="shared" si="44"/>
        <v>0</v>
      </c>
      <c r="L75" s="12" t="str">
        <f t="shared" si="24"/>
        <v>Positive</v>
      </c>
      <c r="M75" s="12">
        <f t="shared" si="45"/>
        <v>-5.63953633682579E-3</v>
      </c>
      <c r="O75" s="8" t="s">
        <v>55</v>
      </c>
      <c r="P75" s="13">
        <v>42004</v>
      </c>
      <c r="Q75" s="14">
        <f t="shared" si="39"/>
        <v>154.53738212541995</v>
      </c>
      <c r="R75" s="14">
        <f t="shared" si="40"/>
        <v>138.66718933751463</v>
      </c>
      <c r="S75" s="8">
        <f t="shared" si="41"/>
        <v>57</v>
      </c>
    </row>
    <row r="76" spans="1:23" x14ac:dyDescent="0.25">
      <c r="A76" s="13">
        <f t="shared" si="46"/>
        <v>42582</v>
      </c>
      <c r="B76" s="14">
        <f t="shared" si="47"/>
        <v>167.02297281280187</v>
      </c>
      <c r="C76" s="14">
        <f t="shared" si="47"/>
        <v>149.53743629949031</v>
      </c>
      <c r="D76" s="12">
        <v>2.2965179542981495E-2</v>
      </c>
      <c r="E76" s="12">
        <v>1.0046411698622748E-2</v>
      </c>
      <c r="G76" s="14">
        <f>MAX($B$2:B76)</f>
        <v>167.02297281280187</v>
      </c>
      <c r="H76" s="12">
        <f t="shared" si="42"/>
        <v>0</v>
      </c>
      <c r="I76" s="12" t="str">
        <f t="shared" si="43"/>
        <v>Positive</v>
      </c>
      <c r="J76" s="14">
        <f>MAX($C$2:C76)</f>
        <v>149.53743629949031</v>
      </c>
      <c r="K76" s="12">
        <f t="shared" si="44"/>
        <v>0</v>
      </c>
      <c r="L76" s="12" t="str">
        <f t="shared" si="24"/>
        <v>Positive</v>
      </c>
      <c r="M76" s="12">
        <f t="shared" si="45"/>
        <v>1.2918767844358747E-2</v>
      </c>
      <c r="O76" s="8" t="s">
        <v>56</v>
      </c>
      <c r="P76" s="13">
        <v>42094</v>
      </c>
      <c r="Q76" s="14">
        <f t="shared" si="39"/>
        <v>156.40201691935729</v>
      </c>
      <c r="R76" s="14">
        <f t="shared" si="40"/>
        <v>141.93817550540399</v>
      </c>
      <c r="S76" s="8">
        <f t="shared" si="41"/>
        <v>60</v>
      </c>
    </row>
    <row r="77" spans="1:23" x14ac:dyDescent="0.25">
      <c r="A77" s="13">
        <f t="shared" si="46"/>
        <v>42613</v>
      </c>
      <c r="B77" s="14">
        <f t="shared" si="47"/>
        <v>169.43748248047694</v>
      </c>
      <c r="C77" s="14">
        <f t="shared" si="47"/>
        <v>151.00968807750453</v>
      </c>
      <c r="D77" s="12">
        <v>1.4456153108837633E-2</v>
      </c>
      <c r="E77" s="12">
        <v>9.8453725999798625E-3</v>
      </c>
      <c r="G77" s="14">
        <f>MAX($B$2:B77)</f>
        <v>169.43748248047694</v>
      </c>
      <c r="H77" s="12">
        <f t="shared" si="42"/>
        <v>0</v>
      </c>
      <c r="I77" s="12" t="str">
        <f t="shared" si="43"/>
        <v>Positive</v>
      </c>
      <c r="J77" s="14">
        <f>MAX($C$2:C77)</f>
        <v>151.00968807750453</v>
      </c>
      <c r="K77" s="12">
        <f t="shared" si="44"/>
        <v>0</v>
      </c>
      <c r="L77" s="12" t="str">
        <f t="shared" ref="L77:L122" si="48">IF(E77&gt;0,"Positive",E77)</f>
        <v>Positive</v>
      </c>
      <c r="M77" s="12">
        <f t="shared" si="45"/>
        <v>4.6107805088577702E-3</v>
      </c>
      <c r="O77" s="8" t="s">
        <v>57</v>
      </c>
      <c r="P77" s="13">
        <v>42185</v>
      </c>
      <c r="Q77" s="14">
        <f t="shared" si="39"/>
        <v>159.33823064815587</v>
      </c>
      <c r="R77" s="14">
        <f t="shared" si="40"/>
        <v>142.08433667469333</v>
      </c>
      <c r="S77" s="8">
        <f t="shared" si="41"/>
        <v>63</v>
      </c>
    </row>
    <row r="78" spans="1:23" x14ac:dyDescent="0.25">
      <c r="A78" s="13">
        <f t="shared" si="46"/>
        <v>42643</v>
      </c>
      <c r="B78" s="14">
        <f t="shared" si="47"/>
        <v>168.43151386826392</v>
      </c>
      <c r="C78" s="14">
        <f t="shared" si="47"/>
        <v>150.67704541636326</v>
      </c>
      <c r="D78" s="12">
        <v>-5.937107878883463E-3</v>
      </c>
      <c r="E78" s="12">
        <v>-2.2027902009210676E-3</v>
      </c>
      <c r="G78" s="14">
        <f>MAX($B$2:B78)</f>
        <v>169.43748248047694</v>
      </c>
      <c r="H78" s="12">
        <f t="shared" si="42"/>
        <v>-5.937107878883463E-3</v>
      </c>
      <c r="I78" s="12">
        <f t="shared" si="43"/>
        <v>-5.937107878883463E-3</v>
      </c>
      <c r="J78" s="14">
        <f>MAX($C$2:C78)</f>
        <v>151.00968807750453</v>
      </c>
      <c r="K78" s="12">
        <f t="shared" si="44"/>
        <v>-2.2027902009210676E-3</v>
      </c>
      <c r="L78" s="12">
        <f t="shared" si="48"/>
        <v>-2.2027902009210676E-3</v>
      </c>
      <c r="M78" s="12">
        <f t="shared" si="45"/>
        <v>-3.7343176779623954E-3</v>
      </c>
      <c r="O78" s="8" t="s">
        <v>58</v>
      </c>
      <c r="P78" s="13">
        <v>42277</v>
      </c>
      <c r="Q78" s="14">
        <f t="shared" si="39"/>
        <v>156.92186343797422</v>
      </c>
      <c r="R78" s="14">
        <f t="shared" si="40"/>
        <v>142.57770062160492</v>
      </c>
      <c r="S78" s="8">
        <f t="shared" si="41"/>
        <v>66</v>
      </c>
    </row>
    <row r="79" spans="1:23" x14ac:dyDescent="0.25">
      <c r="A79" s="13">
        <f t="shared" si="46"/>
        <v>42674</v>
      </c>
      <c r="B79" s="14">
        <f t="shared" si="47"/>
        <v>168.46149897537029</v>
      </c>
      <c r="C79" s="14">
        <f t="shared" si="47"/>
        <v>150.62160497283969</v>
      </c>
      <c r="D79" s="12">
        <v>1.7802551563961266E-4</v>
      </c>
      <c r="E79" s="12">
        <v>-3.6794219962543728E-4</v>
      </c>
      <c r="G79" s="14">
        <f>MAX($B$2:B79)</f>
        <v>169.43748248047694</v>
      </c>
      <c r="H79" s="12">
        <f t="shared" si="42"/>
        <v>-5.7601393199353534E-3</v>
      </c>
      <c r="I79" s="12" t="str">
        <f t="shared" si="43"/>
        <v>Positive</v>
      </c>
      <c r="J79" s="14">
        <f>MAX($C$2:C79)</f>
        <v>151.00968807750453</v>
      </c>
      <c r="K79" s="12">
        <f t="shared" si="44"/>
        <v>-2.5699219010747454E-3</v>
      </c>
      <c r="L79" s="12">
        <f t="shared" si="48"/>
        <v>-3.6794219962543728E-4</v>
      </c>
      <c r="M79" s="12">
        <f t="shared" si="45"/>
        <v>5.4596771526504995E-4</v>
      </c>
      <c r="O79" s="8" t="s">
        <v>59</v>
      </c>
      <c r="P79" s="13">
        <v>42369</v>
      </c>
      <c r="Q79" s="14">
        <f t="shared" si="39"/>
        <v>153.79044123408235</v>
      </c>
      <c r="R79" s="14">
        <f t="shared" si="40"/>
        <v>141.42353138825104</v>
      </c>
      <c r="S79" s="8">
        <f t="shared" si="41"/>
        <v>69</v>
      </c>
    </row>
    <row r="80" spans="1:23" x14ac:dyDescent="0.25">
      <c r="A80" s="13">
        <f t="shared" si="46"/>
        <v>42704</v>
      </c>
      <c r="B80" s="14">
        <f t="shared" si="47"/>
        <v>166.08424047356945</v>
      </c>
      <c r="C80" s="14">
        <f t="shared" si="47"/>
        <v>147.88766310130475</v>
      </c>
      <c r="D80" s="12">
        <v>-1.4111583455329479E-2</v>
      </c>
      <c r="E80" s="12">
        <v>-1.8151060546911069E-2</v>
      </c>
      <c r="G80" s="14">
        <f>MAX($B$2:B80)</f>
        <v>169.43748248047694</v>
      </c>
      <c r="H80" s="12">
        <f t="shared" si="42"/>
        <v>-1.9790438088537199E-2</v>
      </c>
      <c r="I80" s="12">
        <f t="shared" si="43"/>
        <v>-1.4111583455329479E-2</v>
      </c>
      <c r="J80" s="14">
        <f>MAX($C$2:C80)</f>
        <v>151.00968807750453</v>
      </c>
      <c r="K80" s="12">
        <f t="shared" si="44"/>
        <v>-2.0674335639958574E-2</v>
      </c>
      <c r="L80" s="12">
        <f t="shared" si="48"/>
        <v>-1.8151060546911069E-2</v>
      </c>
      <c r="M80" s="12">
        <f t="shared" si="45"/>
        <v>4.0394770915815892E-3</v>
      </c>
      <c r="O80" s="8" t="s">
        <v>61</v>
      </c>
      <c r="P80" s="13">
        <v>42460</v>
      </c>
      <c r="Q80" s="14">
        <f t="shared" si="39"/>
        <v>158.58445562890392</v>
      </c>
      <c r="R80" s="14">
        <f t="shared" si="40"/>
        <v>144.53155625244995</v>
      </c>
      <c r="S80" s="8">
        <f t="shared" si="41"/>
        <v>72</v>
      </c>
    </row>
    <row r="81" spans="1:19" x14ac:dyDescent="0.25">
      <c r="A81" s="13">
        <f t="shared" si="46"/>
        <v>42735</v>
      </c>
      <c r="B81" s="14">
        <f t="shared" si="47"/>
        <v>166.91979307806037</v>
      </c>
      <c r="C81" s="14">
        <f t="shared" si="47"/>
        <v>148.24438595508758</v>
      </c>
      <c r="D81" s="12">
        <v>5.0308963819110097E-3</v>
      </c>
      <c r="E81" s="12">
        <v>2.4121204318339196E-3</v>
      </c>
      <c r="G81" s="14">
        <f>MAX($B$2:B81)</f>
        <v>169.43748248047694</v>
      </c>
      <c r="H81" s="12">
        <f t="shared" si="42"/>
        <v>-1.4859105350002344E-2</v>
      </c>
      <c r="I81" s="12" t="str">
        <f t="shared" si="43"/>
        <v>Positive</v>
      </c>
      <c r="J81" s="14">
        <f>MAX($C$2:C81)</f>
        <v>151.00968807750453</v>
      </c>
      <c r="K81" s="12">
        <f t="shared" si="44"/>
        <v>-1.8312084195536427E-2</v>
      </c>
      <c r="L81" s="12" t="str">
        <f t="shared" si="48"/>
        <v>Positive</v>
      </c>
      <c r="M81" s="12">
        <f t="shared" si="45"/>
        <v>2.6187759500770902E-3</v>
      </c>
      <c r="O81" s="8" t="s">
        <v>62</v>
      </c>
      <c r="P81" s="13">
        <v>42551</v>
      </c>
      <c r="Q81" s="14">
        <f t="shared" si="39"/>
        <v>163.27337054367854</v>
      </c>
      <c r="R81" s="14">
        <f t="shared" si="40"/>
        <v>148.05006440051511</v>
      </c>
      <c r="S81" s="8">
        <f t="shared" si="41"/>
        <v>75</v>
      </c>
    </row>
    <row r="82" spans="1:19" x14ac:dyDescent="0.25">
      <c r="A82" s="13">
        <f t="shared" si="46"/>
        <v>42766</v>
      </c>
      <c r="B82" s="14">
        <f t="shared" si="47"/>
        <v>168.82220817905099</v>
      </c>
      <c r="C82" s="14">
        <f t="shared" si="47"/>
        <v>149.75639805118433</v>
      </c>
      <c r="D82" s="12">
        <v>1.1397181040722737E-2</v>
      </c>
      <c r="E82" s="12">
        <v>1.0199456029011733E-2</v>
      </c>
      <c r="G82" s="14">
        <f>MAX($B$2:B82)</f>
        <v>169.43748248047694</v>
      </c>
      <c r="H82" s="12">
        <f t="shared" si="42"/>
        <v>-3.6312762230568119E-3</v>
      </c>
      <c r="I82" s="12" t="str">
        <f t="shared" si="43"/>
        <v>Positive</v>
      </c>
      <c r="J82" s="14">
        <f>MAX($C$2:C82)</f>
        <v>151.00968807750453</v>
      </c>
      <c r="K82" s="12">
        <f t="shared" si="44"/>
        <v>-8.2994014640767055E-3</v>
      </c>
      <c r="L82" s="12" t="str">
        <f t="shared" si="48"/>
        <v>Positive</v>
      </c>
      <c r="M82" s="12">
        <f t="shared" si="45"/>
        <v>1.1977250117110039E-3</v>
      </c>
      <c r="O82" s="8" t="s">
        <v>64</v>
      </c>
      <c r="P82" s="13">
        <v>42643</v>
      </c>
      <c r="Q82" s="14">
        <f t="shared" si="39"/>
        <v>168.43151386826392</v>
      </c>
      <c r="R82" s="14">
        <f t="shared" si="40"/>
        <v>150.67704541636326</v>
      </c>
      <c r="S82" s="8">
        <f t="shared" si="41"/>
        <v>78</v>
      </c>
    </row>
    <row r="83" spans="1:19" x14ac:dyDescent="0.25">
      <c r="A83" s="13">
        <f t="shared" si="46"/>
        <v>42794</v>
      </c>
      <c r="B83" s="14">
        <f t="shared" si="47"/>
        <v>170.81982693733468</v>
      </c>
      <c r="C83" s="14">
        <f t="shared" si="47"/>
        <v>151.23144985159871</v>
      </c>
      <c r="D83" s="12">
        <v>1.183267758330131E-2</v>
      </c>
      <c r="E83" s="12">
        <v>9.849674669059727E-3</v>
      </c>
      <c r="G83" s="14">
        <f>MAX($B$2:B83)</f>
        <v>170.81982693733468</v>
      </c>
      <c r="H83" s="12">
        <f t="shared" si="42"/>
        <v>0</v>
      </c>
      <c r="I83" s="12" t="str">
        <f t="shared" si="43"/>
        <v>Positive</v>
      </c>
      <c r="J83" s="14">
        <f>MAX($C$2:C83)</f>
        <v>151.23144985159871</v>
      </c>
      <c r="K83" s="12">
        <f t="shared" si="44"/>
        <v>0</v>
      </c>
      <c r="L83" s="12" t="str">
        <f t="shared" si="48"/>
        <v>Positive</v>
      </c>
      <c r="M83" s="12">
        <f t="shared" si="45"/>
        <v>1.9830029142415828E-3</v>
      </c>
      <c r="O83" s="8" t="s">
        <v>66</v>
      </c>
      <c r="P83" s="13">
        <v>42735</v>
      </c>
      <c r="Q83" s="14">
        <f t="shared" si="39"/>
        <v>166.91979307806037</v>
      </c>
      <c r="R83" s="14">
        <f t="shared" si="40"/>
        <v>148.24438595508758</v>
      </c>
      <c r="S83" s="8">
        <f t="shared" si="41"/>
        <v>81</v>
      </c>
    </row>
    <row r="84" spans="1:19" x14ac:dyDescent="0.25">
      <c r="A84" s="13">
        <f t="shared" si="46"/>
        <v>42825</v>
      </c>
      <c r="B84" s="14">
        <f t="shared" ref="B84:C99" si="49">B83*(1+D84)</f>
        <v>171.60195487541358</v>
      </c>
      <c r="C84" s="14">
        <f t="shared" si="49"/>
        <v>151.87321498571981</v>
      </c>
      <c r="D84" s="12">
        <v>4.5786718796163584E-3</v>
      </c>
      <c r="E84" s="12">
        <v>4.2435957252995316E-3</v>
      </c>
      <c r="G84" s="14">
        <f>MAX($B$2:B84)</f>
        <v>171.60195487541358</v>
      </c>
      <c r="H84" s="12">
        <f t="shared" si="42"/>
        <v>0</v>
      </c>
      <c r="I84" s="12" t="str">
        <f t="shared" si="43"/>
        <v>Positive</v>
      </c>
      <c r="J84" s="14">
        <f>MAX($C$2:C84)</f>
        <v>151.87321498571981</v>
      </c>
      <c r="K84" s="12">
        <f t="shared" si="44"/>
        <v>0</v>
      </c>
      <c r="L84" s="12" t="str">
        <f t="shared" si="48"/>
        <v>Positive</v>
      </c>
      <c r="M84" s="12">
        <f t="shared" si="45"/>
        <v>3.350761543168268E-4</v>
      </c>
      <c r="O84" s="8" t="s">
        <v>68</v>
      </c>
      <c r="P84" s="13">
        <v>42825</v>
      </c>
      <c r="Q84" s="14">
        <f t="shared" si="39"/>
        <v>171.60195487541358</v>
      </c>
      <c r="R84" s="14">
        <f t="shared" si="40"/>
        <v>151.87321498571981</v>
      </c>
      <c r="S84" s="8">
        <f t="shared" si="41"/>
        <v>84</v>
      </c>
    </row>
    <row r="85" spans="1:19" x14ac:dyDescent="0.25">
      <c r="A85" s="13">
        <f t="shared" si="46"/>
        <v>42855</v>
      </c>
      <c r="B85" s="14">
        <f t="shared" si="49"/>
        <v>173.12463869206019</v>
      </c>
      <c r="C85" s="14">
        <f t="shared" si="49"/>
        <v>152.90698325586595</v>
      </c>
      <c r="D85" s="12">
        <v>8.8733477293547747E-3</v>
      </c>
      <c r="E85" s="12">
        <v>6.8067846607668958E-3</v>
      </c>
      <c r="G85" s="14">
        <f>MAX($B$2:B85)</f>
        <v>173.12463869206019</v>
      </c>
      <c r="H85" s="12">
        <f t="shared" si="42"/>
        <v>0</v>
      </c>
      <c r="I85" s="12" t="str">
        <f t="shared" si="43"/>
        <v>Positive</v>
      </c>
      <c r="J85" s="14">
        <f>MAX($C$2:C85)</f>
        <v>152.90698325586595</v>
      </c>
      <c r="K85" s="12">
        <f t="shared" si="44"/>
        <v>0</v>
      </c>
      <c r="L85" s="12" t="str">
        <f t="shared" si="48"/>
        <v>Positive</v>
      </c>
      <c r="M85" s="12">
        <f t="shared" si="45"/>
        <v>2.0665630685878789E-3</v>
      </c>
      <c r="O85" s="8" t="s">
        <v>70</v>
      </c>
      <c r="P85" s="13">
        <v>42916</v>
      </c>
      <c r="Q85" s="14">
        <f t="shared" si="39"/>
        <v>173.66917571548757</v>
      </c>
      <c r="R85" s="14">
        <f t="shared" si="40"/>
        <v>153.04418435347475</v>
      </c>
      <c r="S85" s="8">
        <f t="shared" si="41"/>
        <v>87</v>
      </c>
    </row>
    <row r="86" spans="1:19" x14ac:dyDescent="0.25">
      <c r="A86" s="13">
        <f t="shared" si="46"/>
        <v>42886</v>
      </c>
      <c r="B86" s="14">
        <f t="shared" si="49"/>
        <v>174.610374081511</v>
      </c>
      <c r="C86" s="14">
        <f t="shared" si="49"/>
        <v>153.96875175001392</v>
      </c>
      <c r="D86" s="12">
        <v>8.5818829756145742E-3</v>
      </c>
      <c r="E86" s="12">
        <v>6.9438849131648883E-3</v>
      </c>
      <c r="G86" s="14">
        <f>MAX($B$2:B86)</f>
        <v>174.610374081511</v>
      </c>
      <c r="H86" s="12">
        <f t="shared" si="42"/>
        <v>0</v>
      </c>
      <c r="I86" s="12" t="str">
        <f t="shared" si="43"/>
        <v>Positive</v>
      </c>
      <c r="J86" s="14">
        <f>MAX($C$2:C86)</f>
        <v>153.96875175001392</v>
      </c>
      <c r="K86" s="12">
        <f t="shared" si="44"/>
        <v>0</v>
      </c>
      <c r="L86" s="12" t="str">
        <f t="shared" si="48"/>
        <v>Positive</v>
      </c>
      <c r="M86" s="12">
        <f t="shared" si="45"/>
        <v>1.6379980624496859E-3</v>
      </c>
      <c r="O86" s="8" t="s">
        <v>72</v>
      </c>
      <c r="P86" s="13">
        <v>43008</v>
      </c>
      <c r="Q86" s="14">
        <f t="shared" si="39"/>
        <v>177.53361691991162</v>
      </c>
      <c r="R86" s="14">
        <f t="shared" si="40"/>
        <v>155.360922887383</v>
      </c>
      <c r="S86" s="8">
        <f t="shared" si="41"/>
        <v>90</v>
      </c>
    </row>
    <row r="87" spans="1:19" x14ac:dyDescent="0.25">
      <c r="A87" s="13">
        <f t="shared" si="46"/>
        <v>42916</v>
      </c>
      <c r="B87" s="14">
        <f t="shared" si="49"/>
        <v>173.66917571548757</v>
      </c>
      <c r="C87" s="14">
        <f t="shared" si="49"/>
        <v>153.04418435347475</v>
      </c>
      <c r="D87" s="12">
        <v>-5.3902774733421976E-3</v>
      </c>
      <c r="E87" s="12">
        <v>-6.004902852237981E-3</v>
      </c>
      <c r="G87" s="14">
        <f>MAX($B$2:B87)</f>
        <v>174.610374081511</v>
      </c>
      <c r="H87" s="12">
        <f t="shared" si="42"/>
        <v>-5.3902774733421976E-3</v>
      </c>
      <c r="I87" s="12">
        <f t="shared" si="43"/>
        <v>-5.3902774733421976E-3</v>
      </c>
      <c r="J87" s="14">
        <f>MAX($C$2:C87)</f>
        <v>153.96875175001392</v>
      </c>
      <c r="K87" s="12">
        <f t="shared" si="44"/>
        <v>-6.004902852237981E-3</v>
      </c>
      <c r="L87" s="12">
        <f t="shared" si="48"/>
        <v>-6.004902852237981E-3</v>
      </c>
      <c r="M87" s="12">
        <f t="shared" si="45"/>
        <v>6.1462537889578339E-4</v>
      </c>
      <c r="O87" s="8" t="s">
        <v>73</v>
      </c>
      <c r="P87" s="13">
        <v>43100</v>
      </c>
      <c r="Q87" s="14">
        <f t="shared" si="39"/>
        <v>178.28752990266898</v>
      </c>
      <c r="R87" s="14">
        <f t="shared" si="40"/>
        <v>155.45668365346913</v>
      </c>
      <c r="S87" s="8">
        <f t="shared" si="41"/>
        <v>93</v>
      </c>
    </row>
    <row r="88" spans="1:19" x14ac:dyDescent="0.25">
      <c r="A88" s="13">
        <f t="shared" si="46"/>
        <v>42947</v>
      </c>
      <c r="B88" s="14">
        <f t="shared" si="49"/>
        <v>176.19795891803386</v>
      </c>
      <c r="C88" s="14">
        <f t="shared" si="49"/>
        <v>154.23419387355091</v>
      </c>
      <c r="D88" s="12">
        <v>1.4560921315645903E-2</v>
      </c>
      <c r="E88" s="12">
        <v>7.7755945128086257E-3</v>
      </c>
      <c r="G88" s="14">
        <f>MAX($B$2:B88)</f>
        <v>176.19795891803386</v>
      </c>
      <c r="H88" s="12">
        <f t="shared" si="42"/>
        <v>0</v>
      </c>
      <c r="I88" s="12" t="str">
        <f t="shared" si="43"/>
        <v>Positive</v>
      </c>
      <c r="J88" s="14">
        <f>MAX($C$2:C88)</f>
        <v>154.23419387355091</v>
      </c>
      <c r="K88" s="12">
        <f t="shared" si="44"/>
        <v>0</v>
      </c>
      <c r="L88" s="12" t="str">
        <f t="shared" si="48"/>
        <v>Positive</v>
      </c>
      <c r="M88" s="12">
        <f t="shared" si="45"/>
        <v>6.7853268028372771E-3</v>
      </c>
      <c r="O88" s="8" t="s">
        <v>75</v>
      </c>
      <c r="P88" s="13">
        <v>43190</v>
      </c>
      <c r="Q88" s="14">
        <f t="shared" si="39"/>
        <v>177.572658010064</v>
      </c>
      <c r="R88" s="14">
        <f t="shared" si="40"/>
        <v>152.99938399507187</v>
      </c>
      <c r="S88" s="8">
        <f t="shared" si="41"/>
        <v>96</v>
      </c>
    </row>
    <row r="89" spans="1:19" x14ac:dyDescent="0.25">
      <c r="A89" s="13">
        <f t="shared" si="46"/>
        <v>42978</v>
      </c>
      <c r="B89" s="14">
        <f t="shared" si="49"/>
        <v>176.33808304338311</v>
      </c>
      <c r="C89" s="14">
        <f t="shared" si="49"/>
        <v>155.47516380131029</v>
      </c>
      <c r="D89" s="12">
        <v>7.9526531527207567E-4</v>
      </c>
      <c r="E89" s="12">
        <v>8.0460103988146958E-3</v>
      </c>
      <c r="G89" s="14">
        <f>MAX($B$2:B89)</f>
        <v>176.33808304338311</v>
      </c>
      <c r="H89" s="12">
        <f t="shared" si="42"/>
        <v>0</v>
      </c>
      <c r="I89" s="12" t="str">
        <f t="shared" si="43"/>
        <v>Positive</v>
      </c>
      <c r="J89" s="14">
        <f>MAX($C$2:C89)</f>
        <v>155.47516380131029</v>
      </c>
      <c r="K89" s="12">
        <f t="shared" si="44"/>
        <v>0</v>
      </c>
      <c r="L89" s="12" t="str">
        <f t="shared" si="48"/>
        <v>Positive</v>
      </c>
      <c r="M89" s="12">
        <f t="shared" si="45"/>
        <v>-7.2507450835426202E-3</v>
      </c>
      <c r="O89" s="8" t="s">
        <v>77</v>
      </c>
      <c r="P89" s="13">
        <v>43281</v>
      </c>
      <c r="Q89" s="14">
        <f t="shared" si="39"/>
        <v>175.53920471530603</v>
      </c>
      <c r="R89" s="14">
        <f t="shared" si="40"/>
        <v>152.22881783054251</v>
      </c>
      <c r="S89" s="8">
        <f t="shared" si="41"/>
        <v>99</v>
      </c>
    </row>
    <row r="90" spans="1:19" x14ac:dyDescent="0.25">
      <c r="A90" s="13">
        <f t="shared" si="46"/>
        <v>43008</v>
      </c>
      <c r="B90" s="14">
        <f t="shared" si="49"/>
        <v>177.53361691991162</v>
      </c>
      <c r="C90" s="14">
        <f t="shared" si="49"/>
        <v>155.360922887383</v>
      </c>
      <c r="D90" s="12">
        <v>6.7797826532705052E-3</v>
      </c>
      <c r="E90" s="12">
        <v>-7.3478561549089605E-4</v>
      </c>
      <c r="G90" s="14">
        <f>MAX($B$2:B90)</f>
        <v>177.53361691991162</v>
      </c>
      <c r="H90" s="12">
        <f t="shared" si="42"/>
        <v>0</v>
      </c>
      <c r="I90" s="12" t="str">
        <f t="shared" si="43"/>
        <v>Positive</v>
      </c>
      <c r="J90" s="14">
        <f>MAX($C$2:C90)</f>
        <v>155.47516380131029</v>
      </c>
      <c r="K90" s="12">
        <f t="shared" si="44"/>
        <v>-7.3478561549089605E-4</v>
      </c>
      <c r="L90" s="12">
        <f t="shared" si="48"/>
        <v>-7.3478561549089605E-4</v>
      </c>
      <c r="M90" s="12">
        <f t="shared" si="45"/>
        <v>7.5145682687614013E-3</v>
      </c>
      <c r="O90" s="8" t="s">
        <v>78</v>
      </c>
      <c r="P90" s="13">
        <v>43373</v>
      </c>
      <c r="Q90" s="14">
        <f t="shared" si="39"/>
        <v>180.19704599259376</v>
      </c>
      <c r="R90" s="14">
        <f t="shared" si="40"/>
        <v>156.26813014504103</v>
      </c>
      <c r="S90" s="8">
        <f t="shared" si="41"/>
        <v>102</v>
      </c>
    </row>
    <row r="91" spans="1:19" x14ac:dyDescent="0.25">
      <c r="A91" s="13">
        <f t="shared" si="46"/>
        <v>43039</v>
      </c>
      <c r="B91" s="14">
        <f t="shared" si="49"/>
        <v>177.53492782930644</v>
      </c>
      <c r="C91" s="14">
        <f t="shared" si="49"/>
        <v>155.32564260514073</v>
      </c>
      <c r="D91" s="12">
        <v>7.3840065761832108E-6</v>
      </c>
      <c r="E91" s="12">
        <v>-2.2708594662401715E-4</v>
      </c>
      <c r="G91" s="14">
        <f>MAX($B$2:B91)</f>
        <v>177.53492782930644</v>
      </c>
      <c r="H91" s="12">
        <f t="shared" si="42"/>
        <v>0</v>
      </c>
      <c r="I91" s="12" t="str">
        <f t="shared" si="43"/>
        <v>Positive</v>
      </c>
      <c r="J91" s="14">
        <f>MAX($C$2:C91)</f>
        <v>155.47516380131029</v>
      </c>
      <c r="K91" s="12">
        <f t="shared" si="44"/>
        <v>-9.6170470262790797E-4</v>
      </c>
      <c r="L91" s="12">
        <f t="shared" si="48"/>
        <v>-2.2708594662401715E-4</v>
      </c>
      <c r="M91" s="12">
        <f t="shared" si="45"/>
        <v>2.3446995320020037E-4</v>
      </c>
      <c r="O91" s="8" t="s">
        <v>80</v>
      </c>
      <c r="P91" s="13">
        <v>43465</v>
      </c>
      <c r="Q91" s="14">
        <f t="shared" si="39"/>
        <v>179.1381200796888</v>
      </c>
      <c r="R91" s="14">
        <f t="shared" si="40"/>
        <v>155.92988743909936</v>
      </c>
      <c r="S91" s="8">
        <f t="shared" si="41"/>
        <v>105</v>
      </c>
    </row>
    <row r="92" spans="1:19" x14ac:dyDescent="0.25">
      <c r="A92" s="13">
        <f t="shared" si="46"/>
        <v>43069</v>
      </c>
      <c r="B92" s="14">
        <f t="shared" si="49"/>
        <v>177.84973029126496</v>
      </c>
      <c r="C92" s="14">
        <f t="shared" si="49"/>
        <v>155.0988407907262</v>
      </c>
      <c r="D92" s="12">
        <v>1.7731860755940687E-3</v>
      </c>
      <c r="E92" s="12">
        <v>-1.4601698123412055E-3</v>
      </c>
      <c r="G92" s="14">
        <f>MAX($B$2:B92)</f>
        <v>177.84973029126496</v>
      </c>
      <c r="H92" s="12">
        <f t="shared" si="42"/>
        <v>0</v>
      </c>
      <c r="I92" s="12" t="str">
        <f t="shared" si="43"/>
        <v>Positive</v>
      </c>
      <c r="J92" s="14">
        <f>MAX($C$2:C92)</f>
        <v>155.47516380131029</v>
      </c>
      <c r="K92" s="12">
        <f t="shared" si="44"/>
        <v>-2.4204702627939056E-3</v>
      </c>
      <c r="L92" s="12">
        <f t="shared" si="48"/>
        <v>-1.4601698123412055E-3</v>
      </c>
      <c r="M92" s="12">
        <f t="shared" si="45"/>
        <v>3.2333558879352742E-3</v>
      </c>
      <c r="O92" s="8" t="s">
        <v>82</v>
      </c>
      <c r="P92" s="13">
        <v>43555</v>
      </c>
      <c r="Q92" s="14">
        <f t="shared" si="39"/>
        <v>191.17969595848569</v>
      </c>
      <c r="R92" s="14">
        <f t="shared" si="40"/>
        <v>163.14274514196094</v>
      </c>
      <c r="S92" s="8">
        <f t="shared" si="41"/>
        <v>108</v>
      </c>
    </row>
    <row r="93" spans="1:19" x14ac:dyDescent="0.25">
      <c r="A93" s="13">
        <f t="shared" si="46"/>
        <v>43100</v>
      </c>
      <c r="B93" s="14">
        <f t="shared" si="49"/>
        <v>178.28752990266898</v>
      </c>
      <c r="C93" s="14">
        <f t="shared" si="49"/>
        <v>155.45668365346913</v>
      </c>
      <c r="D93" s="12">
        <v>2.4616265129389081E-3</v>
      </c>
      <c r="E93" s="12">
        <v>2.3071923743502865E-3</v>
      </c>
      <c r="G93" s="14">
        <f>MAX($B$2:B93)</f>
        <v>178.28752990266898</v>
      </c>
      <c r="H93" s="12">
        <f t="shared" si="42"/>
        <v>0</v>
      </c>
      <c r="I93" s="12" t="str">
        <f t="shared" si="43"/>
        <v>Positive</v>
      </c>
      <c r="J93" s="14">
        <f>MAX($C$2:C93)</f>
        <v>155.47516380131029</v>
      </c>
      <c r="K93" s="12">
        <f t="shared" si="44"/>
        <v>-1.1886237897629215E-4</v>
      </c>
      <c r="L93" s="12" t="str">
        <f t="shared" si="48"/>
        <v>Positive</v>
      </c>
      <c r="M93" s="12">
        <f t="shared" si="45"/>
        <v>1.5443413858862165E-4</v>
      </c>
      <c r="O93" s="8" t="s">
        <v>83</v>
      </c>
      <c r="P93" s="13">
        <v>43646</v>
      </c>
      <c r="Q93" s="14">
        <f t="shared" si="39"/>
        <v>197.15970800471132</v>
      </c>
      <c r="R93" s="14">
        <f t="shared" si="40"/>
        <v>170.08792070336548</v>
      </c>
      <c r="S93" s="8">
        <f t="shared" si="41"/>
        <v>111</v>
      </c>
    </row>
    <row r="94" spans="1:19" x14ac:dyDescent="0.25">
      <c r="A94" s="13">
        <f t="shared" si="46"/>
        <v>43131</v>
      </c>
      <c r="B94" s="14">
        <f t="shared" si="49"/>
        <v>179.68001655893758</v>
      </c>
      <c r="C94" s="14">
        <f t="shared" si="49"/>
        <v>154.86811894495145</v>
      </c>
      <c r="D94" s="12">
        <v>7.8103424116582332E-3</v>
      </c>
      <c r="E94" s="12">
        <v>-3.7860366932158662E-3</v>
      </c>
      <c r="G94" s="14">
        <f>MAX($B$2:B94)</f>
        <v>179.68001655893758</v>
      </c>
      <c r="H94" s="12">
        <f t="shared" si="42"/>
        <v>0</v>
      </c>
      <c r="I94" s="12" t="str">
        <f t="shared" si="43"/>
        <v>Positive</v>
      </c>
      <c r="J94" s="14">
        <f>MAX($C$2:C94)</f>
        <v>155.47516380131029</v>
      </c>
      <c r="K94" s="12">
        <f t="shared" si="44"/>
        <v>-3.9044490548639788E-3</v>
      </c>
      <c r="L94" s="12">
        <f t="shared" si="48"/>
        <v>-3.7860366932158662E-3</v>
      </c>
      <c r="M94" s="12">
        <f t="shared" si="45"/>
        <v>1.1596379104874099E-2</v>
      </c>
      <c r="O94" s="8" t="s">
        <v>84</v>
      </c>
      <c r="P94" s="13">
        <v>43738</v>
      </c>
      <c r="Q94" s="14">
        <f t="shared" si="39"/>
        <v>208.41304510833211</v>
      </c>
      <c r="R94" s="14">
        <f t="shared" si="40"/>
        <v>176.92669541356318</v>
      </c>
      <c r="S94" s="8">
        <f t="shared" si="41"/>
        <v>114</v>
      </c>
    </row>
    <row r="95" spans="1:19" x14ac:dyDescent="0.25">
      <c r="A95" s="13">
        <f t="shared" si="46"/>
        <v>43159</v>
      </c>
      <c r="B95" s="14">
        <f t="shared" si="49"/>
        <v>178.47089661506647</v>
      </c>
      <c r="C95" s="14">
        <f t="shared" si="49"/>
        <v>153.07890463123695</v>
      </c>
      <c r="D95" s="12">
        <v>-6.7292955946189892E-3</v>
      </c>
      <c r="E95" s="12">
        <v>-1.155314809725605E-2</v>
      </c>
      <c r="G95" s="14">
        <f>MAX($B$2:B95)</f>
        <v>179.68001655893758</v>
      </c>
      <c r="H95" s="12">
        <f t="shared" si="42"/>
        <v>-6.7292955946189892E-3</v>
      </c>
      <c r="I95" s="12">
        <f t="shared" si="43"/>
        <v>-6.7292955946189892E-3</v>
      </c>
      <c r="J95" s="14">
        <f>MAX($C$2:C95)</f>
        <v>155.47516380131029</v>
      </c>
      <c r="K95" s="12">
        <f t="shared" si="44"/>
        <v>-1.5412488473950936E-2</v>
      </c>
      <c r="L95" s="12">
        <f t="shared" si="48"/>
        <v>-1.155314809725605E-2</v>
      </c>
      <c r="M95" s="12">
        <f t="shared" si="45"/>
        <v>4.8238525026370604E-3</v>
      </c>
      <c r="O95" s="8" t="s">
        <v>86</v>
      </c>
      <c r="P95" s="13">
        <v>43830</v>
      </c>
      <c r="Q95" s="14">
        <f t="shared" si="39"/>
        <v>214.14675965929834</v>
      </c>
      <c r="R95" s="14">
        <f t="shared" si="40"/>
        <v>179.60575684605462</v>
      </c>
      <c r="S95" s="8">
        <f t="shared" si="41"/>
        <v>117</v>
      </c>
    </row>
    <row r="96" spans="1:19" ht="12" thickBot="1" x14ac:dyDescent="0.3">
      <c r="A96" s="13">
        <f t="shared" si="46"/>
        <v>43190</v>
      </c>
      <c r="B96" s="14">
        <f t="shared" si="49"/>
        <v>177.572658010064</v>
      </c>
      <c r="C96" s="14">
        <f t="shared" si="49"/>
        <v>152.99938399507187</v>
      </c>
      <c r="D96" s="12">
        <v>-5.0329696440076788E-3</v>
      </c>
      <c r="E96" s="12">
        <v>-5.1947481827530062E-4</v>
      </c>
      <c r="G96" s="14">
        <f>MAX($B$2:B96)</f>
        <v>179.68001655893758</v>
      </c>
      <c r="H96" s="12">
        <f t="shared" si="42"/>
        <v>-1.1728396898173288E-2</v>
      </c>
      <c r="I96" s="12">
        <f t="shared" si="43"/>
        <v>-5.0329696440076788E-3</v>
      </c>
      <c r="J96" s="14">
        <f>MAX($C$2:C96)</f>
        <v>155.47516380131029</v>
      </c>
      <c r="K96" s="12">
        <f t="shared" si="44"/>
        <v>-1.5923956892577085E-2</v>
      </c>
      <c r="L96" s="12">
        <f t="shared" si="48"/>
        <v>-5.1947481827530062E-4</v>
      </c>
      <c r="M96" s="12">
        <f t="shared" si="45"/>
        <v>-4.5134948257323781E-3</v>
      </c>
      <c r="O96" s="8" t="s">
        <v>88</v>
      </c>
      <c r="P96" s="13">
        <v>43921</v>
      </c>
      <c r="Q96" s="14">
        <f t="shared" si="39"/>
        <v>185.33137904882557</v>
      </c>
      <c r="R96" s="14">
        <f t="shared" si="40"/>
        <v>165.14737968303729</v>
      </c>
      <c r="S96" s="8">
        <f t="shared" si="41"/>
        <v>120</v>
      </c>
    </row>
    <row r="97" spans="1:19" ht="12" thickBot="1" x14ac:dyDescent="0.3">
      <c r="A97" s="13">
        <f t="shared" si="46"/>
        <v>43220</v>
      </c>
      <c r="B97" s="14">
        <f t="shared" si="49"/>
        <v>176.26040555079913</v>
      </c>
      <c r="C97" s="14">
        <f t="shared" si="49"/>
        <v>151.47281178249418</v>
      </c>
      <c r="D97" s="12">
        <v>-7.3899465940893139E-3</v>
      </c>
      <c r="E97" s="12">
        <v>-9.977636332358486E-3</v>
      </c>
      <c r="G97" s="14">
        <f>MAX($B$2:B97)</f>
        <v>179.68001655893758</v>
      </c>
      <c r="H97" s="12">
        <f t="shared" si="42"/>
        <v>-1.9031671265550942E-2</v>
      </c>
      <c r="I97" s="12">
        <f t="shared" si="43"/>
        <v>-7.3899465940893139E-3</v>
      </c>
      <c r="J97" s="14">
        <f>MAX($C$2:C97)</f>
        <v>155.47516380131029</v>
      </c>
      <c r="K97" s="12">
        <f t="shared" si="44"/>
        <v>-2.5742709774089212E-2</v>
      </c>
      <c r="L97" s="12">
        <f t="shared" si="48"/>
        <v>-9.977636332358486E-3</v>
      </c>
      <c r="M97" s="12">
        <f t="shared" si="45"/>
        <v>2.5876897382691721E-3</v>
      </c>
      <c r="O97" s="8" t="s">
        <v>89</v>
      </c>
      <c r="P97" s="51">
        <v>44012</v>
      </c>
      <c r="Q97" s="14">
        <f t="shared" si="39"/>
        <v>217.20272408316794</v>
      </c>
      <c r="R97" s="14">
        <f t="shared" si="40"/>
        <v>184.10507300345003</v>
      </c>
      <c r="S97" s="8">
        <f t="shared" si="41"/>
        <v>123</v>
      </c>
    </row>
    <row r="98" spans="1:19" ht="12" thickBot="1" x14ac:dyDescent="0.3">
      <c r="A98" s="13">
        <f t="shared" si="46"/>
        <v>43251</v>
      </c>
      <c r="B98" s="14">
        <f t="shared" si="49"/>
        <v>176.01965697269262</v>
      </c>
      <c r="C98" s="14">
        <f t="shared" si="49"/>
        <v>151.82673461387682</v>
      </c>
      <c r="D98" s="12">
        <v>-1.3658687403685921E-3</v>
      </c>
      <c r="E98" s="12">
        <v>2.33654361609692E-3</v>
      </c>
      <c r="G98" s="14">
        <f>MAX($B$2:B98)</f>
        <v>179.68001655893758</v>
      </c>
      <c r="H98" s="12">
        <f t="shared" si="42"/>
        <v>-2.0371545241060884E-2</v>
      </c>
      <c r="I98" s="12">
        <f t="shared" si="43"/>
        <v>-1.3658687403685921E-3</v>
      </c>
      <c r="J98" s="14">
        <f>MAX($C$2:C98)</f>
        <v>155.47516380131029</v>
      </c>
      <c r="K98" s="12">
        <f t="shared" si="44"/>
        <v>-2.3466315122175896E-2</v>
      </c>
      <c r="L98" s="12" t="str">
        <f t="shared" si="48"/>
        <v>Positive</v>
      </c>
      <c r="M98" s="12">
        <f t="shared" si="45"/>
        <v>-3.702412356465512E-3</v>
      </c>
      <c r="O98" s="8" t="s">
        <v>90</v>
      </c>
      <c r="P98" s="51">
        <v>44104</v>
      </c>
      <c r="Q98" s="14">
        <f t="shared" si="39"/>
        <v>223.89712171592851</v>
      </c>
      <c r="R98" s="14">
        <f t="shared" si="40"/>
        <v>188.76690184586644</v>
      </c>
      <c r="S98" s="8">
        <f t="shared" si="41"/>
        <v>126</v>
      </c>
    </row>
    <row r="99" spans="1:19" ht="12" thickBot="1" x14ac:dyDescent="0.3">
      <c r="A99" s="13">
        <f t="shared" si="46"/>
        <v>43281</v>
      </c>
      <c r="B99" s="14">
        <f t="shared" si="49"/>
        <v>175.53920471530603</v>
      </c>
      <c r="C99" s="14">
        <f t="shared" si="49"/>
        <v>152.22881783054251</v>
      </c>
      <c r="D99" s="12">
        <v>-2.7295375167167846E-3</v>
      </c>
      <c r="E99" s="12">
        <v>2.6483031311201888E-3</v>
      </c>
      <c r="G99" s="14">
        <f>MAX($B$2:B99)</f>
        <v>179.68001655893758</v>
      </c>
      <c r="H99" s="12">
        <f t="shared" si="42"/>
        <v>-2.3045477860768715E-2</v>
      </c>
      <c r="I99" s="12">
        <f t="shared" si="43"/>
        <v>-2.7295375167167846E-3</v>
      </c>
      <c r="J99" s="14">
        <f>MAX($C$2:C99)</f>
        <v>155.47516380131029</v>
      </c>
      <c r="K99" s="12">
        <f t="shared" si="44"/>
        <v>-2.088015790686959E-2</v>
      </c>
      <c r="L99" s="12" t="str">
        <f t="shared" si="48"/>
        <v>Positive</v>
      </c>
      <c r="M99" s="12">
        <f t="shared" si="45"/>
        <v>-5.3778406478369734E-3</v>
      </c>
      <c r="O99" s="8" t="s">
        <v>91</v>
      </c>
      <c r="P99" s="51">
        <f>+P3</f>
        <v>44165</v>
      </c>
      <c r="Q99" s="14">
        <f t="shared" si="39"/>
        <v>235.89967701490849</v>
      </c>
      <c r="R99" s="14">
        <f t="shared" si="40"/>
        <v>193.11066421596712</v>
      </c>
      <c r="S99" s="8">
        <f t="shared" si="41"/>
        <v>128</v>
      </c>
    </row>
    <row r="100" spans="1:19" x14ac:dyDescent="0.25">
      <c r="A100" s="13">
        <f t="shared" si="46"/>
        <v>43312</v>
      </c>
      <c r="B100" s="14">
        <f t="shared" ref="B100:C115" si="50">B99*(1+D100)</f>
        <v>178.314020183004</v>
      </c>
      <c r="C100" s="14">
        <f t="shared" si="50"/>
        <v>154.63515708125655</v>
      </c>
      <c r="D100" s="12">
        <v>1.5807383155223009E-2</v>
      </c>
      <c r="E100" s="12">
        <v>1.5807383155223009E-2</v>
      </c>
      <c r="G100" s="14">
        <f>MAX($B$2:B100)</f>
        <v>179.68001655893758</v>
      </c>
      <c r="H100" s="12">
        <f t="shared" si="42"/>
        <v>-7.6023834040860327E-3</v>
      </c>
      <c r="I100" s="12" t="str">
        <f t="shared" si="43"/>
        <v>Positive</v>
      </c>
      <c r="J100" s="14">
        <f>MAX($C$2:C100)</f>
        <v>155.47516380131029</v>
      </c>
      <c r="K100" s="12">
        <f t="shared" si="44"/>
        <v>-5.4028354080219998E-3</v>
      </c>
      <c r="L100" s="12" t="str">
        <f t="shared" si="48"/>
        <v>Positive</v>
      </c>
      <c r="M100" s="12">
        <f t="shared" si="45"/>
        <v>0</v>
      </c>
      <c r="O100" s="8" t="s">
        <v>141</v>
      </c>
      <c r="P100" s="13"/>
      <c r="Q100" s="14" t="str">
        <f t="shared" si="39"/>
        <v>N/A</v>
      </c>
      <c r="R100" s="14" t="str">
        <f t="shared" si="40"/>
        <v>N/A</v>
      </c>
      <c r="S100" s="8" t="str">
        <f t="shared" si="41"/>
        <v>N/A</v>
      </c>
    </row>
    <row r="101" spans="1:19" x14ac:dyDescent="0.25">
      <c r="A101" s="13">
        <f t="shared" si="46"/>
        <v>43343</v>
      </c>
      <c r="B101" s="14">
        <f t="shared" si="50"/>
        <v>178.79446298215856</v>
      </c>
      <c r="C101" s="14">
        <f t="shared" si="50"/>
        <v>155.05180041440317</v>
      </c>
      <c r="D101" s="12">
        <v>2.6943635652512121E-3</v>
      </c>
      <c r="E101" s="12">
        <v>2.6943635652512121E-3</v>
      </c>
      <c r="G101" s="14">
        <f>MAX($B$2:B101)</f>
        <v>179.68001655893758</v>
      </c>
      <c r="H101" s="12">
        <f t="shared" si="42"/>
        <v>-4.9285034236878911E-3</v>
      </c>
      <c r="I101" s="12" t="str">
        <f t="shared" si="43"/>
        <v>Positive</v>
      </c>
      <c r="J101" s="14">
        <f>MAX($C$2:C101)</f>
        <v>155.47516380131029</v>
      </c>
      <c r="K101" s="12">
        <f t="shared" si="44"/>
        <v>-2.7230290456432549E-3</v>
      </c>
      <c r="L101" s="12" t="str">
        <f t="shared" si="48"/>
        <v>Positive</v>
      </c>
      <c r="M101" s="12">
        <f t="shared" si="45"/>
        <v>0</v>
      </c>
      <c r="O101" s="8" t="s">
        <v>142</v>
      </c>
      <c r="P101" s="13"/>
      <c r="Q101" s="14" t="str">
        <f t="shared" si="39"/>
        <v>N/A</v>
      </c>
      <c r="R101" s="14" t="str">
        <f t="shared" si="40"/>
        <v>N/A</v>
      </c>
      <c r="S101" s="8" t="str">
        <f t="shared" si="41"/>
        <v>N/A</v>
      </c>
    </row>
    <row r="102" spans="1:19" x14ac:dyDescent="0.25">
      <c r="A102" s="13">
        <f t="shared" si="46"/>
        <v>43373</v>
      </c>
      <c r="B102" s="14">
        <f t="shared" si="50"/>
        <v>180.19704599259376</v>
      </c>
      <c r="C102" s="14">
        <f t="shared" si="50"/>
        <v>156.26813014504103</v>
      </c>
      <c r="D102" s="12">
        <v>7.8446669267109304E-3</v>
      </c>
      <c r="E102" s="12">
        <v>7.8446669267109304E-3</v>
      </c>
      <c r="G102" s="14">
        <f>MAX($B$2:B102)</f>
        <v>180.19704599259376</v>
      </c>
      <c r="H102" s="12">
        <f t="shared" si="42"/>
        <v>0</v>
      </c>
      <c r="I102" s="12" t="str">
        <f t="shared" si="43"/>
        <v>Positive</v>
      </c>
      <c r="J102" s="14">
        <f>MAX($C$2:C102)</f>
        <v>156.26813014504103</v>
      </c>
      <c r="K102" s="12">
        <f t="shared" si="44"/>
        <v>0</v>
      </c>
      <c r="L102" s="12" t="str">
        <f t="shared" si="48"/>
        <v>Positive</v>
      </c>
      <c r="M102" s="12">
        <f t="shared" si="45"/>
        <v>0</v>
      </c>
      <c r="O102" s="8" t="s">
        <v>143</v>
      </c>
      <c r="Q102" s="14" t="str">
        <f t="shared" si="39"/>
        <v>N/A</v>
      </c>
      <c r="R102" s="14" t="str">
        <f t="shared" si="40"/>
        <v>N/A</v>
      </c>
      <c r="S102" s="8" t="str">
        <f t="shared" si="41"/>
        <v>N/A</v>
      </c>
    </row>
    <row r="103" spans="1:19" x14ac:dyDescent="0.25">
      <c r="A103" s="13">
        <f t="shared" si="46"/>
        <v>43404</v>
      </c>
      <c r="B103" s="14">
        <f t="shared" si="50"/>
        <v>178.32112350395923</v>
      </c>
      <c r="C103" s="14">
        <f t="shared" si="50"/>
        <v>154.64131713053689</v>
      </c>
      <c r="D103" s="12">
        <v>-1.0410395344170209E-2</v>
      </c>
      <c r="E103" s="12">
        <v>-1.041039534417032E-2</v>
      </c>
      <c r="G103" s="14">
        <f>MAX($B$2:B103)</f>
        <v>180.19704599259376</v>
      </c>
      <c r="H103" s="12">
        <f t="shared" si="42"/>
        <v>-1.0410395344170209E-2</v>
      </c>
      <c r="I103" s="12">
        <f t="shared" si="43"/>
        <v>-1.0410395344170209E-2</v>
      </c>
      <c r="J103" s="14">
        <f>MAX($C$2:C103)</f>
        <v>156.26813014504103</v>
      </c>
      <c r="K103" s="12">
        <f t="shared" si="44"/>
        <v>-1.041039534417032E-2</v>
      </c>
      <c r="L103" s="12">
        <f t="shared" si="48"/>
        <v>-1.041039534417032E-2</v>
      </c>
      <c r="M103" s="12">
        <f t="shared" si="45"/>
        <v>1.1102230246251565E-16</v>
      </c>
      <c r="O103" s="8" t="s">
        <v>144</v>
      </c>
      <c r="Q103" s="14" t="str">
        <f t="shared" si="39"/>
        <v>N/A</v>
      </c>
      <c r="R103" s="14" t="str">
        <f t="shared" si="40"/>
        <v>N/A</v>
      </c>
      <c r="S103" s="8" t="str">
        <f t="shared" si="41"/>
        <v>N/A</v>
      </c>
    </row>
    <row r="104" spans="1:19" x14ac:dyDescent="0.25">
      <c r="A104" s="13">
        <f t="shared" si="46"/>
        <v>43434</v>
      </c>
      <c r="B104" s="14">
        <f t="shared" si="50"/>
        <v>177.57944966856627</v>
      </c>
      <c r="C104" s="14">
        <f t="shared" si="50"/>
        <v>154.84011872094962</v>
      </c>
      <c r="D104" s="12">
        <v>-4.1592034685474788E-3</v>
      </c>
      <c r="E104" s="12">
        <v>1.2855658119164115E-3</v>
      </c>
      <c r="G104" s="14">
        <f>MAX($B$2:B104)</f>
        <v>180.19704599259376</v>
      </c>
      <c r="H104" s="12">
        <f t="shared" si="42"/>
        <v>-1.4526299860293301E-2</v>
      </c>
      <c r="I104" s="12">
        <f t="shared" si="43"/>
        <v>-4.1592034685474788E-3</v>
      </c>
      <c r="J104" s="14">
        <f>MAX($C$2:C104)</f>
        <v>156.26813014504103</v>
      </c>
      <c r="K104" s="12">
        <f t="shared" si="44"/>
        <v>-9.1382127805970104E-3</v>
      </c>
      <c r="L104" s="12" t="str">
        <f t="shared" si="48"/>
        <v>Positive</v>
      </c>
      <c r="M104" s="12">
        <f t="shared" si="45"/>
        <v>-5.4447692804638903E-3</v>
      </c>
    </row>
    <row r="105" spans="1:19" x14ac:dyDescent="0.25">
      <c r="A105" s="13">
        <f t="shared" si="46"/>
        <v>43465</v>
      </c>
      <c r="B105" s="14">
        <f t="shared" si="50"/>
        <v>179.1381200796888</v>
      </c>
      <c r="C105" s="14">
        <f t="shared" si="50"/>
        <v>155.92988743909936</v>
      </c>
      <c r="D105" s="12">
        <v>8.7773129944463957E-3</v>
      </c>
      <c r="E105" s="12">
        <v>7.038025591505237E-3</v>
      </c>
      <c r="G105" s="14">
        <f>MAX($B$2:B105)</f>
        <v>180.19704599259376</v>
      </c>
      <c r="H105" s="12">
        <f t="shared" si="42"/>
        <v>-5.8764887463720328E-3</v>
      </c>
      <c r="I105" s="12" t="str">
        <f t="shared" si="43"/>
        <v>Positive</v>
      </c>
      <c r="J105" s="14">
        <f>MAX($C$2:C105)</f>
        <v>156.26813014504103</v>
      </c>
      <c r="K105" s="12">
        <f t="shared" si="44"/>
        <v>-2.1645021645022577E-3</v>
      </c>
      <c r="L105" s="12" t="str">
        <f t="shared" si="48"/>
        <v>Positive</v>
      </c>
      <c r="M105" s="12">
        <f t="shared" si="45"/>
        <v>1.7392874029411587E-3</v>
      </c>
    </row>
    <row r="106" spans="1:19" x14ac:dyDescent="0.25">
      <c r="A106" s="13">
        <f t="shared" si="46"/>
        <v>43496</v>
      </c>
      <c r="B106" s="14">
        <f t="shared" si="50"/>
        <v>184.74175258259078</v>
      </c>
      <c r="C106" s="14">
        <f t="shared" si="50"/>
        <v>159.29495435963472</v>
      </c>
      <c r="D106" s="12">
        <v>3.1281072394916398E-2</v>
      </c>
      <c r="E106" s="12">
        <v>2.1580640990648048E-2</v>
      </c>
      <c r="G106" s="14">
        <f>MAX($B$2:B106)</f>
        <v>184.74175258259078</v>
      </c>
      <c r="H106" s="12">
        <f t="shared" si="42"/>
        <v>0</v>
      </c>
      <c r="I106" s="12" t="str">
        <f t="shared" si="43"/>
        <v>Positive</v>
      </c>
      <c r="J106" s="14">
        <f>MAX($C$2:C106)</f>
        <v>159.29495435963472</v>
      </c>
      <c r="K106" s="12">
        <f t="shared" si="44"/>
        <v>0</v>
      </c>
      <c r="L106" s="12" t="str">
        <f t="shared" si="48"/>
        <v>Positive</v>
      </c>
      <c r="M106" s="12">
        <f t="shared" si="45"/>
        <v>9.7004314042683504E-3</v>
      </c>
    </row>
    <row r="107" spans="1:19" x14ac:dyDescent="0.25">
      <c r="A107" s="13">
        <f t="shared" si="46"/>
        <v>43524</v>
      </c>
      <c r="B107" s="14">
        <f t="shared" si="50"/>
        <v>188.27476492426936</v>
      </c>
      <c r="C107" s="14">
        <f t="shared" si="50"/>
        <v>161.27961023688172</v>
      </c>
      <c r="D107" s="12">
        <v>1.9124059895984313E-2</v>
      </c>
      <c r="E107" s="12">
        <v>1.2459000256632935E-2</v>
      </c>
      <c r="G107" s="14">
        <f>MAX($B$2:B107)</f>
        <v>188.27476492426936</v>
      </c>
      <c r="H107" s="12">
        <f t="shared" si="42"/>
        <v>0</v>
      </c>
      <c r="I107" s="12" t="str">
        <f t="shared" si="43"/>
        <v>Positive</v>
      </c>
      <c r="J107" s="14">
        <f>MAX($C$2:C107)</f>
        <v>161.27961023688172</v>
      </c>
      <c r="K107" s="12">
        <f t="shared" si="44"/>
        <v>0</v>
      </c>
      <c r="L107" s="12" t="str">
        <f t="shared" si="48"/>
        <v>Positive</v>
      </c>
      <c r="M107" s="12">
        <f t="shared" si="45"/>
        <v>6.6650596393513784E-3</v>
      </c>
    </row>
    <row r="108" spans="1:19" x14ac:dyDescent="0.25">
      <c r="A108" s="13">
        <f t="shared" si="46"/>
        <v>43555</v>
      </c>
      <c r="B108" s="14">
        <f t="shared" si="50"/>
        <v>191.17969595848569</v>
      </c>
      <c r="C108" s="14">
        <f t="shared" si="50"/>
        <v>163.14274514196094</v>
      </c>
      <c r="D108" s="12">
        <v>1.5429210788736381E-2</v>
      </c>
      <c r="E108" s="12">
        <v>1.1552203668788064E-2</v>
      </c>
      <c r="G108" s="14">
        <f>MAX($B$2:B108)</f>
        <v>191.17969595848569</v>
      </c>
      <c r="H108" s="12">
        <f t="shared" si="42"/>
        <v>0</v>
      </c>
      <c r="I108" s="12" t="str">
        <f t="shared" si="43"/>
        <v>Positive</v>
      </c>
      <c r="J108" s="14">
        <f>MAX($C$2:C108)</f>
        <v>163.14274514196094</v>
      </c>
      <c r="K108" s="12">
        <f t="shared" si="44"/>
        <v>0</v>
      </c>
      <c r="L108" s="12" t="str">
        <f t="shared" si="48"/>
        <v>Positive</v>
      </c>
      <c r="M108" s="12">
        <f t="shared" si="45"/>
        <v>3.8770071199483169E-3</v>
      </c>
    </row>
    <row r="109" spans="1:19" x14ac:dyDescent="0.25">
      <c r="A109" s="13">
        <f t="shared" si="46"/>
        <v>43585</v>
      </c>
      <c r="B109" s="14">
        <f t="shared" si="50"/>
        <v>193.94653635636186</v>
      </c>
      <c r="C109" s="14">
        <f t="shared" si="50"/>
        <v>165.04676037408282</v>
      </c>
      <c r="D109" s="12">
        <v>1.4472459452372854E-2</v>
      </c>
      <c r="E109" s="12">
        <v>1.1670854443849521E-2</v>
      </c>
      <c r="G109" s="14">
        <f>MAX($B$2:B109)</f>
        <v>193.94653635636186</v>
      </c>
      <c r="H109" s="12">
        <f t="shared" si="42"/>
        <v>0</v>
      </c>
      <c r="I109" s="12" t="str">
        <f t="shared" si="43"/>
        <v>Positive</v>
      </c>
      <c r="J109" s="14">
        <f>MAX($C$2:C109)</f>
        <v>165.04676037408282</v>
      </c>
      <c r="K109" s="12">
        <f t="shared" si="44"/>
        <v>0</v>
      </c>
      <c r="L109" s="12" t="str">
        <f t="shared" si="48"/>
        <v>Positive</v>
      </c>
      <c r="M109" s="12">
        <f t="shared" si="45"/>
        <v>2.8016050085233335E-3</v>
      </c>
    </row>
    <row r="110" spans="1:19" x14ac:dyDescent="0.25">
      <c r="A110" s="13">
        <f t="shared" si="46"/>
        <v>43616</v>
      </c>
      <c r="B110" s="14">
        <f t="shared" si="50"/>
        <v>193.18876465354623</v>
      </c>
      <c r="C110" s="14">
        <f t="shared" si="50"/>
        <v>166.26645013160092</v>
      </c>
      <c r="D110" s="12">
        <v>-3.9071164510166012E-3</v>
      </c>
      <c r="E110" s="12">
        <v>7.3899648484685443E-3</v>
      </c>
      <c r="G110" s="14">
        <f>MAX($B$2:B110)</f>
        <v>193.94653635636186</v>
      </c>
      <c r="H110" s="12">
        <f t="shared" si="42"/>
        <v>-3.9071164510166012E-3</v>
      </c>
      <c r="I110" s="12">
        <f t="shared" si="43"/>
        <v>-3.9071164510166012E-3</v>
      </c>
      <c r="J110" s="14">
        <f>MAX($C$2:C110)</f>
        <v>166.26645013160092</v>
      </c>
      <c r="K110" s="12">
        <f t="shared" si="44"/>
        <v>0</v>
      </c>
      <c r="L110" s="12" t="str">
        <f t="shared" si="48"/>
        <v>Positive</v>
      </c>
      <c r="M110" s="12">
        <f t="shared" si="45"/>
        <v>-1.1297081299485146E-2</v>
      </c>
    </row>
    <row r="111" spans="1:19" x14ac:dyDescent="0.25">
      <c r="A111" s="13">
        <f t="shared" si="46"/>
        <v>43646</v>
      </c>
      <c r="B111" s="14">
        <f t="shared" si="50"/>
        <v>197.15970800471132</v>
      </c>
      <c r="C111" s="14">
        <f t="shared" si="50"/>
        <v>170.08792070336548</v>
      </c>
      <c r="D111" s="12">
        <v>2.0554732353542216E-2</v>
      </c>
      <c r="E111" s="12">
        <v>2.2984014927484475E-2</v>
      </c>
      <c r="G111" s="14">
        <f>MAX($B$2:B111)</f>
        <v>197.15970800471132</v>
      </c>
      <c r="H111" s="12">
        <f t="shared" si="42"/>
        <v>0</v>
      </c>
      <c r="I111" s="12" t="str">
        <f t="shared" si="43"/>
        <v>Positive</v>
      </c>
      <c r="J111" s="14">
        <f>MAX($C$2:C111)</f>
        <v>170.08792070336548</v>
      </c>
      <c r="K111" s="12">
        <f t="shared" si="44"/>
        <v>0</v>
      </c>
      <c r="L111" s="12" t="str">
        <f t="shared" si="48"/>
        <v>Positive</v>
      </c>
      <c r="M111" s="12">
        <f t="shared" si="45"/>
        <v>-2.4292825739422597E-3</v>
      </c>
    </row>
    <row r="112" spans="1:19" x14ac:dyDescent="0.25">
      <c r="A112" s="13">
        <f t="shared" si="46"/>
        <v>43677</v>
      </c>
      <c r="B112" s="14">
        <f t="shared" si="50"/>
        <v>203.56425387861754</v>
      </c>
      <c r="C112" s="14">
        <f t="shared" si="50"/>
        <v>173.12818502548006</v>
      </c>
      <c r="D112" s="12">
        <v>3.2484050309879553E-2</v>
      </c>
      <c r="E112" s="12">
        <v>1.78746633478859E-2</v>
      </c>
      <c r="G112" s="14">
        <f>MAX($B$2:B112)</f>
        <v>203.56425387861754</v>
      </c>
      <c r="H112" s="12">
        <f t="shared" si="42"/>
        <v>0</v>
      </c>
      <c r="I112" s="12" t="str">
        <f t="shared" si="43"/>
        <v>Positive</v>
      </c>
      <c r="J112" s="14">
        <f>MAX($C$2:C112)</f>
        <v>173.12818502548006</v>
      </c>
      <c r="K112" s="12">
        <f t="shared" si="44"/>
        <v>0</v>
      </c>
      <c r="L112" s="12" t="str">
        <f t="shared" si="48"/>
        <v>Positive</v>
      </c>
      <c r="M112" s="12">
        <f t="shared" si="45"/>
        <v>1.4609386961993653E-2</v>
      </c>
    </row>
    <row r="113" spans="1:13" x14ac:dyDescent="0.25">
      <c r="A113" s="13">
        <f t="shared" si="46"/>
        <v>43708</v>
      </c>
      <c r="B113" s="14">
        <f t="shared" si="50"/>
        <v>210.27212801098167</v>
      </c>
      <c r="C113" s="14">
        <f t="shared" si="50"/>
        <v>179.29159433275487</v>
      </c>
      <c r="D113" s="12">
        <v>3.2952122018259367E-2</v>
      </c>
      <c r="E113" s="12">
        <v>3.5600265239121631E-2</v>
      </c>
      <c r="G113" s="14">
        <f>MAX($B$2:B113)</f>
        <v>210.27212801098167</v>
      </c>
      <c r="H113" s="12">
        <f t="shared" si="42"/>
        <v>0</v>
      </c>
      <c r="I113" s="12" t="str">
        <f t="shared" si="43"/>
        <v>Positive</v>
      </c>
      <c r="J113" s="14">
        <f>MAX($C$2:C113)</f>
        <v>179.29159433275487</v>
      </c>
      <c r="K113" s="12">
        <f t="shared" si="44"/>
        <v>0</v>
      </c>
      <c r="L113" s="12" t="str">
        <f t="shared" si="48"/>
        <v>Positive</v>
      </c>
      <c r="M113" s="12">
        <f t="shared" si="45"/>
        <v>-2.6481432208622646E-3</v>
      </c>
    </row>
    <row r="114" spans="1:13" x14ac:dyDescent="0.25">
      <c r="A114" s="13">
        <f t="shared" si="46"/>
        <v>43738</v>
      </c>
      <c r="B114" s="14">
        <f t="shared" si="50"/>
        <v>208.41304510833211</v>
      </c>
      <c r="C114" s="14">
        <f t="shared" si="50"/>
        <v>176.92669541356318</v>
      </c>
      <c r="D114" s="12">
        <v>-8.8413187246217939E-3</v>
      </c>
      <c r="E114" s="12">
        <v>-1.3190238661175413E-2</v>
      </c>
      <c r="G114" s="14">
        <f>MAX($B$2:B114)</f>
        <v>210.27212801098167</v>
      </c>
      <c r="H114" s="12">
        <f t="shared" si="42"/>
        <v>-8.8413187246217939E-3</v>
      </c>
      <c r="I114" s="12">
        <f t="shared" si="43"/>
        <v>-8.8413187246217939E-3</v>
      </c>
      <c r="J114" s="14">
        <f>MAX($C$2:C114)</f>
        <v>179.29159433275487</v>
      </c>
      <c r="K114" s="12">
        <f t="shared" si="44"/>
        <v>-1.3190238661175413E-2</v>
      </c>
      <c r="L114" s="12">
        <f t="shared" si="48"/>
        <v>-1.3190238661175413E-2</v>
      </c>
      <c r="M114" s="12">
        <f t="shared" si="45"/>
        <v>4.3489199365536191E-3</v>
      </c>
    </row>
    <row r="115" spans="1:13" x14ac:dyDescent="0.25">
      <c r="A115" s="13">
        <f t="shared" si="46"/>
        <v>43769</v>
      </c>
      <c r="B115" s="14">
        <f t="shared" si="50"/>
        <v>210.01000492630737</v>
      </c>
      <c r="C115" s="14">
        <f t="shared" si="50"/>
        <v>177.33773870190953</v>
      </c>
      <c r="D115" s="12">
        <v>7.6624753366334453E-3</v>
      </c>
      <c r="E115" s="12">
        <v>2.3232406358211222E-3</v>
      </c>
      <c r="G115" s="14">
        <f>MAX($B$2:B115)</f>
        <v>210.27212801098167</v>
      </c>
      <c r="H115" s="12">
        <f t="shared" si="42"/>
        <v>-1.2465897746590793E-3</v>
      </c>
      <c r="I115" s="12" t="str">
        <f t="shared" si="43"/>
        <v>Positive</v>
      </c>
      <c r="J115" s="14">
        <f>MAX($C$2:C115)</f>
        <v>179.29159433275487</v>
      </c>
      <c r="K115" s="12">
        <f t="shared" si="44"/>
        <v>-1.089764212380806E-2</v>
      </c>
      <c r="L115" s="12" t="str">
        <f t="shared" si="48"/>
        <v>Positive</v>
      </c>
      <c r="M115" s="12">
        <f t="shared" si="45"/>
        <v>5.3392347008123231E-3</v>
      </c>
    </row>
    <row r="116" spans="1:13" x14ac:dyDescent="0.25">
      <c r="A116" s="13">
        <f t="shared" si="46"/>
        <v>43799</v>
      </c>
      <c r="B116" s="14">
        <f t="shared" ref="B116:C125" si="51">B115*(1+D116)</f>
        <v>212.09999471034396</v>
      </c>
      <c r="C116" s="14">
        <f t="shared" si="51"/>
        <v>178.37094696757561</v>
      </c>
      <c r="D116" s="12">
        <v>9.9518581734712175E-3</v>
      </c>
      <c r="E116" s="12">
        <v>5.8262176637022822E-3</v>
      </c>
      <c r="G116" s="14">
        <f>MAX($B$2:B116)</f>
        <v>212.09999471034396</v>
      </c>
      <c r="H116" s="12">
        <f t="shared" si="42"/>
        <v>0</v>
      </c>
      <c r="I116" s="12" t="str">
        <f t="shared" si="43"/>
        <v>Positive</v>
      </c>
      <c r="J116" s="14">
        <f>MAX($C$2:C116)</f>
        <v>179.29159433275487</v>
      </c>
      <c r="K116" s="12">
        <f t="shared" si="44"/>
        <v>-5.134916495140307E-3</v>
      </c>
      <c r="L116" s="12" t="str">
        <f t="shared" si="48"/>
        <v>Positive</v>
      </c>
      <c r="M116" s="12">
        <f t="shared" si="45"/>
        <v>4.1256405097689353E-3</v>
      </c>
    </row>
    <row r="117" spans="1:13" x14ac:dyDescent="0.25">
      <c r="A117" s="13">
        <f t="shared" si="46"/>
        <v>43830</v>
      </c>
      <c r="B117" s="14">
        <f t="shared" si="51"/>
        <v>214.14675965929834</v>
      </c>
      <c r="C117" s="14">
        <f t="shared" si="51"/>
        <v>179.60575684605462</v>
      </c>
      <c r="D117" s="12">
        <v>9.649999999997938E-3</v>
      </c>
      <c r="E117" s="12">
        <v>6.9227074222097951E-3</v>
      </c>
      <c r="G117" s="14">
        <f>MAX($B$2:B117)</f>
        <v>214.14675965929834</v>
      </c>
      <c r="H117" s="12">
        <f t="shared" si="42"/>
        <v>0</v>
      </c>
      <c r="I117" s="12" t="str">
        <f t="shared" si="43"/>
        <v>Positive</v>
      </c>
      <c r="J117" s="14">
        <f>MAX($C$2:C117)</f>
        <v>179.60575684605462</v>
      </c>
      <c r="K117" s="12">
        <f t="shared" si="44"/>
        <v>0</v>
      </c>
      <c r="L117" s="12" t="str">
        <f t="shared" si="48"/>
        <v>Positive</v>
      </c>
      <c r="M117" s="12">
        <f t="shared" si="45"/>
        <v>2.7272925777881429E-3</v>
      </c>
    </row>
    <row r="118" spans="1:13" x14ac:dyDescent="0.25">
      <c r="A118" s="13">
        <f t="shared" si="46"/>
        <v>43861</v>
      </c>
      <c r="B118" s="14">
        <f t="shared" si="51"/>
        <v>218.54747557029694</v>
      </c>
      <c r="C118" s="14">
        <f t="shared" si="51"/>
        <v>182.38729909839262</v>
      </c>
      <c r="D118" s="12">
        <v>2.0550000000000068E-2</v>
      </c>
      <c r="E118" s="12">
        <v>1.5486932608302473E-2</v>
      </c>
      <c r="G118" s="14">
        <f>MAX($B$2:B118)</f>
        <v>218.54747557029694</v>
      </c>
      <c r="H118" s="12">
        <f t="shared" si="42"/>
        <v>0</v>
      </c>
      <c r="I118" s="12" t="str">
        <f t="shared" si="43"/>
        <v>Positive</v>
      </c>
      <c r="J118" s="14">
        <f>MAX($C$2:C118)</f>
        <v>182.38729909839262</v>
      </c>
      <c r="K118" s="12">
        <f t="shared" si="44"/>
        <v>0</v>
      </c>
      <c r="L118" s="12" t="str">
        <f t="shared" si="48"/>
        <v>Positive</v>
      </c>
      <c r="M118" s="12">
        <f t="shared" si="45"/>
        <v>5.0630673916975955E-3</v>
      </c>
    </row>
    <row r="119" spans="1:13" x14ac:dyDescent="0.25">
      <c r="A119" s="13">
        <f t="shared" si="46"/>
        <v>43890</v>
      </c>
      <c r="B119" s="14">
        <f t="shared" si="51"/>
        <v>214.23116292778357</v>
      </c>
      <c r="C119" s="14">
        <f t="shared" si="51"/>
        <v>182.22153777230199</v>
      </c>
      <c r="D119" s="12">
        <v>-1.9750000000000045E-2</v>
      </c>
      <c r="E119" s="12">
        <v>-9.0884248470179951E-4</v>
      </c>
      <c r="G119" s="14">
        <f>MAX($B$2:B119)</f>
        <v>218.54747557029694</v>
      </c>
      <c r="H119" s="12">
        <f t="shared" si="42"/>
        <v>-1.9750000000000045E-2</v>
      </c>
      <c r="I119" s="12">
        <f t="shared" si="43"/>
        <v>-1.9750000000000045E-2</v>
      </c>
      <c r="J119" s="14">
        <f>MAX($C$2:C119)</f>
        <v>182.38729909839262</v>
      </c>
      <c r="K119" s="12">
        <f t="shared" si="44"/>
        <v>-9.0884248470179951E-4</v>
      </c>
      <c r="L119" s="12">
        <f t="shared" si="48"/>
        <v>-9.0884248470179951E-4</v>
      </c>
      <c r="M119" s="12">
        <f t="shared" si="45"/>
        <v>-1.8841157515298246E-2</v>
      </c>
    </row>
    <row r="120" spans="1:13" x14ac:dyDescent="0.25">
      <c r="A120" s="13">
        <f t="shared" si="46"/>
        <v>43921</v>
      </c>
      <c r="B120" s="14">
        <f t="shared" si="51"/>
        <v>185.33137904882557</v>
      </c>
      <c r="C120" s="14">
        <f t="shared" si="51"/>
        <v>165.14737968303729</v>
      </c>
      <c r="D120" s="12">
        <v>-0.13489999999999999</v>
      </c>
      <c r="E120" s="12">
        <v>-9.3700000000000006E-2</v>
      </c>
      <c r="G120" s="14">
        <f>MAX($B$2:B120)</f>
        <v>218.54747557029694</v>
      </c>
      <c r="H120" s="12">
        <f t="shared" si="42"/>
        <v>-0.15198572499999996</v>
      </c>
      <c r="I120" s="12">
        <f t="shared" si="43"/>
        <v>-0.13489999999999999</v>
      </c>
      <c r="J120" s="14">
        <f>MAX($C$2:C120)</f>
        <v>182.38729909839262</v>
      </c>
      <c r="K120" s="12">
        <f t="shared" si="44"/>
        <v>-9.4523683943885217E-2</v>
      </c>
      <c r="L120" s="12">
        <f t="shared" si="48"/>
        <v>-9.3700000000000006E-2</v>
      </c>
      <c r="M120" s="12">
        <f t="shared" si="45"/>
        <v>-4.1199999999999987E-2</v>
      </c>
    </row>
    <row r="121" spans="1:13" x14ac:dyDescent="0.25">
      <c r="A121" s="13">
        <f t="shared" si="46"/>
        <v>43951</v>
      </c>
      <c r="B121" s="14">
        <f t="shared" si="51"/>
        <v>194.73671201251196</v>
      </c>
      <c r="C121" s="14">
        <f t="shared" si="51"/>
        <v>172.44689386502753</v>
      </c>
      <c r="D121" s="12">
        <v>5.0748734574562082E-2</v>
      </c>
      <c r="E121" s="12">
        <v>4.4200000000000003E-2</v>
      </c>
      <c r="G121" s="14">
        <f>MAX($B$2:B121)</f>
        <v>218.54747557029694</v>
      </c>
      <c r="H121" s="12">
        <f t="shared" si="42"/>
        <v>-0.10895007364258535</v>
      </c>
      <c r="I121" s="12" t="str">
        <f t="shared" si="43"/>
        <v>Positive</v>
      </c>
      <c r="J121" s="14">
        <f>MAX($C$2:C121)</f>
        <v>182.38729909839262</v>
      </c>
      <c r="K121" s="12">
        <f t="shared" si="44"/>
        <v>-5.4501630774205001E-2</v>
      </c>
      <c r="L121" s="12" t="str">
        <f t="shared" si="48"/>
        <v>Positive</v>
      </c>
      <c r="M121" s="12">
        <f t="shared" si="45"/>
        <v>6.548734574562079E-3</v>
      </c>
    </row>
    <row r="122" spans="1:13" x14ac:dyDescent="0.25">
      <c r="A122" s="13">
        <f t="shared" si="46"/>
        <v>43982</v>
      </c>
      <c r="B122" s="14">
        <f t="shared" si="51"/>
        <v>206.80065132168707</v>
      </c>
      <c r="C122" s="14">
        <f t="shared" si="51"/>
        <v>178.36182232459797</v>
      </c>
      <c r="D122" s="12">
        <v>6.194999999999995E-2</v>
      </c>
      <c r="E122" s="12">
        <v>3.4299999999999997E-2</v>
      </c>
      <c r="G122" s="14">
        <f>MAX($B$2:B122)</f>
        <v>218.54747557029694</v>
      </c>
      <c r="H122" s="12">
        <f t="shared" si="42"/>
        <v>-5.3749530704743531E-2</v>
      </c>
      <c r="I122" s="12" t="str">
        <f t="shared" si="43"/>
        <v>Positive</v>
      </c>
      <c r="J122" s="14">
        <f>MAX($C$2:C122)</f>
        <v>182.38729909839262</v>
      </c>
      <c r="K122" s="12">
        <f t="shared" si="44"/>
        <v>-2.2071036709760294E-2</v>
      </c>
      <c r="L122" s="12" t="str">
        <f t="shared" si="48"/>
        <v>Positive</v>
      </c>
      <c r="M122" s="12">
        <f t="shared" si="45"/>
        <v>2.7649999999999952E-2</v>
      </c>
    </row>
    <row r="123" spans="1:13" x14ac:dyDescent="0.25">
      <c r="A123" s="13">
        <v>44012</v>
      </c>
      <c r="B123" s="14">
        <f t="shared" si="51"/>
        <v>217.20272408316794</v>
      </c>
      <c r="C123" s="14">
        <f t="shared" si="51"/>
        <v>184.10507300345003</v>
      </c>
      <c r="D123" s="12">
        <v>5.0299999999999997E-2</v>
      </c>
      <c r="E123" s="12">
        <v>3.2199999999999999E-2</v>
      </c>
      <c r="G123" s="14">
        <f>MAX($B$2:B123)</f>
        <v>218.54747557029694</v>
      </c>
      <c r="H123" s="12">
        <f t="shared" ref="H123:H125" si="52">B123/G123-1</f>
        <v>-6.1531320991921046E-3</v>
      </c>
      <c r="I123" s="12" t="str">
        <f t="shared" ref="I123:I125" si="53">IF(D123&gt;0,"Positive",D123)</f>
        <v>Positive</v>
      </c>
      <c r="J123" s="14">
        <f>MAX($C$2:C123)</f>
        <v>184.10507300345003</v>
      </c>
      <c r="K123" s="12">
        <f t="shared" ref="K123:K125" si="54">C123/J123-1</f>
        <v>0</v>
      </c>
      <c r="L123" s="12" t="str">
        <f t="shared" ref="L123:L125" si="55">IF(E123&gt;0,"Positive",E123)</f>
        <v>Positive</v>
      </c>
      <c r="M123" s="12">
        <f t="shared" ref="M123:M125" si="56">D123-E123</f>
        <v>1.8099999999999998E-2</v>
      </c>
    </row>
    <row r="124" spans="1:13" x14ac:dyDescent="0.25">
      <c r="A124" s="13">
        <v>44043</v>
      </c>
      <c r="B124" s="14">
        <f t="shared" si="51"/>
        <v>225.06546269497861</v>
      </c>
      <c r="C124" s="14">
        <f t="shared" si="51"/>
        <v>190.88013968997697</v>
      </c>
      <c r="D124" s="12">
        <v>3.6200000000000003E-2</v>
      </c>
      <c r="E124" s="12">
        <v>3.6799999999999999E-2</v>
      </c>
      <c r="G124" s="14">
        <f>MAX($B$2:B124)</f>
        <v>225.06546269497861</v>
      </c>
      <c r="H124" s="12">
        <f t="shared" si="52"/>
        <v>0</v>
      </c>
      <c r="I124" s="12" t="str">
        <f t="shared" si="53"/>
        <v>Positive</v>
      </c>
      <c r="J124" s="14">
        <f>MAX($C$2:C124)</f>
        <v>190.88013968997697</v>
      </c>
      <c r="K124" s="12">
        <f t="shared" si="54"/>
        <v>0</v>
      </c>
      <c r="L124" s="12" t="str">
        <f t="shared" si="55"/>
        <v>Positive</v>
      </c>
      <c r="M124" s="12">
        <f t="shared" si="56"/>
        <v>-5.9999999999999637E-4</v>
      </c>
    </row>
    <row r="125" spans="1:13" x14ac:dyDescent="0.25">
      <c r="A125" s="13">
        <f>EOMONTH(A124,1)</f>
        <v>44074</v>
      </c>
      <c r="B125" s="14">
        <f t="shared" si="51"/>
        <v>226.16022133806496</v>
      </c>
      <c r="C125" s="14">
        <f t="shared" si="51"/>
        <v>189.56306672611612</v>
      </c>
      <c r="D125" s="12">
        <f>+'Credit - Net'!D125+0.0012</f>
        <v>4.8641787592706084E-3</v>
      </c>
      <c r="E125" s="12">
        <v>-6.8999999999999999E-3</v>
      </c>
      <c r="G125" s="14">
        <f>MAX($B$2:B125)</f>
        <v>226.16022133806496</v>
      </c>
      <c r="H125" s="12">
        <f t="shared" si="52"/>
        <v>0</v>
      </c>
      <c r="I125" s="12" t="str">
        <f t="shared" si="53"/>
        <v>Positive</v>
      </c>
      <c r="J125" s="14">
        <f>MAX($C$2:C125)</f>
        <v>190.88013968997697</v>
      </c>
      <c r="K125" s="12">
        <f t="shared" si="54"/>
        <v>-6.9000000000000172E-3</v>
      </c>
      <c r="L125" s="12">
        <f t="shared" si="55"/>
        <v>-6.8999999999999999E-3</v>
      </c>
      <c r="M125" s="12">
        <f t="shared" si="56"/>
        <v>1.1764178759270608E-2</v>
      </c>
    </row>
    <row r="126" spans="1:13" x14ac:dyDescent="0.25">
      <c r="A126" s="13">
        <f>EOMONTH(A125,1)</f>
        <v>44104</v>
      </c>
      <c r="B126" s="14">
        <f t="shared" ref="B126:B128" si="57">B125*(1+D126)</f>
        <v>223.89712171592851</v>
      </c>
      <c r="C126" s="14">
        <f t="shared" ref="C126:C128" si="58">C125*(1+E126)</f>
        <v>188.76690184586644</v>
      </c>
      <c r="D126" s="12">
        <f>'Credit - Net'!D126+12/10000</f>
        <v>-1.0006621008535201E-2</v>
      </c>
      <c r="E126" s="12">
        <f>'Credit - Net'!E126</f>
        <v>-4.1999999999999997E-3</v>
      </c>
      <c r="G126" s="14">
        <f>MAX($B$2:B126)</f>
        <v>226.16022133806496</v>
      </c>
      <c r="H126" s="12">
        <f t="shared" ref="H126:H128" si="59">B126/G126-1</f>
        <v>-1.0006621008535221E-2</v>
      </c>
      <c r="I126" s="12">
        <f t="shared" ref="I126:I128" si="60">IF(D126&gt;0,"Positive",D126)</f>
        <v>-1.0006621008535201E-2</v>
      </c>
      <c r="J126" s="14">
        <f>MAX($C$2:C126)</f>
        <v>190.88013968997697</v>
      </c>
      <c r="K126" s="12">
        <f t="shared" ref="K126:K128" si="61">C126/J126-1</f>
        <v>-1.1071020000000042E-2</v>
      </c>
      <c r="L126" s="12">
        <f t="shared" ref="L126:L128" si="62">IF(E126&gt;0,"Positive",E126)</f>
        <v>-4.1999999999999997E-3</v>
      </c>
      <c r="M126" s="12">
        <f t="shared" ref="M126:M128" si="63">D126-E126</f>
        <v>-5.8066210085352008E-3</v>
      </c>
    </row>
    <row r="127" spans="1:13" x14ac:dyDescent="0.25">
      <c r="A127" s="13">
        <f>EOMONTH(A126,1)</f>
        <v>44135</v>
      </c>
      <c r="B127" s="14">
        <f t="shared" si="57"/>
        <v>224.09012730588819</v>
      </c>
      <c r="C127" s="14">
        <f t="shared" si="58"/>
        <v>188.86128529678936</v>
      </c>
      <c r="D127" s="12">
        <f>'Credit - Net'!D127+12/10000</f>
        <v>8.6202800858039435E-4</v>
      </c>
      <c r="E127" s="12">
        <f>'Credit - Net'!E127</f>
        <v>5.0000000000000001E-4</v>
      </c>
      <c r="G127" s="14">
        <f>MAX($B$2:B127)</f>
        <v>226.16022133806496</v>
      </c>
      <c r="H127" s="12">
        <f t="shared" si="59"/>
        <v>-9.1532189875352943E-3</v>
      </c>
      <c r="I127" s="12" t="str">
        <f t="shared" si="60"/>
        <v>Positive</v>
      </c>
      <c r="J127" s="14">
        <f>MAX($C$2:C127)</f>
        <v>190.88013968997697</v>
      </c>
      <c r="K127" s="12">
        <f t="shared" si="61"/>
        <v>-1.057655551000003E-2</v>
      </c>
      <c r="L127" s="12" t="str">
        <f t="shared" si="62"/>
        <v>Positive</v>
      </c>
      <c r="M127" s="12">
        <f t="shared" si="63"/>
        <v>3.6202800858039434E-4</v>
      </c>
    </row>
    <row r="128" spans="1:13" x14ac:dyDescent="0.25">
      <c r="A128" s="13">
        <f>EOMONTH(A127,1)</f>
        <v>44165</v>
      </c>
      <c r="B128" s="14">
        <f t="shared" si="57"/>
        <v>235.89967701490849</v>
      </c>
      <c r="C128" s="14">
        <f t="shared" si="58"/>
        <v>193.11066421596712</v>
      </c>
      <c r="D128" s="12">
        <f>'Credit - Net'!D128+12/10000</f>
        <v>5.2699999999999997E-2</v>
      </c>
      <c r="E128" s="12">
        <f>'Credit - Net'!E128</f>
        <v>2.2499999999999999E-2</v>
      </c>
      <c r="G128" s="14">
        <f>MAX($B$2:B128)</f>
        <v>235.89967701490849</v>
      </c>
      <c r="H128" s="12">
        <f t="shared" si="59"/>
        <v>0</v>
      </c>
      <c r="I128" s="12" t="str">
        <f t="shared" si="60"/>
        <v>Positive</v>
      </c>
      <c r="J128" s="14">
        <f>MAX($C$2:C128)</f>
        <v>193.11066421596712</v>
      </c>
      <c r="K128" s="12">
        <f t="shared" si="61"/>
        <v>0</v>
      </c>
      <c r="L128" s="12" t="str">
        <f t="shared" si="62"/>
        <v>Positive</v>
      </c>
      <c r="M128" s="12">
        <f t="shared" si="63"/>
        <v>3.0199999999999998E-2</v>
      </c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8939-7927-4173-A497-AA5DD7CE6C82}">
  <sheetPr>
    <tabColor rgb="FF0070C0"/>
    <pageSetUpPr autoPageBreaks="0"/>
  </sheetPr>
  <dimension ref="A1:AC131"/>
  <sheetViews>
    <sheetView showGridLines="0" topLeftCell="A64" workbookViewId="0">
      <selection activeCell="D128" sqref="D128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46" t="s">
        <v>0</v>
      </c>
      <c r="B1" s="47" t="s">
        <v>104</v>
      </c>
      <c r="C1" s="47" t="s">
        <v>1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</row>
    <row r="2" spans="1:29" x14ac:dyDescent="0.25">
      <c r="A2" s="13">
        <v>40328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40328</v>
      </c>
      <c r="Q2" s="14">
        <f t="shared" ref="Q2:Q7" si="0">IFERROR(VLOOKUP(P2,A:B,2,0),"N/A")</f>
        <v>100</v>
      </c>
      <c r="R2" s="14">
        <f t="shared" ref="R2:R7" si="1">IFERROR(VLOOKUP(P2,A:C,3,0),"N/A")</f>
        <v>100</v>
      </c>
      <c r="S2" s="8">
        <f t="shared" ref="S2:S7" si="2">IFERROR(MATCH(P2,A:A,0),"N/A")</f>
        <v>2</v>
      </c>
      <c r="U2" s="15"/>
      <c r="Z2" s="8" t="s">
        <v>21</v>
      </c>
      <c r="AA2" s="23">
        <v>0</v>
      </c>
    </row>
    <row r="3" spans="1:29" x14ac:dyDescent="0.25">
      <c r="A3" s="13">
        <f>EOMONTH(A2,1)</f>
        <v>40359</v>
      </c>
      <c r="B3" s="14">
        <f>B2*(1+D3)</f>
        <v>101.68140515982478</v>
      </c>
      <c r="C3" s="14">
        <f t="shared" ref="C3:C66" si="3">C2*(1+E3)</f>
        <v>101.53273226185809</v>
      </c>
      <c r="D3" s="12">
        <v>1.6814051598247781E-2</v>
      </c>
      <c r="E3" s="12">
        <v>1.532732261858083E-2</v>
      </c>
      <c r="G3" s="14">
        <f>MAX($B$2:B3)</f>
        <v>101.68140515982478</v>
      </c>
      <c r="H3" s="12">
        <f t="shared" ref="H3:H66" si="4">B3/G3-1</f>
        <v>0</v>
      </c>
      <c r="I3" s="12" t="str">
        <f t="shared" ref="I3:I66" si="5">IF(D3&gt;0,"Positive",D3)</f>
        <v>Positive</v>
      </c>
      <c r="J3" s="14">
        <f>MAX($C$2:C3)</f>
        <v>101.53273226185809</v>
      </c>
      <c r="K3" s="12">
        <f t="shared" ref="K3:K66" si="6">C3/J3-1</f>
        <v>0</v>
      </c>
      <c r="L3" s="12" t="str">
        <f t="shared" ref="L3:L11" si="7">IF(E3&gt;0,"Positive",E3)</f>
        <v>Positive</v>
      </c>
      <c r="M3" s="12">
        <f t="shared" ref="M3:M66" si="8">D3-E3</f>
        <v>1.4867289796669514E-3</v>
      </c>
      <c r="O3" s="8" t="s">
        <v>22</v>
      </c>
      <c r="P3" s="13">
        <f>MAX(A:A)</f>
        <v>44165</v>
      </c>
      <c r="Q3" s="14">
        <f t="shared" si="0"/>
        <v>202.79236035783913</v>
      </c>
      <c r="R3" s="14">
        <f t="shared" si="1"/>
        <v>193.11066421596712</v>
      </c>
      <c r="S3" s="8">
        <f t="shared" si="2"/>
        <v>128</v>
      </c>
      <c r="U3" s="15" t="s">
        <v>23</v>
      </c>
    </row>
    <row r="4" spans="1:29" x14ac:dyDescent="0.25">
      <c r="A4" s="13">
        <f t="shared" ref="A4:A67" si="9">EOMONTH(A3,1)</f>
        <v>40390</v>
      </c>
      <c r="B4" s="14">
        <f t="shared" ref="B4:C67" si="10">B3*(1+D4)</f>
        <v>104.08688950186598</v>
      </c>
      <c r="C4" s="14">
        <f t="shared" si="3"/>
        <v>103.64674917399337</v>
      </c>
      <c r="D4" s="12">
        <v>2.3657072187979855E-2</v>
      </c>
      <c r="E4" s="12">
        <v>2.0821038349319032E-2</v>
      </c>
      <c r="G4" s="14">
        <f>MAX($B$2:B4)</f>
        <v>104.08688950186598</v>
      </c>
      <c r="H4" s="12">
        <f t="shared" si="4"/>
        <v>0</v>
      </c>
      <c r="I4" s="12" t="str">
        <f t="shared" si="5"/>
        <v>Positive</v>
      </c>
      <c r="J4" s="14">
        <f>MAX($C$2:C4)</f>
        <v>103.64674917399337</v>
      </c>
      <c r="K4" s="12">
        <f t="shared" si="6"/>
        <v>0</v>
      </c>
      <c r="L4" s="12" t="str">
        <f t="shared" si="7"/>
        <v>Positive</v>
      </c>
      <c r="M4" s="12">
        <f t="shared" si="8"/>
        <v>2.836033838660823E-3</v>
      </c>
      <c r="O4" s="8" t="s">
        <v>95</v>
      </c>
      <c r="P4" s="13">
        <v>42094</v>
      </c>
      <c r="Q4" s="14">
        <f t="shared" si="0"/>
        <v>145.53788739250359</v>
      </c>
      <c r="R4" s="14">
        <f t="shared" si="1"/>
        <v>141.93817550540399</v>
      </c>
      <c r="S4" s="8">
        <f t="shared" si="2"/>
        <v>60</v>
      </c>
      <c r="U4" s="8" t="s">
        <v>24</v>
      </c>
      <c r="V4" s="12">
        <f>$Q$3/Q2-1</f>
        <v>1.0279236035783912</v>
      </c>
      <c r="W4" s="12">
        <f>$R$3/R2-1</f>
        <v>0.93110664215967121</v>
      </c>
      <c r="X4" s="23">
        <f>V4-W4</f>
        <v>9.6816961418719982E-2</v>
      </c>
      <c r="Z4" s="15" t="s">
        <v>25</v>
      </c>
    </row>
    <row r="5" spans="1:29" x14ac:dyDescent="0.25">
      <c r="A5" s="13">
        <f t="shared" si="9"/>
        <v>40421</v>
      </c>
      <c r="B5" s="14">
        <f t="shared" si="10"/>
        <v>106.77125588187572</v>
      </c>
      <c r="C5" s="14">
        <f t="shared" si="3"/>
        <v>106.56661253290027</v>
      </c>
      <c r="D5" s="12">
        <v>2.5789668543814148E-2</v>
      </c>
      <c r="E5" s="12">
        <v>2.8171297046714727E-2</v>
      </c>
      <c r="G5" s="14">
        <f>MAX($B$2:B5)</f>
        <v>106.77125588187572</v>
      </c>
      <c r="H5" s="12">
        <f t="shared" si="4"/>
        <v>0</v>
      </c>
      <c r="I5" s="12" t="str">
        <f t="shared" si="5"/>
        <v>Positive</v>
      </c>
      <c r="J5" s="14">
        <f>MAX($C$2:C5)</f>
        <v>106.56661253290027</v>
      </c>
      <c r="K5" s="12">
        <f t="shared" si="6"/>
        <v>0</v>
      </c>
      <c r="L5" s="12" t="str">
        <f t="shared" si="7"/>
        <v>Positive</v>
      </c>
      <c r="M5" s="12">
        <f t="shared" si="8"/>
        <v>-2.381628502900579E-3</v>
      </c>
      <c r="O5" s="8" t="s">
        <v>96</v>
      </c>
      <c r="P5" s="13">
        <v>42369</v>
      </c>
      <c r="Q5" s="14">
        <f t="shared" si="0"/>
        <v>141.5027178322245</v>
      </c>
      <c r="R5" s="14">
        <f t="shared" si="1"/>
        <v>141.42353138825104</v>
      </c>
      <c r="S5" s="8">
        <f t="shared" si="2"/>
        <v>69</v>
      </c>
      <c r="U5" s="8" t="s">
        <v>95</v>
      </c>
      <c r="V5" s="12">
        <f>$Q$3/Q4-1</f>
        <v>0.39339909346715318</v>
      </c>
      <c r="W5" s="12">
        <f>$R$3/R4-1</f>
        <v>0.36052660623790289</v>
      </c>
      <c r="X5" s="23">
        <f>V5-W5</f>
        <v>3.2872487229250291E-2</v>
      </c>
      <c r="Z5" s="13">
        <f>P3</f>
        <v>44165</v>
      </c>
      <c r="AA5" s="12">
        <f>VLOOKUP(Z5,A:E,4,0)</f>
        <v>5.1499999999999997E-2</v>
      </c>
      <c r="AB5" s="12">
        <f>VLOOKUP(Z5,A:E,5,0)</f>
        <v>2.2499999999999999E-2</v>
      </c>
      <c r="AC5" s="23">
        <f t="shared" ref="AC5" si="11">IFERROR(AA5-AB5,"N/A")</f>
        <v>2.8999999999999998E-2</v>
      </c>
    </row>
    <row r="6" spans="1:29" x14ac:dyDescent="0.25">
      <c r="A6" s="13">
        <f t="shared" si="9"/>
        <v>40451</v>
      </c>
      <c r="B6" s="14">
        <f t="shared" si="10"/>
        <v>108.06729677105307</v>
      </c>
      <c r="C6" s="14">
        <f t="shared" si="3"/>
        <v>107.61046088368707</v>
      </c>
      <c r="D6" s="12">
        <v>1.2138481265137502E-2</v>
      </c>
      <c r="E6" s="12">
        <v>9.795266321940499E-3</v>
      </c>
      <c r="G6" s="14">
        <f>MAX($B$2:B6)</f>
        <v>108.06729677105307</v>
      </c>
      <c r="H6" s="12">
        <f t="shared" si="4"/>
        <v>0</v>
      </c>
      <c r="I6" s="12" t="str">
        <f t="shared" si="5"/>
        <v>Positive</v>
      </c>
      <c r="J6" s="14">
        <f>MAX($C$2:C6)</f>
        <v>107.61046088368707</v>
      </c>
      <c r="K6" s="12">
        <f t="shared" si="6"/>
        <v>0</v>
      </c>
      <c r="L6" s="12" t="str">
        <f t="shared" si="7"/>
        <v>Positive</v>
      </c>
      <c r="M6" s="12">
        <f t="shared" si="8"/>
        <v>2.3432149431970029E-3</v>
      </c>
      <c r="O6" s="8" t="s">
        <v>97</v>
      </c>
      <c r="P6" s="13">
        <v>42582</v>
      </c>
      <c r="Q6" s="14">
        <f t="shared" si="0"/>
        <v>152.35376440045428</v>
      </c>
      <c r="R6" s="14">
        <f t="shared" si="1"/>
        <v>149.53743629949031</v>
      </c>
      <c r="S6" s="8">
        <f t="shared" si="2"/>
        <v>76</v>
      </c>
      <c r="U6" s="8" t="s">
        <v>96</v>
      </c>
      <c r="V6" s="12">
        <f>$Q$3/Q5-1</f>
        <v>0.43313403067129697</v>
      </c>
      <c r="W6" s="12">
        <f>$R$3/R5-1</f>
        <v>0.36547759994635576</v>
      </c>
      <c r="X6" s="23">
        <f>V6-W6</f>
        <v>6.7656430724941208E-2</v>
      </c>
    </row>
    <row r="7" spans="1:29" x14ac:dyDescent="0.25">
      <c r="A7" s="13">
        <f t="shared" si="9"/>
        <v>40482</v>
      </c>
      <c r="B7" s="14">
        <f t="shared" si="10"/>
        <v>108.90090053545353</v>
      </c>
      <c r="C7" s="14">
        <f t="shared" si="3"/>
        <v>107.9716637733102</v>
      </c>
      <c r="D7" s="12">
        <v>7.7137467976691187E-3</v>
      </c>
      <c r="E7" s="12">
        <v>3.3565778517903322E-3</v>
      </c>
      <c r="G7" s="14">
        <f>MAX($B$2:B7)</f>
        <v>108.90090053545353</v>
      </c>
      <c r="H7" s="12">
        <f t="shared" si="4"/>
        <v>0</v>
      </c>
      <c r="I7" s="12" t="str">
        <f t="shared" si="5"/>
        <v>Positive</v>
      </c>
      <c r="J7" s="14">
        <f>MAX($C$2:C7)</f>
        <v>107.9716637733102</v>
      </c>
      <c r="K7" s="12">
        <f t="shared" si="6"/>
        <v>0</v>
      </c>
      <c r="L7" s="12" t="str">
        <f t="shared" si="7"/>
        <v>Positive</v>
      </c>
      <c r="M7" s="12">
        <f t="shared" si="8"/>
        <v>4.3571689458787866E-3</v>
      </c>
      <c r="O7" s="8" t="s">
        <v>98</v>
      </c>
      <c r="P7" s="13">
        <v>43677</v>
      </c>
      <c r="Q7" s="14">
        <f t="shared" si="0"/>
        <v>178.44056041584363</v>
      </c>
      <c r="R7" s="14">
        <f t="shared" si="1"/>
        <v>173.12818502548006</v>
      </c>
      <c r="S7" s="8">
        <f t="shared" si="2"/>
        <v>112</v>
      </c>
      <c r="U7" s="8" t="s">
        <v>97</v>
      </c>
      <c r="V7" s="12">
        <f>$Q$3/Q6-1</f>
        <v>0.33106235448708388</v>
      </c>
      <c r="W7" s="12">
        <f>$R$3/R6-1</f>
        <v>0.29138675233945643</v>
      </c>
      <c r="X7" s="23">
        <f>V7-W7</f>
        <v>3.9675602147627442E-2</v>
      </c>
      <c r="Z7" s="24" t="s">
        <v>26</v>
      </c>
    </row>
    <row r="8" spans="1:29" x14ac:dyDescent="0.25">
      <c r="A8" s="13">
        <f t="shared" si="9"/>
        <v>40512</v>
      </c>
      <c r="B8" s="14">
        <f t="shared" si="10"/>
        <v>107.68497484991079</v>
      </c>
      <c r="C8" s="14">
        <f t="shared" si="3"/>
        <v>106.56101248809991</v>
      </c>
      <c r="D8" s="12">
        <v>-1.1165432788564411E-2</v>
      </c>
      <c r="E8" s="12">
        <v>-1.3065013874121623E-2</v>
      </c>
      <c r="G8" s="14">
        <f>MAX($B$2:B8)</f>
        <v>108.90090053545353</v>
      </c>
      <c r="H8" s="12">
        <f t="shared" si="4"/>
        <v>-1.1165432788564411E-2</v>
      </c>
      <c r="I8" s="12">
        <f t="shared" si="5"/>
        <v>-1.1165432788564411E-2</v>
      </c>
      <c r="J8" s="14">
        <f>MAX($C$2:C8)</f>
        <v>107.9716637733102</v>
      </c>
      <c r="K8" s="12">
        <f t="shared" si="6"/>
        <v>-1.3065013874121623E-2</v>
      </c>
      <c r="L8" s="12">
        <f t="shared" si="7"/>
        <v>-1.3065013874121623E-2</v>
      </c>
      <c r="M8" s="12">
        <f t="shared" si="8"/>
        <v>1.8995810855572115E-3</v>
      </c>
      <c r="P8" s="13"/>
      <c r="Q8" s="14"/>
      <c r="R8" s="14"/>
      <c r="U8" s="8" t="s">
        <v>99</v>
      </c>
      <c r="V8" s="12">
        <f>$Q$7/Q6-1</f>
        <v>0.17122514903420116</v>
      </c>
      <c r="W8" s="12">
        <f>$R$7/R6-1</f>
        <v>0.15775814611896055</v>
      </c>
      <c r="X8" s="23">
        <f>V8-W8</f>
        <v>1.3467002915240611E-2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13">
        <f t="shared" si="9"/>
        <v>40543</v>
      </c>
      <c r="B9" s="14">
        <f t="shared" si="10"/>
        <v>107.56530910270973</v>
      </c>
      <c r="C9" s="14">
        <f t="shared" si="3"/>
        <v>107.14677717421739</v>
      </c>
      <c r="D9" s="12">
        <v>-1.111257604580751E-3</v>
      </c>
      <c r="E9" s="12">
        <v>5.4969887432601006E-3</v>
      </c>
      <c r="G9" s="14">
        <f>MAX($B$2:B9)</f>
        <v>108.90090053545353</v>
      </c>
      <c r="H9" s="12">
        <f t="shared" si="4"/>
        <v>-1.2264282721050512E-2</v>
      </c>
      <c r="I9" s="12">
        <f t="shared" si="5"/>
        <v>-1.111257604580751E-3</v>
      </c>
      <c r="J9" s="14">
        <f>MAX($C$2:C9)</f>
        <v>107.9716637733102</v>
      </c>
      <c r="K9" s="12">
        <f t="shared" si="6"/>
        <v>-7.6398433650580744E-3</v>
      </c>
      <c r="L9" s="12" t="str">
        <f t="shared" si="7"/>
        <v>Positive</v>
      </c>
      <c r="M9" s="12">
        <f t="shared" si="8"/>
        <v>-6.6082463478408515E-3</v>
      </c>
      <c r="O9" s="8">
        <v>2014</v>
      </c>
      <c r="P9" s="13">
        <v>42094</v>
      </c>
      <c r="Q9" s="14">
        <f t="shared" ref="Q9:Q15" si="12">IFERROR(VLOOKUP(P9,A:B,2,0),"N/A")</f>
        <v>145.53788739250359</v>
      </c>
      <c r="R9" s="14">
        <f t="shared" ref="R9:R15" si="13">IFERROR(VLOOKUP(P9,A:C,3,0),"N/A")</f>
        <v>141.93817550540399</v>
      </c>
      <c r="S9" s="8">
        <f t="shared" ref="S9:S15" si="14">IFERROR(MATCH(P9,A:A,0),"N/A")</f>
        <v>60</v>
      </c>
      <c r="V9" s="12"/>
      <c r="W9" s="12"/>
      <c r="X9" s="23"/>
      <c r="Z9" s="8" t="s">
        <v>30</v>
      </c>
      <c r="AA9" s="8" t="str">
        <f>IFERROR(Q50/Q49-1,"N/A")</f>
        <v>N/A</v>
      </c>
      <c r="AB9" s="8" t="str">
        <f>IFERROR(R50/R49-1,"N/A")</f>
        <v>N/A</v>
      </c>
      <c r="AC9" s="23" t="str">
        <f>IFERROR(AA9-AB9,"N/A")</f>
        <v>N/A</v>
      </c>
    </row>
    <row r="10" spans="1:29" x14ac:dyDescent="0.25">
      <c r="A10" s="13">
        <f t="shared" si="9"/>
        <v>40574</v>
      </c>
      <c r="B10" s="14">
        <f t="shared" si="10"/>
        <v>109.62396560116827</v>
      </c>
      <c r="C10" s="14">
        <f t="shared" si="3"/>
        <v>107.57462059696479</v>
      </c>
      <c r="D10" s="12">
        <v>1.9138665761586848E-2</v>
      </c>
      <c r="E10" s="12">
        <v>3.9930591850816377E-3</v>
      </c>
      <c r="G10" s="14">
        <f>MAX($B$2:B10)</f>
        <v>109.62396560116827</v>
      </c>
      <c r="H10" s="12">
        <f t="shared" si="4"/>
        <v>0</v>
      </c>
      <c r="I10" s="12" t="str">
        <f t="shared" si="5"/>
        <v>Positive</v>
      </c>
      <c r="J10" s="14">
        <f>MAX($C$2:C10)</f>
        <v>107.9716637733102</v>
      </c>
      <c r="K10" s="12">
        <f t="shared" si="6"/>
        <v>-3.6772905266979627E-3</v>
      </c>
      <c r="L10" s="12" t="str">
        <f t="shared" si="7"/>
        <v>Positive</v>
      </c>
      <c r="M10" s="12">
        <f t="shared" si="8"/>
        <v>1.5145606576505211E-2</v>
      </c>
      <c r="O10" s="8">
        <v>2015</v>
      </c>
      <c r="P10" s="13">
        <v>42369</v>
      </c>
      <c r="Q10" s="14">
        <f t="shared" si="12"/>
        <v>141.5027178322245</v>
      </c>
      <c r="R10" s="14">
        <f t="shared" si="13"/>
        <v>141.42353138825104</v>
      </c>
      <c r="S10" s="8">
        <f t="shared" si="14"/>
        <v>69</v>
      </c>
      <c r="U10" s="8">
        <v>2015</v>
      </c>
      <c r="V10" s="12">
        <f t="shared" ref="V10:V15" si="15">IFERROR(VLOOKUP(U10,$O$2:$R$15,3,0)/VLOOKUP(U10-1,$O$2:$R$15,3,0)-1,"N/A")</f>
        <v>-2.772590445398293E-2</v>
      </c>
      <c r="W10" s="12">
        <f t="shared" ref="W10:W15" si="16">IFERROR(VLOOKUP(U10,$O$2:$R$15,4,0)/VLOOKUP(U10-1,$O$2:$R$15,4,0)-1,"N/A")</f>
        <v>-3.6258329749585538E-3</v>
      </c>
      <c r="X10" s="23">
        <f t="shared" ref="X10:X19" si="17">IFERROR(V10-W10,"N/A")</f>
        <v>-2.4100071479024376E-2</v>
      </c>
      <c r="Z10" s="8" t="s">
        <v>31</v>
      </c>
      <c r="AA10" s="26" t="str">
        <f t="shared" ref="AA10:AA56" si="18">IFERROR(VLOOKUP(Z10,$O$49:$S$93,3,0)/VLOOKUP(Z9,$O$49:$S$93,3,0)-1,"N/A")</f>
        <v>N/A</v>
      </c>
      <c r="AB10" s="12" t="str">
        <f t="shared" ref="AB10:AB56" si="19">IFERROR(VLOOKUP(Z10,$O$49:$S$93,4,0)/VLOOKUP(Z9,$O$49:$S$93,4,0)-1,"N/A")</f>
        <v>N/A</v>
      </c>
      <c r="AC10" s="23" t="str">
        <f t="shared" ref="AC10:AC56" si="20">IFERROR(AA10-AB10,"N/A")</f>
        <v>N/A</v>
      </c>
    </row>
    <row r="11" spans="1:29" x14ac:dyDescent="0.25">
      <c r="A11" s="13">
        <f t="shared" si="9"/>
        <v>40602</v>
      </c>
      <c r="B11" s="14">
        <f t="shared" si="10"/>
        <v>107.800584131105</v>
      </c>
      <c r="C11" s="14">
        <f t="shared" si="3"/>
        <v>106.03908831270653</v>
      </c>
      <c r="D11" s="12">
        <v>-1.6633055190660162E-2</v>
      </c>
      <c r="E11" s="12">
        <v>-1.4274112943528205E-2</v>
      </c>
      <c r="G11" s="14">
        <f>MAX($B$2:B11)</f>
        <v>109.62396560116827</v>
      </c>
      <c r="H11" s="12">
        <f t="shared" si="4"/>
        <v>-1.6633055190660162E-2</v>
      </c>
      <c r="I11" s="12">
        <f t="shared" si="5"/>
        <v>-1.6633055190660162E-2</v>
      </c>
      <c r="J11" s="14">
        <f>MAX($C$2:C11)</f>
        <v>107.9716637733102</v>
      </c>
      <c r="K11" s="12">
        <f t="shared" si="6"/>
        <v>-1.7898913409921779E-2</v>
      </c>
      <c r="L11" s="12">
        <f t="shared" si="7"/>
        <v>-1.4274112943528205E-2</v>
      </c>
      <c r="M11" s="12">
        <f t="shared" si="8"/>
        <v>-2.3589422471319565E-3</v>
      </c>
      <c r="O11" s="8">
        <v>2016</v>
      </c>
      <c r="P11" s="13">
        <v>42735</v>
      </c>
      <c r="Q11" s="14">
        <f t="shared" si="12"/>
        <v>151.31023852020124</v>
      </c>
      <c r="R11" s="14">
        <f t="shared" si="13"/>
        <v>148.24438595508758</v>
      </c>
      <c r="S11" s="8">
        <f t="shared" si="14"/>
        <v>81</v>
      </c>
      <c r="U11" s="8">
        <v>2016</v>
      </c>
      <c r="V11" s="12">
        <f t="shared" si="15"/>
        <v>6.9309769015215794E-2</v>
      </c>
      <c r="W11" s="12">
        <f t="shared" si="16"/>
        <v>4.8229983368971441E-2</v>
      </c>
      <c r="X11" s="23">
        <f t="shared" si="17"/>
        <v>2.1079785646244353E-2</v>
      </c>
      <c r="Z11" s="8" t="s">
        <v>32</v>
      </c>
      <c r="AA11" s="26">
        <f t="shared" si="18"/>
        <v>6.2802944168511621E-2</v>
      </c>
      <c r="AB11" s="12">
        <f t="shared" si="19"/>
        <v>5.9859795815936589E-2</v>
      </c>
      <c r="AC11" s="23">
        <f t="shared" si="20"/>
        <v>2.9431483525750313E-3</v>
      </c>
    </row>
    <row r="12" spans="1:29" x14ac:dyDescent="0.25">
      <c r="A12" s="13">
        <f t="shared" si="9"/>
        <v>40633</v>
      </c>
      <c r="B12" s="14">
        <f t="shared" si="10"/>
        <v>109.51139866947915</v>
      </c>
      <c r="C12" s="14">
        <f t="shared" si="3"/>
        <v>107.91342330738647</v>
      </c>
      <c r="D12" s="12">
        <v>1.5870178739416652E-2</v>
      </c>
      <c r="E12" s="12">
        <v>1.7675887491154008E-2</v>
      </c>
      <c r="G12" s="14">
        <f>MAX($B$2:B12)</f>
        <v>109.62396560116827</v>
      </c>
      <c r="H12" s="12">
        <f t="shared" si="4"/>
        <v>-1.026846010101945E-3</v>
      </c>
      <c r="I12" s="12" t="str">
        <f t="shared" si="5"/>
        <v>Positive</v>
      </c>
      <c r="J12" s="14">
        <f>MAX($C$2:C12)</f>
        <v>107.9716637733102</v>
      </c>
      <c r="K12" s="12">
        <f t="shared" si="6"/>
        <v>-5.3940509841554629E-4</v>
      </c>
      <c r="L12" s="12" t="str">
        <f>IF(E12&gt;0,"Positive",E12)</f>
        <v>Positive</v>
      </c>
      <c r="M12" s="12">
        <f t="shared" si="8"/>
        <v>-1.805708751737356E-3</v>
      </c>
      <c r="O12" s="8">
        <v>2017</v>
      </c>
      <c r="P12" s="13">
        <v>43100</v>
      </c>
      <c r="Q12" s="14">
        <f t="shared" si="12"/>
        <v>159.22034723349029</v>
      </c>
      <c r="R12" s="14">
        <f t="shared" si="13"/>
        <v>155.45668365346913</v>
      </c>
      <c r="S12" s="8">
        <f t="shared" si="14"/>
        <v>93</v>
      </c>
      <c r="U12" s="8">
        <v>2017</v>
      </c>
      <c r="V12" s="12">
        <f t="shared" si="15"/>
        <v>5.2277418835956491E-2</v>
      </c>
      <c r="W12" s="12">
        <f t="shared" si="16"/>
        <v>4.865140525838596E-2</v>
      </c>
      <c r="X12" s="23">
        <f t="shared" si="17"/>
        <v>3.6260135775705304E-3</v>
      </c>
      <c r="Z12" s="8" t="s">
        <v>33</v>
      </c>
      <c r="AA12" s="26">
        <f t="shared" si="18"/>
        <v>-4.6451394949466041E-3</v>
      </c>
      <c r="AB12" s="12">
        <f t="shared" si="19"/>
        <v>-4.3089092422980979E-3</v>
      </c>
      <c r="AC12" s="23">
        <f t="shared" si="20"/>
        <v>-3.3623025264850614E-4</v>
      </c>
    </row>
    <row r="13" spans="1:29" x14ac:dyDescent="0.25">
      <c r="A13" s="13">
        <f t="shared" si="9"/>
        <v>40663</v>
      </c>
      <c r="B13" s="14">
        <f t="shared" si="10"/>
        <v>111.69377738114554</v>
      </c>
      <c r="C13" s="14">
        <f t="shared" si="3"/>
        <v>110.10584084672678</v>
      </c>
      <c r="D13" s="12">
        <v>1.9928324705751566E-2</v>
      </c>
      <c r="E13" s="12">
        <v>2.0316448798916475E-2</v>
      </c>
      <c r="G13" s="14">
        <f>MAX($B$2:B13)</f>
        <v>111.69377738114554</v>
      </c>
      <c r="H13" s="12">
        <f t="shared" si="4"/>
        <v>0</v>
      </c>
      <c r="I13" s="12" t="str">
        <f t="shared" si="5"/>
        <v>Positive</v>
      </c>
      <c r="J13" s="14">
        <f>MAX($C$2:C13)</f>
        <v>110.10584084672678</v>
      </c>
      <c r="K13" s="12">
        <f t="shared" si="6"/>
        <v>0</v>
      </c>
      <c r="L13" s="12" t="str">
        <f t="shared" ref="L13:L76" si="21">IF(E13&gt;0,"Positive",E13)</f>
        <v>Positive</v>
      </c>
      <c r="M13" s="12">
        <f t="shared" si="8"/>
        <v>-3.8812409316490992E-4</v>
      </c>
      <c r="O13" s="8">
        <v>2018</v>
      </c>
      <c r="P13" s="13">
        <v>43465</v>
      </c>
      <c r="Q13" s="14">
        <f t="shared" si="12"/>
        <v>158.38494978878774</v>
      </c>
      <c r="R13" s="14">
        <f t="shared" si="13"/>
        <v>155.92988743909936</v>
      </c>
      <c r="S13" s="8">
        <f t="shared" si="14"/>
        <v>105</v>
      </c>
      <c r="U13" s="8">
        <v>2018</v>
      </c>
      <c r="V13" s="12">
        <f t="shared" si="15"/>
        <v>-5.2468007966185448E-3</v>
      </c>
      <c r="W13" s="12">
        <f t="shared" si="16"/>
        <v>3.0439590920712245E-3</v>
      </c>
      <c r="X13" s="23">
        <f t="shared" si="17"/>
        <v>-8.2907598886897693E-3</v>
      </c>
      <c r="Z13" s="8" t="s">
        <v>34</v>
      </c>
      <c r="AA13" s="26">
        <f t="shared" si="18"/>
        <v>1.8092167288908945E-2</v>
      </c>
      <c r="AB13" s="12">
        <f t="shared" si="19"/>
        <v>7.1551021261473391E-3</v>
      </c>
      <c r="AC13" s="23">
        <f t="shared" si="20"/>
        <v>1.0937065162761606E-2</v>
      </c>
    </row>
    <row r="14" spans="1:29" x14ac:dyDescent="0.25">
      <c r="A14" s="13">
        <f t="shared" si="9"/>
        <v>40694</v>
      </c>
      <c r="B14" s="14">
        <f t="shared" si="10"/>
        <v>113.05573584293361</v>
      </c>
      <c r="C14" s="14">
        <f t="shared" si="3"/>
        <v>111.86985495883965</v>
      </c>
      <c r="D14" s="12">
        <v>1.2193682528441219E-2</v>
      </c>
      <c r="E14" s="12">
        <v>1.602107661634844E-2</v>
      </c>
      <c r="G14" s="14">
        <f>MAX($B$2:B14)</f>
        <v>113.05573584293361</v>
      </c>
      <c r="H14" s="12">
        <f t="shared" si="4"/>
        <v>0</v>
      </c>
      <c r="I14" s="12" t="str">
        <f t="shared" si="5"/>
        <v>Positive</v>
      </c>
      <c r="J14" s="14">
        <f>MAX($C$2:C14)</f>
        <v>111.86985495883965</v>
      </c>
      <c r="K14" s="12">
        <f t="shared" si="6"/>
        <v>0</v>
      </c>
      <c r="L14" s="12" t="str">
        <f t="shared" si="21"/>
        <v>Positive</v>
      </c>
      <c r="M14" s="12">
        <f t="shared" si="8"/>
        <v>-3.827394087907221E-3</v>
      </c>
      <c r="O14" s="8">
        <v>2019</v>
      </c>
      <c r="P14" s="13">
        <v>43830</v>
      </c>
      <c r="Q14" s="14">
        <f t="shared" si="12"/>
        <v>186.55835545721501</v>
      </c>
      <c r="R14" s="14">
        <f t="shared" si="13"/>
        <v>179.60575684605462</v>
      </c>
      <c r="S14" s="8">
        <f t="shared" si="14"/>
        <v>117</v>
      </c>
      <c r="U14" s="8">
        <v>2019</v>
      </c>
      <c r="V14" s="12">
        <f t="shared" si="15"/>
        <v>0.17787931054053785</v>
      </c>
      <c r="W14" s="12">
        <f t="shared" si="16"/>
        <v>0.15183663501458122</v>
      </c>
      <c r="X14" s="23">
        <f t="shared" si="17"/>
        <v>2.6042675525956627E-2</v>
      </c>
      <c r="Z14" s="8" t="s">
        <v>35</v>
      </c>
      <c r="AA14" s="26">
        <f t="shared" si="18"/>
        <v>3.2105716428829423E-2</v>
      </c>
      <c r="AB14" s="12">
        <f t="shared" si="19"/>
        <v>3.8832180424595464E-2</v>
      </c>
      <c r="AC14" s="23">
        <f t="shared" si="20"/>
        <v>-6.726463995766041E-3</v>
      </c>
    </row>
    <row r="15" spans="1:29" x14ac:dyDescent="0.25">
      <c r="A15" s="13">
        <f t="shared" si="9"/>
        <v>40724</v>
      </c>
      <c r="B15" s="14">
        <f t="shared" si="10"/>
        <v>113.02734058088593</v>
      </c>
      <c r="C15" s="14">
        <f t="shared" si="3"/>
        <v>112.10393683149464</v>
      </c>
      <c r="D15" s="12">
        <v>-2.5116162250382601E-4</v>
      </c>
      <c r="E15" s="12">
        <v>2.0924481643522785E-3</v>
      </c>
      <c r="G15" s="14">
        <f>MAX($B$2:B15)</f>
        <v>113.05573584293361</v>
      </c>
      <c r="H15" s="12">
        <f t="shared" si="4"/>
        <v>-2.5116162250382601E-4</v>
      </c>
      <c r="I15" s="12">
        <f t="shared" si="5"/>
        <v>-2.5116162250382601E-4</v>
      </c>
      <c r="J15" s="14">
        <f>MAX($C$2:C15)</f>
        <v>112.10393683149464</v>
      </c>
      <c r="K15" s="12">
        <f t="shared" si="6"/>
        <v>0</v>
      </c>
      <c r="L15" s="12" t="str">
        <f t="shared" si="21"/>
        <v>Positive</v>
      </c>
      <c r="M15" s="12">
        <f t="shared" si="8"/>
        <v>-2.3436097868561045E-3</v>
      </c>
      <c r="O15" s="8">
        <v>2020</v>
      </c>
      <c r="P15" s="13">
        <f>P3</f>
        <v>44165</v>
      </c>
      <c r="Q15" s="14">
        <f t="shared" si="12"/>
        <v>202.79236035783913</v>
      </c>
      <c r="R15" s="14">
        <f t="shared" si="13"/>
        <v>193.11066421596712</v>
      </c>
      <c r="S15" s="8">
        <f t="shared" si="14"/>
        <v>128</v>
      </c>
      <c r="U15" s="8">
        <v>2020</v>
      </c>
      <c r="V15" s="12">
        <f t="shared" si="15"/>
        <v>8.7018374818099264E-2</v>
      </c>
      <c r="W15" s="12">
        <f t="shared" si="16"/>
        <v>7.5191951566941917E-2</v>
      </c>
      <c r="X15" s="23">
        <f t="shared" si="17"/>
        <v>1.1826423251157347E-2</v>
      </c>
      <c r="Z15" s="8" t="s">
        <v>36</v>
      </c>
      <c r="AA15" s="26">
        <f t="shared" si="18"/>
        <v>4.656629640927834E-3</v>
      </c>
      <c r="AB15" s="12">
        <f t="shared" si="19"/>
        <v>1.2483515166047177E-2</v>
      </c>
      <c r="AC15" s="23">
        <f t="shared" si="20"/>
        <v>-7.8268855251193425E-3</v>
      </c>
    </row>
    <row r="16" spans="1:29" x14ac:dyDescent="0.25">
      <c r="A16" s="13">
        <f t="shared" si="9"/>
        <v>40755</v>
      </c>
      <c r="B16" s="14">
        <f t="shared" si="10"/>
        <v>114.21385688787926</v>
      </c>
      <c r="C16" s="14">
        <f t="shared" si="3"/>
        <v>113.92899143193145</v>
      </c>
      <c r="D16" s="12">
        <v>1.0497604392843529E-2</v>
      </c>
      <c r="E16" s="12">
        <v>1.6280022379411063E-2</v>
      </c>
      <c r="G16" s="14">
        <f>MAX($B$2:B16)</f>
        <v>114.21385688787926</v>
      </c>
      <c r="H16" s="12">
        <f t="shared" si="4"/>
        <v>0</v>
      </c>
      <c r="I16" s="12" t="str">
        <f t="shared" si="5"/>
        <v>Positive</v>
      </c>
      <c r="J16" s="14">
        <f>MAX($C$2:C16)</f>
        <v>113.92899143193145</v>
      </c>
      <c r="K16" s="12">
        <f t="shared" si="6"/>
        <v>0</v>
      </c>
      <c r="L16" s="12" t="str">
        <f t="shared" si="21"/>
        <v>Positive</v>
      </c>
      <c r="M16" s="12">
        <f t="shared" si="8"/>
        <v>-5.782417986567534E-3</v>
      </c>
      <c r="U16" s="8" t="s">
        <v>37</v>
      </c>
      <c r="V16" s="12">
        <f>(1+V4)^(1/(($P$3-$P$2)/365))-1</f>
        <v>6.9568767603556125E-2</v>
      </c>
      <c r="W16" s="12">
        <f>(1+W4)^(1/(($P$3-$P$2)/365))-1</f>
        <v>6.4603085711370634E-2</v>
      </c>
      <c r="X16" s="23">
        <f t="shared" si="17"/>
        <v>4.9656818921854917E-3</v>
      </c>
      <c r="Z16" s="8" t="s">
        <v>38</v>
      </c>
      <c r="AA16" s="26">
        <f t="shared" si="18"/>
        <v>1.9317156814589564E-2</v>
      </c>
      <c r="AB16" s="12">
        <f t="shared" si="19"/>
        <v>1.0474484786588079E-2</v>
      </c>
      <c r="AC16" s="23">
        <f t="shared" si="20"/>
        <v>8.8426720280014859E-3</v>
      </c>
    </row>
    <row r="17" spans="1:29" x14ac:dyDescent="0.25">
      <c r="A17" s="13">
        <f t="shared" si="9"/>
        <v>40786</v>
      </c>
      <c r="B17" s="14">
        <f t="shared" si="10"/>
        <v>114.86390556547133</v>
      </c>
      <c r="C17" s="14">
        <f t="shared" si="3"/>
        <v>114.92747941983534</v>
      </c>
      <c r="D17" s="12">
        <v>5.6915044750673882E-3</v>
      </c>
      <c r="E17" s="12">
        <v>8.7641255781716332E-3</v>
      </c>
      <c r="G17" s="14">
        <f>MAX($B$2:B17)</f>
        <v>114.86390556547133</v>
      </c>
      <c r="H17" s="12">
        <f t="shared" si="4"/>
        <v>0</v>
      </c>
      <c r="I17" s="12" t="str">
        <f t="shared" si="5"/>
        <v>Positive</v>
      </c>
      <c r="J17" s="14">
        <f>MAX($C$2:C17)</f>
        <v>114.92747941983534</v>
      </c>
      <c r="K17" s="12">
        <f t="shared" si="6"/>
        <v>0</v>
      </c>
      <c r="L17" s="12" t="str">
        <f t="shared" si="21"/>
        <v>Positive</v>
      </c>
      <c r="M17" s="12">
        <f t="shared" si="8"/>
        <v>-3.072621103104245E-3</v>
      </c>
      <c r="O17" s="24" t="s">
        <v>39</v>
      </c>
      <c r="U17" s="8" t="s">
        <v>40</v>
      </c>
      <c r="V17" s="12">
        <f>AVERAGE(D:D)</f>
        <v>5.828494466827509E-3</v>
      </c>
      <c r="W17" s="12">
        <f>AVERAGE(E:E)</f>
        <v>5.348040223538339E-3</v>
      </c>
      <c r="X17" s="23">
        <f t="shared" si="17"/>
        <v>4.8045424328917001E-4</v>
      </c>
      <c r="Z17" s="8" t="s">
        <v>41</v>
      </c>
      <c r="AA17" s="26">
        <f t="shared" si="18"/>
        <v>3.8226326487698747E-2</v>
      </c>
      <c r="AB17" s="12">
        <f t="shared" si="19"/>
        <v>2.9305782057166274E-2</v>
      </c>
      <c r="AC17" s="23">
        <f t="shared" si="20"/>
        <v>8.9205444305324733E-3</v>
      </c>
    </row>
    <row r="18" spans="1:29" x14ac:dyDescent="0.25">
      <c r="A18" s="13">
        <f t="shared" si="9"/>
        <v>40816</v>
      </c>
      <c r="B18" s="14">
        <f t="shared" si="10"/>
        <v>113.55366704527013</v>
      </c>
      <c r="C18" s="14">
        <f t="shared" si="3"/>
        <v>113.50338802710419</v>
      </c>
      <c r="D18" s="12">
        <v>-1.140687767624593E-2</v>
      </c>
      <c r="E18" s="12">
        <v>-1.2391217487063066E-2</v>
      </c>
      <c r="G18" s="14">
        <f>MAX($B$2:B18)</f>
        <v>114.86390556547133</v>
      </c>
      <c r="H18" s="12">
        <f t="shared" si="4"/>
        <v>-1.140687767624593E-2</v>
      </c>
      <c r="I18" s="12">
        <f t="shared" si="5"/>
        <v>-1.140687767624593E-2</v>
      </c>
      <c r="J18" s="14">
        <f>MAX($C$2:C18)</f>
        <v>114.92747941983534</v>
      </c>
      <c r="K18" s="12">
        <f t="shared" si="6"/>
        <v>-1.2391217487063066E-2</v>
      </c>
      <c r="L18" s="12">
        <f t="shared" si="21"/>
        <v>-1.2391217487063066E-2</v>
      </c>
      <c r="M18" s="12">
        <f t="shared" si="8"/>
        <v>9.843398108171364E-4</v>
      </c>
      <c r="U18" s="8" t="s">
        <v>42</v>
      </c>
      <c r="V18" s="12">
        <f>MAX(D:D)</f>
        <v>6.0699999999999997E-2</v>
      </c>
      <c r="W18" s="12">
        <f>MAX(E:E)</f>
        <v>4.4200000000000003E-2</v>
      </c>
      <c r="X18" s="23">
        <f t="shared" si="17"/>
        <v>1.6499999999999994E-2</v>
      </c>
      <c r="Z18" s="8" t="s">
        <v>43</v>
      </c>
      <c r="AA18" s="26">
        <f t="shared" si="18"/>
        <v>3.0835703254879832E-2</v>
      </c>
      <c r="AB18" s="12">
        <f t="shared" si="19"/>
        <v>3.2883002542597906E-2</v>
      </c>
      <c r="AC18" s="23">
        <f t="shared" si="20"/>
        <v>-2.047299287718074E-3</v>
      </c>
    </row>
    <row r="19" spans="1:29" x14ac:dyDescent="0.25">
      <c r="A19" s="13">
        <f t="shared" si="9"/>
        <v>40847</v>
      </c>
      <c r="B19" s="14">
        <f t="shared" si="10"/>
        <v>115.54640597111795</v>
      </c>
      <c r="C19" s="14">
        <f t="shared" si="3"/>
        <v>115.14196113568907</v>
      </c>
      <c r="D19" s="12">
        <v>1.75488733891207E-2</v>
      </c>
      <c r="E19" s="12">
        <v>1.4436336545245565E-2</v>
      </c>
      <c r="G19" s="14">
        <f>MAX($B$2:B19)</f>
        <v>115.54640597111795</v>
      </c>
      <c r="H19" s="12">
        <f t="shared" si="4"/>
        <v>0</v>
      </c>
      <c r="I19" s="12" t="str">
        <f t="shared" si="5"/>
        <v>Positive</v>
      </c>
      <c r="J19" s="14">
        <f>MAX($C$2:C19)</f>
        <v>115.14196113568907</v>
      </c>
      <c r="K19" s="12">
        <f t="shared" si="6"/>
        <v>0</v>
      </c>
      <c r="L19" s="12" t="str">
        <f t="shared" si="21"/>
        <v>Positive</v>
      </c>
      <c r="M19" s="12">
        <f t="shared" si="8"/>
        <v>3.1125368438751355E-3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-0.1361</v>
      </c>
      <c r="W19" s="12">
        <f>MIN(E:E)</f>
        <v>-9.3700000000000006E-2</v>
      </c>
      <c r="X19" s="23">
        <f t="shared" si="17"/>
        <v>-4.2399999999999993E-2</v>
      </c>
      <c r="Z19" s="8" t="s">
        <v>45</v>
      </c>
      <c r="AA19" s="26">
        <f t="shared" si="18"/>
        <v>3.9270423157843126E-2</v>
      </c>
      <c r="AB19" s="12">
        <f t="shared" si="19"/>
        <v>3.758151924313391E-2</v>
      </c>
      <c r="AC19" s="23">
        <f t="shared" si="20"/>
        <v>1.6889039147092166E-3</v>
      </c>
    </row>
    <row r="20" spans="1:29" x14ac:dyDescent="0.25">
      <c r="A20" s="13">
        <f t="shared" si="9"/>
        <v>40877</v>
      </c>
      <c r="B20" s="14">
        <f t="shared" si="10"/>
        <v>114.65499756612037</v>
      </c>
      <c r="C20" s="14">
        <f t="shared" si="3"/>
        <v>113.30290642325137</v>
      </c>
      <c r="D20" s="12">
        <v>-7.7147220418123386E-3</v>
      </c>
      <c r="E20" s="12">
        <v>-1.5972063479711474E-2</v>
      </c>
      <c r="G20" s="14">
        <f>MAX($B$2:B20)</f>
        <v>115.54640597111795</v>
      </c>
      <c r="H20" s="12">
        <f t="shared" si="4"/>
        <v>-7.7147220418123386E-3</v>
      </c>
      <c r="I20" s="12">
        <f t="shared" si="5"/>
        <v>-7.7147220418123386E-3</v>
      </c>
      <c r="J20" s="14">
        <f>MAX($C$2:C20)</f>
        <v>115.14196113568907</v>
      </c>
      <c r="K20" s="12">
        <f t="shared" si="6"/>
        <v>-1.5972063479711474E-2</v>
      </c>
      <c r="L20" s="12">
        <f t="shared" si="21"/>
        <v>-1.5972063479711474E-2</v>
      </c>
      <c r="M20" s="12">
        <f t="shared" si="8"/>
        <v>8.257341437899135E-3</v>
      </c>
      <c r="O20" s="8" t="s">
        <v>24</v>
      </c>
      <c r="P20" s="8" t="str">
        <f>"D3:D"&amp;S3</f>
        <v>D3:D128</v>
      </c>
      <c r="Q20" s="8" t="str">
        <f>"E3:E"&amp;S3</f>
        <v>E3:E128</v>
      </c>
      <c r="Z20" s="8" t="s">
        <v>46</v>
      </c>
      <c r="AA20" s="26">
        <f t="shared" si="18"/>
        <v>3.7085466719180671E-2</v>
      </c>
      <c r="AB20" s="12">
        <f t="shared" si="19"/>
        <v>2.5265245238421663E-2</v>
      </c>
      <c r="AC20" s="23">
        <f t="shared" si="20"/>
        <v>1.1820221480759008E-2</v>
      </c>
    </row>
    <row r="21" spans="1:29" x14ac:dyDescent="0.25">
      <c r="A21" s="13">
        <f t="shared" si="9"/>
        <v>40908</v>
      </c>
      <c r="B21" s="14">
        <f t="shared" si="10"/>
        <v>115.7472010384553</v>
      </c>
      <c r="C21" s="14">
        <f t="shared" si="3"/>
        <v>114.6922775382203</v>
      </c>
      <c r="D21" s="12">
        <v>9.5259996992722584E-3</v>
      </c>
      <c r="E21" s="12">
        <v>1.2262449030026046E-2</v>
      </c>
      <c r="G21" s="14">
        <f>MAX($B$2:B21)</f>
        <v>115.7472010384553</v>
      </c>
      <c r="H21" s="12">
        <f t="shared" si="4"/>
        <v>0</v>
      </c>
      <c r="I21" s="12" t="str">
        <f t="shared" si="5"/>
        <v>Positive</v>
      </c>
      <c r="J21" s="14">
        <f>MAX($C$2:C21)</f>
        <v>115.14196113568907</v>
      </c>
      <c r="K21" s="12">
        <f t="shared" si="6"/>
        <v>-3.9054710640098467E-3</v>
      </c>
      <c r="L21" s="12" t="str">
        <f t="shared" si="21"/>
        <v>Positive</v>
      </c>
      <c r="M21" s="12">
        <f t="shared" si="8"/>
        <v>-2.7364493307537874E-3</v>
      </c>
      <c r="O21" s="8" t="s">
        <v>95</v>
      </c>
      <c r="P21" s="8" t="str">
        <f>IFERROR("D"&amp;(S4+1)&amp;":D"&amp;S3,"N/A")</f>
        <v>D61:D128</v>
      </c>
      <c r="Q21" s="8" t="str">
        <f>IFERROR("E"&amp;(S4+1)&amp;":E"&amp;S3,"N/A")</f>
        <v>E61:E128</v>
      </c>
      <c r="U21" s="15" t="s">
        <v>47</v>
      </c>
      <c r="Z21" s="8" t="s">
        <v>48</v>
      </c>
      <c r="AA21" s="26">
        <f t="shared" si="18"/>
        <v>1.102097859605955E-2</v>
      </c>
      <c r="AB21" s="12">
        <f t="shared" si="19"/>
        <v>1.5412444793658775E-3</v>
      </c>
      <c r="AC21" s="23">
        <f t="shared" si="20"/>
        <v>9.4797341166936722E-3</v>
      </c>
    </row>
    <row r="22" spans="1:29" x14ac:dyDescent="0.25">
      <c r="A22" s="13">
        <f t="shared" si="9"/>
        <v>40939</v>
      </c>
      <c r="B22" s="14">
        <f t="shared" si="10"/>
        <v>116.80796689923739</v>
      </c>
      <c r="C22" s="14">
        <f t="shared" si="3"/>
        <v>115.53676429411433</v>
      </c>
      <c r="D22" s="12">
        <v>9.1645055022078203E-3</v>
      </c>
      <c r="E22" s="12">
        <v>7.3630655351892838E-3</v>
      </c>
      <c r="G22" s="14">
        <f>MAX($B$2:B22)</f>
        <v>116.80796689923739</v>
      </c>
      <c r="H22" s="12">
        <f t="shared" si="4"/>
        <v>0</v>
      </c>
      <c r="I22" s="12" t="str">
        <f t="shared" si="5"/>
        <v>Positive</v>
      </c>
      <c r="J22" s="14">
        <f>MAX($C$2:C22)</f>
        <v>115.53676429411433</v>
      </c>
      <c r="K22" s="12">
        <f t="shared" si="6"/>
        <v>0</v>
      </c>
      <c r="L22" s="12" t="str">
        <f t="shared" si="21"/>
        <v>Positive</v>
      </c>
      <c r="M22" s="12">
        <f t="shared" si="8"/>
        <v>1.8014399670185366E-3</v>
      </c>
      <c r="O22" s="8" t="s">
        <v>96</v>
      </c>
      <c r="P22" s="8" t="str">
        <f>IFERROR("D"&amp;(S5+1)&amp;":D"&amp;S3,"N/A")</f>
        <v>D70:D128</v>
      </c>
      <c r="Q22" s="8" t="str">
        <f>IFERROR("E"&amp;(S5+1)&amp;":E"&amp;S3,"N/A")</f>
        <v>E70:E128</v>
      </c>
      <c r="U22" s="8" t="s">
        <v>24</v>
      </c>
      <c r="V22" s="12">
        <f t="shared" ref="V22:W33" ca="1" si="22">IFERROR(STDEV(INDIRECT(P20))*SQRT($AA$1),"N/A")</f>
        <v>6.868623051572445E-2</v>
      </c>
      <c r="W22" s="12">
        <f t="shared" ca="1" si="22"/>
        <v>5.1458240343222231E-2</v>
      </c>
      <c r="X22" s="12">
        <f t="shared" ref="X22:X33" ca="1" si="23">IFERROR(V22-W22,"N/A")</f>
        <v>1.7227990172502219E-2</v>
      </c>
      <c r="Z22" s="8" t="s">
        <v>49</v>
      </c>
      <c r="AA22" s="26">
        <f t="shared" si="18"/>
        <v>-4.2018195614120901E-2</v>
      </c>
      <c r="AB22" s="12">
        <f t="shared" si="19"/>
        <v>-3.3600875907374483E-2</v>
      </c>
      <c r="AC22" s="23">
        <f t="shared" si="20"/>
        <v>-8.4173197067464178E-3</v>
      </c>
    </row>
    <row r="23" spans="1:29" x14ac:dyDescent="0.25">
      <c r="A23" s="13">
        <f t="shared" si="9"/>
        <v>40968</v>
      </c>
      <c r="B23" s="14">
        <f t="shared" si="10"/>
        <v>118.70436475742332</v>
      </c>
      <c r="C23" s="14">
        <f t="shared" si="3"/>
        <v>116.89589516716133</v>
      </c>
      <c r="D23" s="12">
        <v>1.6235175635081811E-2</v>
      </c>
      <c r="E23" s="12">
        <v>1.1763622439582511E-2</v>
      </c>
      <c r="G23" s="14">
        <f>MAX($B$2:B23)</f>
        <v>118.70436475742332</v>
      </c>
      <c r="H23" s="12">
        <f t="shared" si="4"/>
        <v>0</v>
      </c>
      <c r="I23" s="12" t="str">
        <f t="shared" si="5"/>
        <v>Positive</v>
      </c>
      <c r="J23" s="14">
        <f>MAX($C$2:C23)</f>
        <v>116.89589516716133</v>
      </c>
      <c r="K23" s="12">
        <f t="shared" si="6"/>
        <v>0</v>
      </c>
      <c r="L23" s="12" t="str">
        <f t="shared" si="21"/>
        <v>Positive</v>
      </c>
      <c r="M23" s="12">
        <f t="shared" si="8"/>
        <v>4.4715531954993004E-3</v>
      </c>
      <c r="O23" s="8" t="s">
        <v>97</v>
      </c>
      <c r="P23" s="8" t="str">
        <f>IFERROR("D"&amp;(S6+1)&amp;":D"&amp;S3,"N/A")</f>
        <v>D77:D128</v>
      </c>
      <c r="Q23" s="8" t="str">
        <f>IFERROR("E"&amp;(S6+1)&amp;":E"&amp;S3,"N/A")</f>
        <v>E77:E128</v>
      </c>
      <c r="U23" s="8" t="s">
        <v>95</v>
      </c>
      <c r="V23" s="12">
        <f t="shared" ca="1" si="22"/>
        <v>8.4859180407381385E-2</v>
      </c>
      <c r="W23" s="12">
        <f t="shared" ca="1" si="22"/>
        <v>6.015971848358103E-2</v>
      </c>
      <c r="X23" s="12">
        <f t="shared" ca="1" si="23"/>
        <v>2.4699461923800355E-2</v>
      </c>
      <c r="Z23" s="8" t="s">
        <v>50</v>
      </c>
      <c r="AA23" s="26">
        <f t="shared" si="18"/>
        <v>2.5196838043853198E-2</v>
      </c>
      <c r="AB23" s="12">
        <f t="shared" si="19"/>
        <v>2.0370841194863099E-2</v>
      </c>
      <c r="AC23" s="23">
        <f t="shared" si="20"/>
        <v>4.8259968489900995E-3</v>
      </c>
    </row>
    <row r="24" spans="1:29" x14ac:dyDescent="0.25">
      <c r="A24" s="13">
        <f t="shared" si="9"/>
        <v>40999</v>
      </c>
      <c r="B24" s="14">
        <f t="shared" si="10"/>
        <v>120.17179133538859</v>
      </c>
      <c r="C24" s="14">
        <f t="shared" si="3"/>
        <v>118.05342442739541</v>
      </c>
      <c r="D24" s="12">
        <v>1.2362027133239861E-2</v>
      </c>
      <c r="E24" s="12">
        <v>9.9022233293890594E-3</v>
      </c>
      <c r="G24" s="14">
        <f>MAX($B$2:B24)</f>
        <v>120.17179133538859</v>
      </c>
      <c r="H24" s="12">
        <f t="shared" si="4"/>
        <v>0</v>
      </c>
      <c r="I24" s="12" t="str">
        <f t="shared" si="5"/>
        <v>Positive</v>
      </c>
      <c r="J24" s="14">
        <f>MAX($C$2:C24)</f>
        <v>118.05342442739541</v>
      </c>
      <c r="K24" s="12">
        <f t="shared" si="6"/>
        <v>0</v>
      </c>
      <c r="L24" s="12" t="str">
        <f t="shared" si="21"/>
        <v>Positive</v>
      </c>
      <c r="M24" s="12">
        <f t="shared" si="8"/>
        <v>2.4598038038508019E-3</v>
      </c>
      <c r="U24" s="8" t="s">
        <v>96</v>
      </c>
      <c r="V24" s="12">
        <f t="shared" ca="1" si="22"/>
        <v>8.9356121081633461E-2</v>
      </c>
      <c r="W24" s="12">
        <f t="shared" ca="1" si="22"/>
        <v>6.3540126041887621E-2</v>
      </c>
      <c r="X24" s="12">
        <f t="shared" ca="1" si="23"/>
        <v>2.581599503974584E-2</v>
      </c>
      <c r="Z24" s="8" t="s">
        <v>51</v>
      </c>
      <c r="AA24" s="26">
        <f t="shared" si="18"/>
        <v>2.2672857590894546E-2</v>
      </c>
      <c r="AB24" s="12">
        <f t="shared" si="19"/>
        <v>1.2716383983214063E-2</v>
      </c>
      <c r="AC24" s="23">
        <f t="shared" si="20"/>
        <v>9.9564736076804827E-3</v>
      </c>
    </row>
    <row r="25" spans="1:29" x14ac:dyDescent="0.25">
      <c r="A25" s="13">
        <f t="shared" si="9"/>
        <v>41029</v>
      </c>
      <c r="B25" s="14">
        <f t="shared" si="10"/>
        <v>120.91615284763911</v>
      </c>
      <c r="C25" s="14">
        <f t="shared" si="3"/>
        <v>119.25071400571206</v>
      </c>
      <c r="D25" s="12">
        <v>6.1941450982707646E-3</v>
      </c>
      <c r="E25" s="12">
        <v>1.0141930097529617E-2</v>
      </c>
      <c r="G25" s="14">
        <f>MAX($B$2:B25)</f>
        <v>120.91615284763911</v>
      </c>
      <c r="H25" s="12">
        <f t="shared" si="4"/>
        <v>0</v>
      </c>
      <c r="I25" s="12" t="str">
        <f t="shared" si="5"/>
        <v>Positive</v>
      </c>
      <c r="J25" s="14">
        <f>MAX($C$2:C25)</f>
        <v>119.25071400571206</v>
      </c>
      <c r="K25" s="12">
        <f t="shared" si="6"/>
        <v>0</v>
      </c>
      <c r="L25" s="12" t="str">
        <f t="shared" si="21"/>
        <v>Positive</v>
      </c>
      <c r="M25" s="12">
        <f t="shared" si="8"/>
        <v>-3.9477849992588521E-3</v>
      </c>
      <c r="U25" s="8" t="s">
        <v>97</v>
      </c>
      <c r="V25" s="12">
        <f ca="1">IFERROR(STDEV(INDIRECT(P23))*SQRT($AA$1),"N/A")</f>
        <v>9.228521208028119E-2</v>
      </c>
      <c r="W25" s="12">
        <f t="shared" ca="1" si="22"/>
        <v>6.639116865786901E-2</v>
      </c>
      <c r="X25" s="12">
        <f t="shared" ca="1" si="23"/>
        <v>2.589404342241218E-2</v>
      </c>
      <c r="Z25" s="8" t="s">
        <v>52</v>
      </c>
      <c r="AA25" s="26">
        <f t="shared" si="18"/>
        <v>4.1557897571301128E-2</v>
      </c>
      <c r="AB25" s="12">
        <f t="shared" si="19"/>
        <v>3.2516219261101043E-2</v>
      </c>
      <c r="AC25" s="23">
        <f t="shared" si="20"/>
        <v>9.0416783102000853E-3</v>
      </c>
    </row>
    <row r="26" spans="1:29" x14ac:dyDescent="0.25">
      <c r="A26" s="13">
        <f t="shared" si="9"/>
        <v>41060</v>
      </c>
      <c r="B26" s="14">
        <f t="shared" si="10"/>
        <v>121.5357780301801</v>
      </c>
      <c r="C26" s="14">
        <f t="shared" si="3"/>
        <v>119.65055720445761</v>
      </c>
      <c r="D26" s="12">
        <v>5.12442025278248E-3</v>
      </c>
      <c r="E26" s="12">
        <v>3.3529627229436088E-3</v>
      </c>
      <c r="G26" s="14">
        <f>MAX($B$2:B26)</f>
        <v>121.5357780301801</v>
      </c>
      <c r="H26" s="12">
        <f t="shared" si="4"/>
        <v>0</v>
      </c>
      <c r="I26" s="12" t="str">
        <f t="shared" si="5"/>
        <v>Positive</v>
      </c>
      <c r="J26" s="14">
        <f>MAX($C$2:C26)</f>
        <v>119.65055720445761</v>
      </c>
      <c r="K26" s="12">
        <f t="shared" si="6"/>
        <v>0</v>
      </c>
      <c r="L26" s="12" t="str">
        <f t="shared" si="21"/>
        <v>Positive</v>
      </c>
      <c r="M26" s="12">
        <f t="shared" si="8"/>
        <v>1.7714575298388713E-3</v>
      </c>
      <c r="O26" s="8">
        <v>2015</v>
      </c>
      <c r="P26" s="8" t="str">
        <f t="shared" ref="P26:P31" si="24">IFERROR("D"&amp;(S9+1)&amp;":D"&amp;S10,"N/A")</f>
        <v>D61:D69</v>
      </c>
      <c r="Q26" s="8" t="str">
        <f t="shared" ref="Q26:Q31" si="25">IFERROR("E"&amp;(S9+1)&amp;":E"&amp;S10,"N/A")</f>
        <v>E61:E69</v>
      </c>
      <c r="V26" s="12"/>
      <c r="W26" s="12"/>
      <c r="X26" s="12"/>
      <c r="Z26" s="8" t="s">
        <v>53</v>
      </c>
      <c r="AA26" s="26">
        <f t="shared" si="18"/>
        <v>1.5856487299729327E-2</v>
      </c>
      <c r="AB26" s="12">
        <f t="shared" si="19"/>
        <v>2.0058360716047607E-2</v>
      </c>
      <c r="AC26" s="23">
        <f t="shared" si="20"/>
        <v>-4.2018734163182803E-3</v>
      </c>
    </row>
    <row r="27" spans="1:29" x14ac:dyDescent="0.25">
      <c r="A27" s="13">
        <f t="shared" si="9"/>
        <v>41090</v>
      </c>
      <c r="B27" s="14">
        <f t="shared" si="10"/>
        <v>123.87737303261397</v>
      </c>
      <c r="C27" s="14">
        <f t="shared" si="3"/>
        <v>121.93537548300385</v>
      </c>
      <c r="D27" s="12">
        <v>1.9266713394078927E-2</v>
      </c>
      <c r="E27" s="12">
        <v>1.9095759618084962E-2</v>
      </c>
      <c r="G27" s="14">
        <f>MAX($B$2:B27)</f>
        <v>123.87737303261397</v>
      </c>
      <c r="H27" s="12">
        <f t="shared" si="4"/>
        <v>0</v>
      </c>
      <c r="I27" s="12" t="str">
        <f t="shared" si="5"/>
        <v>Positive</v>
      </c>
      <c r="J27" s="14">
        <f>MAX($C$2:C27)</f>
        <v>121.93537548300385</v>
      </c>
      <c r="K27" s="12">
        <f t="shared" si="6"/>
        <v>0</v>
      </c>
      <c r="L27" s="12" t="str">
        <f t="shared" si="21"/>
        <v>Positive</v>
      </c>
      <c r="M27" s="12">
        <f t="shared" si="8"/>
        <v>1.70953775993965E-4</v>
      </c>
      <c r="O27" s="8">
        <v>2016</v>
      </c>
      <c r="P27" s="8" t="str">
        <f t="shared" si="24"/>
        <v>D70:D81</v>
      </c>
      <c r="Q27" s="8" t="str">
        <f t="shared" si="25"/>
        <v>E70:E81</v>
      </c>
      <c r="V27" s="12"/>
      <c r="W27" s="12"/>
      <c r="X27" s="12"/>
      <c r="Z27" s="8" t="s">
        <v>54</v>
      </c>
      <c r="AA27" s="26">
        <f t="shared" si="18"/>
        <v>1.0872561979965445E-2</v>
      </c>
      <c r="AB27" s="12">
        <f t="shared" si="19"/>
        <v>7.8934426229506638E-3</v>
      </c>
      <c r="AC27" s="23">
        <f t="shared" si="20"/>
        <v>2.9791193570147811E-3</v>
      </c>
    </row>
    <row r="28" spans="1:29" x14ac:dyDescent="0.25">
      <c r="A28" s="13">
        <f t="shared" si="9"/>
        <v>41121</v>
      </c>
      <c r="B28" s="14">
        <f t="shared" si="10"/>
        <v>126.95420249878306</v>
      </c>
      <c r="C28" s="14">
        <f t="shared" si="3"/>
        <v>124.49627597020775</v>
      </c>
      <c r="D28" s="12">
        <v>2.4837703535729894E-2</v>
      </c>
      <c r="E28" s="12">
        <v>2.1002112611371304E-2</v>
      </c>
      <c r="G28" s="14">
        <f>MAX($B$2:B28)</f>
        <v>126.95420249878306</v>
      </c>
      <c r="H28" s="12">
        <f t="shared" si="4"/>
        <v>0</v>
      </c>
      <c r="I28" s="12" t="str">
        <f t="shared" si="5"/>
        <v>Positive</v>
      </c>
      <c r="J28" s="14">
        <f>MAX($C$2:C28)</f>
        <v>124.49627597020775</v>
      </c>
      <c r="K28" s="12">
        <f t="shared" si="6"/>
        <v>0</v>
      </c>
      <c r="L28" s="12" t="str">
        <f t="shared" si="21"/>
        <v>Positive</v>
      </c>
      <c r="M28" s="12">
        <f t="shared" si="8"/>
        <v>3.8355909243585895E-3</v>
      </c>
      <c r="O28" s="8">
        <v>2017</v>
      </c>
      <c r="P28" s="8" t="str">
        <f t="shared" si="24"/>
        <v>D82:D93</v>
      </c>
      <c r="Q28" s="8" t="str">
        <f t="shared" si="25"/>
        <v>E82:E93</v>
      </c>
      <c r="U28" s="8">
        <v>2015</v>
      </c>
      <c r="V28" s="12">
        <f t="shared" ca="1" si="22"/>
        <v>3.6851430446608387E-2</v>
      </c>
      <c r="W28" s="12">
        <f t="shared" ca="1" si="22"/>
        <v>2.5299394482338117E-2</v>
      </c>
      <c r="X28" s="12">
        <f t="shared" ca="1" si="23"/>
        <v>1.155203596427027E-2</v>
      </c>
      <c r="Z28" s="8" t="s">
        <v>55</v>
      </c>
      <c r="AA28" s="26">
        <f t="shared" si="18"/>
        <v>-4.6365257526485015E-3</v>
      </c>
      <c r="AB28" s="12">
        <f t="shared" si="19"/>
        <v>6.8801184096027868E-3</v>
      </c>
      <c r="AC28" s="23">
        <f t="shared" si="20"/>
        <v>-1.1516644162251288E-2</v>
      </c>
    </row>
    <row r="29" spans="1:29" x14ac:dyDescent="0.25">
      <c r="A29" s="13">
        <f t="shared" si="9"/>
        <v>41152</v>
      </c>
      <c r="B29" s="14">
        <f t="shared" si="10"/>
        <v>127.64785818594839</v>
      </c>
      <c r="C29" s="14">
        <f t="shared" si="3"/>
        <v>125.4001232009856</v>
      </c>
      <c r="D29" s="12">
        <v>5.463826116130166E-3</v>
      </c>
      <c r="E29" s="12">
        <v>7.2600342759983061E-3</v>
      </c>
      <c r="G29" s="14">
        <f>MAX($B$2:B29)</f>
        <v>127.64785818594839</v>
      </c>
      <c r="H29" s="12">
        <f t="shared" si="4"/>
        <v>0</v>
      </c>
      <c r="I29" s="12" t="str">
        <f t="shared" si="5"/>
        <v>Positive</v>
      </c>
      <c r="J29" s="14">
        <f>MAX($C$2:C29)</f>
        <v>125.4001232009856</v>
      </c>
      <c r="K29" s="12">
        <f t="shared" si="6"/>
        <v>0</v>
      </c>
      <c r="L29" s="12" t="str">
        <f t="shared" si="21"/>
        <v>Positive</v>
      </c>
      <c r="M29" s="12">
        <f t="shared" si="8"/>
        <v>-1.7962081598681401E-3</v>
      </c>
      <c r="O29" s="8">
        <v>2018</v>
      </c>
      <c r="P29" s="8" t="str">
        <f t="shared" si="24"/>
        <v>D94:D105</v>
      </c>
      <c r="Q29" s="8" t="str">
        <f t="shared" si="25"/>
        <v>E94:E105</v>
      </c>
      <c r="U29" s="8">
        <v>2016</v>
      </c>
      <c r="V29" s="12">
        <f t="shared" ca="1" si="22"/>
        <v>5.8567558214653113E-2</v>
      </c>
      <c r="W29" s="12">
        <f t="shared" ca="1" si="22"/>
        <v>3.9460779996707253E-2</v>
      </c>
      <c r="X29" s="12">
        <f t="shared" ca="1" si="23"/>
        <v>1.9106778217945861E-2</v>
      </c>
      <c r="Z29" s="8" t="s">
        <v>56</v>
      </c>
      <c r="AA29" s="26">
        <f t="shared" si="18"/>
        <v>8.2904757890003289E-3</v>
      </c>
      <c r="AB29" s="12">
        <f t="shared" si="19"/>
        <v>2.3588753644727012E-2</v>
      </c>
      <c r="AC29" s="23">
        <f t="shared" si="20"/>
        <v>-1.5298277855726683E-2</v>
      </c>
    </row>
    <row r="30" spans="1:29" x14ac:dyDescent="0.25">
      <c r="A30" s="13">
        <f t="shared" si="9"/>
        <v>41182</v>
      </c>
      <c r="B30" s="14">
        <f t="shared" si="10"/>
        <v>128.7420898912867</v>
      </c>
      <c r="C30" s="14">
        <f t="shared" si="3"/>
        <v>126.51789214313713</v>
      </c>
      <c r="D30" s="12">
        <v>8.5722684335549637E-3</v>
      </c>
      <c r="E30" s="12">
        <v>8.9136191705332379E-3</v>
      </c>
      <c r="G30" s="14">
        <f>MAX($B$2:B30)</f>
        <v>128.7420898912867</v>
      </c>
      <c r="H30" s="12">
        <f t="shared" si="4"/>
        <v>0</v>
      </c>
      <c r="I30" s="12" t="str">
        <f t="shared" si="5"/>
        <v>Positive</v>
      </c>
      <c r="J30" s="14">
        <f>MAX($C$2:C30)</f>
        <v>126.51789214313713</v>
      </c>
      <c r="K30" s="12">
        <f t="shared" si="6"/>
        <v>0</v>
      </c>
      <c r="L30" s="12" t="str">
        <f t="shared" si="21"/>
        <v>Positive</v>
      </c>
      <c r="M30" s="12">
        <f t="shared" si="8"/>
        <v>-3.4135073697827423E-4</v>
      </c>
      <c r="O30" s="8">
        <v>2019</v>
      </c>
      <c r="P30" s="8" t="str">
        <f t="shared" si="24"/>
        <v>D106:D117</v>
      </c>
      <c r="Q30" s="8" t="str">
        <f t="shared" si="25"/>
        <v>E106:E117</v>
      </c>
      <c r="U30" s="8">
        <v>2017</v>
      </c>
      <c r="V30" s="12">
        <f t="shared" ca="1" si="22"/>
        <v>2.0208758459752677E-2</v>
      </c>
      <c r="W30" s="12">
        <f t="shared" ca="1" si="22"/>
        <v>1.7876524238967836E-2</v>
      </c>
      <c r="X30" s="12">
        <f t="shared" ca="1" si="23"/>
        <v>2.3322342207848408E-3</v>
      </c>
      <c r="Z30" s="8" t="s">
        <v>57</v>
      </c>
      <c r="AA30" s="49">
        <f t="shared" si="18"/>
        <v>1.4981325603433682E-2</v>
      </c>
      <c r="AB30" s="12">
        <f t="shared" si="19"/>
        <v>1.0297523465332414E-3</v>
      </c>
      <c r="AC30" s="23">
        <f t="shared" si="20"/>
        <v>1.395157325690044E-2</v>
      </c>
    </row>
    <row r="31" spans="1:29" x14ac:dyDescent="0.25">
      <c r="A31" s="13">
        <f t="shared" si="9"/>
        <v>41213</v>
      </c>
      <c r="B31" s="14">
        <f t="shared" si="10"/>
        <v>130.96604737952296</v>
      </c>
      <c r="C31" s="14">
        <f t="shared" si="3"/>
        <v>128.17494539956314</v>
      </c>
      <c r="D31" s="12">
        <v>1.7274517526585376E-2</v>
      </c>
      <c r="E31" s="12">
        <v>1.3097382736595886E-2</v>
      </c>
      <c r="G31" s="14">
        <f>MAX($B$2:B31)</f>
        <v>130.96604737952296</v>
      </c>
      <c r="H31" s="12">
        <f t="shared" si="4"/>
        <v>0</v>
      </c>
      <c r="I31" s="12" t="str">
        <f t="shared" si="5"/>
        <v>Positive</v>
      </c>
      <c r="J31" s="14">
        <f>MAX($C$2:C31)</f>
        <v>128.17494539956314</v>
      </c>
      <c r="K31" s="12">
        <f t="shared" si="6"/>
        <v>0</v>
      </c>
      <c r="L31" s="12" t="str">
        <f t="shared" si="21"/>
        <v>Positive</v>
      </c>
      <c r="M31" s="12">
        <f t="shared" si="8"/>
        <v>4.1771347899894895E-3</v>
      </c>
      <c r="O31" s="8">
        <v>2020</v>
      </c>
      <c r="P31" s="8" t="str">
        <f t="shared" si="24"/>
        <v>D118:D128</v>
      </c>
      <c r="Q31" s="8" t="str">
        <f t="shared" si="25"/>
        <v>E118:E128</v>
      </c>
      <c r="U31" s="8">
        <v>2018</v>
      </c>
      <c r="V31" s="12">
        <f t="shared" ca="1" si="22"/>
        <v>2.8689409636994397E-2</v>
      </c>
      <c r="W31" s="12">
        <f t="shared" ca="1" si="22"/>
        <v>2.836204774064232E-2</v>
      </c>
      <c r="X31" s="12">
        <f t="shared" ca="1" si="23"/>
        <v>3.273618963520776E-4</v>
      </c>
      <c r="Z31" s="8" t="s">
        <v>58</v>
      </c>
      <c r="AA31" s="49">
        <f t="shared" si="18"/>
        <v>-1.887245815655425E-2</v>
      </c>
      <c r="AB31" s="12">
        <f t="shared" si="19"/>
        <v>3.472331704240883E-3</v>
      </c>
      <c r="AC31" s="23">
        <f t="shared" si="20"/>
        <v>-2.2344789860795133E-2</v>
      </c>
    </row>
    <row r="32" spans="1:29" x14ac:dyDescent="0.25">
      <c r="A32" s="13">
        <f t="shared" si="9"/>
        <v>41243</v>
      </c>
      <c r="B32" s="14">
        <f t="shared" si="10"/>
        <v>131.73779003731946</v>
      </c>
      <c r="C32" s="14">
        <f t="shared" si="3"/>
        <v>128.93487147897179</v>
      </c>
      <c r="D32" s="12">
        <v>5.8926925965787635E-3</v>
      </c>
      <c r="E32" s="12">
        <v>5.9288192168891474E-3</v>
      </c>
      <c r="G32" s="14">
        <f>MAX($B$2:B32)</f>
        <v>131.73779003731946</v>
      </c>
      <c r="H32" s="12">
        <f t="shared" si="4"/>
        <v>0</v>
      </c>
      <c r="I32" s="12" t="str">
        <f t="shared" si="5"/>
        <v>Positive</v>
      </c>
      <c r="J32" s="14">
        <f>MAX($C$2:C32)</f>
        <v>128.93487147897179</v>
      </c>
      <c r="K32" s="12">
        <f t="shared" si="6"/>
        <v>0</v>
      </c>
      <c r="L32" s="12" t="str">
        <f t="shared" si="21"/>
        <v>Positive</v>
      </c>
      <c r="M32" s="12">
        <f t="shared" si="8"/>
        <v>-3.6126620310383828E-5</v>
      </c>
      <c r="U32" s="8">
        <v>2019</v>
      </c>
      <c r="V32" s="12">
        <f t="shared" ca="1" si="22"/>
        <v>4.6418812799941443E-2</v>
      </c>
      <c r="W32" s="12">
        <f t="shared" ca="1" si="22"/>
        <v>4.2008976803212188E-2</v>
      </c>
      <c r="X32" s="12">
        <f t="shared" ca="1" si="23"/>
        <v>4.4098359967292555E-3</v>
      </c>
      <c r="Z32" s="8" t="s">
        <v>59</v>
      </c>
      <c r="AA32" s="49">
        <f t="shared" si="18"/>
        <v>-2.3650752555750665E-2</v>
      </c>
      <c r="AB32" s="12">
        <f t="shared" si="19"/>
        <v>-8.0950192654389852E-3</v>
      </c>
      <c r="AC32" s="23">
        <f t="shared" si="20"/>
        <v>-1.555573329031168E-2</v>
      </c>
    </row>
    <row r="33" spans="1:29" x14ac:dyDescent="0.25">
      <c r="A33" s="13">
        <f t="shared" si="9"/>
        <v>41274</v>
      </c>
      <c r="B33" s="14">
        <f t="shared" si="10"/>
        <v>133.51655038130778</v>
      </c>
      <c r="C33" s="14">
        <f t="shared" si="3"/>
        <v>129.71439771518166</v>
      </c>
      <c r="D33" s="12">
        <v>1.3502278605739715E-2</v>
      </c>
      <c r="E33" s="12">
        <v>6.0458914432393041E-3</v>
      </c>
      <c r="G33" s="14">
        <f>MAX($B$2:B33)</f>
        <v>133.51655038130778</v>
      </c>
      <c r="H33" s="12">
        <f t="shared" si="4"/>
        <v>0</v>
      </c>
      <c r="I33" s="12" t="str">
        <f t="shared" si="5"/>
        <v>Positive</v>
      </c>
      <c r="J33" s="14">
        <f>MAX($C$2:C33)</f>
        <v>129.71439771518166</v>
      </c>
      <c r="K33" s="12">
        <f t="shared" si="6"/>
        <v>0</v>
      </c>
      <c r="L33" s="12" t="str">
        <f t="shared" si="21"/>
        <v>Positive</v>
      </c>
      <c r="M33" s="12">
        <f t="shared" si="8"/>
        <v>7.4563871625004108E-3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2"/>
        <v>0.1928336971271879</v>
      </c>
      <c r="W33" s="12">
        <f t="shared" ca="1" si="22"/>
        <v>0.13203386346008947</v>
      </c>
      <c r="X33" s="12">
        <f t="shared" ca="1" si="23"/>
        <v>6.079983366709843E-2</v>
      </c>
      <c r="Z33" s="8" t="s">
        <v>61</v>
      </c>
      <c r="AA33" s="49">
        <f t="shared" si="18"/>
        <v>2.7348369202984113E-2</v>
      </c>
      <c r="AB33" s="12">
        <f t="shared" si="19"/>
        <v>2.1976716559752862E-2</v>
      </c>
      <c r="AC33" s="23">
        <f t="shared" si="20"/>
        <v>5.3716526432312506E-3</v>
      </c>
    </row>
    <row r="34" spans="1:29" x14ac:dyDescent="0.25">
      <c r="A34" s="13">
        <f t="shared" si="9"/>
        <v>41305</v>
      </c>
      <c r="B34" s="14">
        <f t="shared" si="10"/>
        <v>135.29024014278758</v>
      </c>
      <c r="C34" s="14">
        <f t="shared" si="3"/>
        <v>129.36887495099955</v>
      </c>
      <c r="D34" s="12">
        <v>1.3284418721232205E-2</v>
      </c>
      <c r="E34" s="12">
        <v>-2.6637194503326134E-3</v>
      </c>
      <c r="G34" s="14">
        <f>MAX($B$2:B34)</f>
        <v>135.29024014278758</v>
      </c>
      <c r="H34" s="12">
        <f t="shared" si="4"/>
        <v>0</v>
      </c>
      <c r="I34" s="12" t="str">
        <f t="shared" si="5"/>
        <v>Positive</v>
      </c>
      <c r="J34" s="14">
        <f>MAX($C$2:C34)</f>
        <v>129.71439771518166</v>
      </c>
      <c r="K34" s="12">
        <f t="shared" si="6"/>
        <v>-2.6637194503326134E-3</v>
      </c>
      <c r="L34" s="12">
        <f t="shared" si="21"/>
        <v>-2.6637194503326134E-3</v>
      </c>
      <c r="M34" s="12">
        <f t="shared" si="8"/>
        <v>1.5948138171564818E-2</v>
      </c>
      <c r="O34" s="8" t="s">
        <v>24</v>
      </c>
      <c r="P34" s="8" t="str">
        <f>"I3:I"&amp;S3</f>
        <v>I3:I128</v>
      </c>
      <c r="Q34" s="8" t="str">
        <f>"L3:L"&amp;S3</f>
        <v>L3:L128</v>
      </c>
      <c r="Z34" s="8" t="s">
        <v>62</v>
      </c>
      <c r="AA34" s="49">
        <f t="shared" si="18"/>
        <v>2.574834843633389E-2</v>
      </c>
      <c r="AB34" s="12">
        <f t="shared" si="19"/>
        <v>2.4344221008175237E-2</v>
      </c>
      <c r="AC34" s="23">
        <f t="shared" si="20"/>
        <v>1.4041274281586524E-3</v>
      </c>
    </row>
    <row r="35" spans="1:29" x14ac:dyDescent="0.25">
      <c r="A35" s="13">
        <f t="shared" si="9"/>
        <v>41333</v>
      </c>
      <c r="B35" s="14">
        <f t="shared" si="10"/>
        <v>135.02758396884633</v>
      </c>
      <c r="C35" s="14">
        <f t="shared" si="3"/>
        <v>129.98263986111886</v>
      </c>
      <c r="D35" s="12">
        <v>-1.9414273613828081E-3</v>
      </c>
      <c r="E35" s="12">
        <v>4.7443012111820781E-3</v>
      </c>
      <c r="G35" s="14">
        <f>MAX($B$2:B35)</f>
        <v>135.29024014278758</v>
      </c>
      <c r="H35" s="12">
        <f t="shared" si="4"/>
        <v>-1.9414273613828081E-3</v>
      </c>
      <c r="I35" s="12">
        <f t="shared" si="5"/>
        <v>-1.9414273613828081E-3</v>
      </c>
      <c r="J35" s="14">
        <f>MAX($C$2:C35)</f>
        <v>129.98263986111886</v>
      </c>
      <c r="K35" s="12">
        <f t="shared" si="6"/>
        <v>0</v>
      </c>
      <c r="L35" s="12" t="str">
        <f t="shared" si="21"/>
        <v>Positive</v>
      </c>
      <c r="M35" s="12">
        <f t="shared" si="8"/>
        <v>-6.6857285725648863E-3</v>
      </c>
      <c r="O35" s="8" t="s">
        <v>95</v>
      </c>
      <c r="P35" s="8" t="str">
        <f>IFERROR("I"&amp;(S4+1)&amp;":I"&amp;S3,"N/A")</f>
        <v>I61:I128</v>
      </c>
      <c r="Q35" s="8" t="str">
        <f>IFERROR("L"&amp;(S4+1)&amp;":L"&amp;S3,"N/A")</f>
        <v>L61:L128</v>
      </c>
      <c r="U35" s="24" t="s">
        <v>63</v>
      </c>
      <c r="Z35" s="8" t="s">
        <v>64</v>
      </c>
      <c r="AA35" s="49">
        <f t="shared" si="18"/>
        <v>2.7767954298150377E-2</v>
      </c>
      <c r="AB35" s="12">
        <f t="shared" si="19"/>
        <v>1.7743869457168548E-2</v>
      </c>
      <c r="AC35" s="23">
        <f t="shared" si="20"/>
        <v>1.0024084840981828E-2</v>
      </c>
    </row>
    <row r="36" spans="1:29" x14ac:dyDescent="0.25">
      <c r="A36" s="13">
        <f t="shared" si="9"/>
        <v>41364</v>
      </c>
      <c r="B36" s="14">
        <f t="shared" si="10"/>
        <v>134.98803342527989</v>
      </c>
      <c r="C36" s="14">
        <f t="shared" si="3"/>
        <v>129.91431931455446</v>
      </c>
      <c r="D36" s="12">
        <v>-2.9290714092577996E-4</v>
      </c>
      <c r="E36" s="12">
        <v>-5.2561285597363394E-4</v>
      </c>
      <c r="G36" s="14">
        <f>MAX($B$2:B36)</f>
        <v>135.29024014278758</v>
      </c>
      <c r="H36" s="12">
        <f t="shared" si="4"/>
        <v>-2.2337658443708497E-3</v>
      </c>
      <c r="I36" s="12">
        <f t="shared" si="5"/>
        <v>-2.9290714092577996E-4</v>
      </c>
      <c r="J36" s="14">
        <f>MAX($C$2:C36)</f>
        <v>129.98263986111886</v>
      </c>
      <c r="K36" s="12">
        <f t="shared" si="6"/>
        <v>-5.2561285597363394E-4</v>
      </c>
      <c r="L36" s="12">
        <f t="shared" si="21"/>
        <v>-5.2561285597363394E-4</v>
      </c>
      <c r="M36" s="12">
        <f t="shared" si="8"/>
        <v>2.3270571504785398E-4</v>
      </c>
      <c r="O36" s="8" t="s">
        <v>96</v>
      </c>
      <c r="P36" s="8" t="str">
        <f>IFERROR("I"&amp;(S5+1)&amp;":I"&amp;S3,"N/A")</f>
        <v>I70:I128</v>
      </c>
      <c r="Q36" s="8" t="str">
        <f>IFERROR("L"&amp;(S5+1)&amp;":L"&amp;S3,"N/A")</f>
        <v>L70:L128</v>
      </c>
      <c r="U36" s="8" t="s">
        <v>65</v>
      </c>
      <c r="V36" s="32">
        <f ca="1">(V16-$AA$2)/V22</f>
        <v>1.01284882109857</v>
      </c>
      <c r="W36" s="32">
        <f ca="1">(W16-$AA$2)/W22</f>
        <v>1.2554468493378974</v>
      </c>
      <c r="X36" s="14">
        <f t="shared" ref="X36:X39" ca="1" si="26">IFERROR(V36-W36,"N/A")</f>
        <v>-0.24259802823932741</v>
      </c>
      <c r="Z36" s="8" t="s">
        <v>66</v>
      </c>
      <c r="AA36" s="49">
        <f t="shared" si="18"/>
        <v>-1.2698265651157836E-2</v>
      </c>
      <c r="AB36" s="12">
        <f t="shared" si="19"/>
        <v>-1.6144857729016082E-2</v>
      </c>
      <c r="AC36" s="23">
        <f t="shared" si="20"/>
        <v>3.446592077858246E-3</v>
      </c>
    </row>
    <row r="37" spans="1:29" x14ac:dyDescent="0.25">
      <c r="A37" s="13">
        <f t="shared" si="9"/>
        <v>41394</v>
      </c>
      <c r="B37" s="14">
        <f t="shared" si="10"/>
        <v>137.19170858348207</v>
      </c>
      <c r="C37" s="14">
        <f t="shared" si="3"/>
        <v>131.54337234697871</v>
      </c>
      <c r="D37" s="12">
        <v>1.6324966756567916E-2</v>
      </c>
      <c r="E37" s="12">
        <v>1.2539441695260001E-2</v>
      </c>
      <c r="G37" s="14">
        <f>MAX($B$2:B37)</f>
        <v>137.19170858348207</v>
      </c>
      <c r="H37" s="12">
        <f t="shared" si="4"/>
        <v>0</v>
      </c>
      <c r="I37" s="12" t="str">
        <f t="shared" si="5"/>
        <v>Positive</v>
      </c>
      <c r="J37" s="14">
        <f>MAX($C$2:C37)</f>
        <v>131.54337234697871</v>
      </c>
      <c r="K37" s="12">
        <f t="shared" si="6"/>
        <v>0</v>
      </c>
      <c r="L37" s="12" t="str">
        <f t="shared" si="21"/>
        <v>Positive</v>
      </c>
      <c r="M37" s="12">
        <f t="shared" si="8"/>
        <v>3.785525061307915E-3</v>
      </c>
      <c r="O37" s="8" t="s">
        <v>97</v>
      </c>
      <c r="P37" s="8" t="str">
        <f>IFERROR("I"&amp;(S6+1)&amp;":I"&amp;S3,"N/A")</f>
        <v>I77:I128</v>
      </c>
      <c r="Q37" s="8" t="str">
        <f>IFERROR("L"&amp;(S6+1)&amp;":L"&amp;S3,"N/A")</f>
        <v>L77:L128</v>
      </c>
      <c r="U37" s="8" t="s">
        <v>67</v>
      </c>
      <c r="V37" s="32">
        <f ca="1">IFERROR(STDEV(INDIRECT(P34))*SQRT($AA$1),"N/A")</f>
        <v>7.344777517465681E-2</v>
      </c>
      <c r="W37" s="32">
        <f ca="1">IFERROR(STDEV(INDIRECT(Q34))*SQRT($AA$1),"N/A")</f>
        <v>5.4810412625359392E-2</v>
      </c>
      <c r="X37" s="14">
        <f t="shared" ca="1" si="26"/>
        <v>1.8637362549297418E-2</v>
      </c>
      <c r="Z37" s="8" t="s">
        <v>68</v>
      </c>
      <c r="AA37" s="49">
        <f t="shared" si="18"/>
        <v>2.4235275193694727E-2</v>
      </c>
      <c r="AB37" s="12">
        <f t="shared" si="19"/>
        <v>2.4478694469628248E-2</v>
      </c>
      <c r="AC37" s="23">
        <f t="shared" si="20"/>
        <v>-2.4341927593352075E-4</v>
      </c>
    </row>
    <row r="38" spans="1:29" x14ac:dyDescent="0.25">
      <c r="A38" s="13">
        <f t="shared" si="9"/>
        <v>41425</v>
      </c>
      <c r="B38" s="14">
        <f t="shared" si="10"/>
        <v>134.82171831900047</v>
      </c>
      <c r="C38" s="14">
        <f t="shared" si="3"/>
        <v>129.43831550652402</v>
      </c>
      <c r="D38" s="12">
        <v>-1.7275025502284214E-2</v>
      </c>
      <c r="E38" s="12">
        <v>-1.6002758655921268E-2</v>
      </c>
      <c r="G38" s="14">
        <f>MAX($B$2:B38)</f>
        <v>137.19170858348207</v>
      </c>
      <c r="H38" s="12">
        <f t="shared" si="4"/>
        <v>-1.7275025502284214E-2</v>
      </c>
      <c r="I38" s="12">
        <f t="shared" si="5"/>
        <v>-1.7275025502284214E-2</v>
      </c>
      <c r="J38" s="14">
        <f>MAX($C$2:C38)</f>
        <v>131.54337234697871</v>
      </c>
      <c r="K38" s="12">
        <f t="shared" si="6"/>
        <v>-1.6002758655921268E-2</v>
      </c>
      <c r="L38" s="12">
        <f t="shared" si="21"/>
        <v>-1.6002758655921268E-2</v>
      </c>
      <c r="M38" s="12">
        <f t="shared" si="8"/>
        <v>-1.2722668463629461E-3</v>
      </c>
      <c r="U38" s="8" t="s">
        <v>69</v>
      </c>
      <c r="V38" s="32">
        <f ca="1">(V16-$AA$2)/V37</f>
        <v>0.94718686084259862</v>
      </c>
      <c r="W38" s="32">
        <f ca="1">(W16-$AA$2)/W37</f>
        <v>1.1786644656909666</v>
      </c>
      <c r="X38" s="14">
        <f t="shared" ca="1" si="26"/>
        <v>-0.23147760484836799</v>
      </c>
      <c r="Z38" s="8" t="s">
        <v>70</v>
      </c>
      <c r="AA38" s="49">
        <f t="shared" si="18"/>
        <v>8.271168695197062E-3</v>
      </c>
      <c r="AB38" s="12">
        <f t="shared" si="19"/>
        <v>7.710176991150508E-3</v>
      </c>
      <c r="AC38" s="23">
        <f t="shared" si="20"/>
        <v>5.6099170404655396E-4</v>
      </c>
    </row>
    <row r="39" spans="1:29" x14ac:dyDescent="0.25">
      <c r="A39" s="13">
        <f t="shared" si="9"/>
        <v>41455</v>
      </c>
      <c r="B39" s="14">
        <f t="shared" si="10"/>
        <v>129.31607983125099</v>
      </c>
      <c r="C39" s="14">
        <f t="shared" si="3"/>
        <v>125.5490843926751</v>
      </c>
      <c r="D39" s="12">
        <v>-4.0836436120200159E-2</v>
      </c>
      <c r="E39" s="12">
        <v>-3.0046984918100983E-2</v>
      </c>
      <c r="G39" s="14">
        <f>MAX($B$2:B39)</f>
        <v>137.19170858348207</v>
      </c>
      <c r="H39" s="12">
        <f t="shared" si="4"/>
        <v>-5.7406011147085545E-2</v>
      </c>
      <c r="I39" s="12">
        <f t="shared" si="5"/>
        <v>-4.0836436120200159E-2</v>
      </c>
      <c r="J39" s="14">
        <f>MAX($C$2:C39)</f>
        <v>131.54337234697871</v>
      </c>
      <c r="K39" s="12">
        <f t="shared" si="6"/>
        <v>-4.5568908926039819E-2</v>
      </c>
      <c r="L39" s="12">
        <f t="shared" si="21"/>
        <v>-3.0046984918100983E-2</v>
      </c>
      <c r="M39" s="12">
        <f t="shared" si="8"/>
        <v>-1.0789451202099176E-2</v>
      </c>
      <c r="U39" s="8" t="s">
        <v>71</v>
      </c>
      <c r="V39" s="12">
        <f>MIN(H:H)</f>
        <v>-0.15424190000000004</v>
      </c>
      <c r="W39" s="12">
        <f>MIN(K:K)</f>
        <v>-9.4523683943885217E-2</v>
      </c>
      <c r="X39" s="12">
        <f t="shared" si="26"/>
        <v>-5.9718216056114826E-2</v>
      </c>
      <c r="Z39" s="8" t="s">
        <v>72</v>
      </c>
      <c r="AA39" s="49">
        <f t="shared" si="18"/>
        <v>1.8450974792970198E-2</v>
      </c>
      <c r="AB39" s="12">
        <f t="shared" si="19"/>
        <v>1.5137710352700839E-2</v>
      </c>
      <c r="AC39" s="23">
        <f t="shared" si="20"/>
        <v>3.313264440269359E-3</v>
      </c>
    </row>
    <row r="40" spans="1:29" x14ac:dyDescent="0.25">
      <c r="A40" s="13">
        <f t="shared" si="9"/>
        <v>41486</v>
      </c>
      <c r="B40" s="14">
        <f t="shared" si="10"/>
        <v>132.44057277300013</v>
      </c>
      <c r="C40" s="14">
        <f t="shared" si="3"/>
        <v>126.98605588844705</v>
      </c>
      <c r="D40" s="12">
        <v>2.4161673829166563E-2</v>
      </c>
      <c r="E40" s="12">
        <v>1.144549562207553E-2</v>
      </c>
      <c r="G40" s="14">
        <f>MAX($B$2:B40)</f>
        <v>137.19170858348207</v>
      </c>
      <c r="H40" s="12">
        <f t="shared" si="4"/>
        <v>-3.463136263508837E-2</v>
      </c>
      <c r="I40" s="12" t="str">
        <f t="shared" si="5"/>
        <v>Positive</v>
      </c>
      <c r="J40" s="14">
        <f>MAX($C$2:C40)</f>
        <v>131.54337234697871</v>
      </c>
      <c r="K40" s="12">
        <f t="shared" si="6"/>
        <v>-3.4644972051580014E-2</v>
      </c>
      <c r="L40" s="12" t="str">
        <f t="shared" si="21"/>
        <v>Positive</v>
      </c>
      <c r="M40" s="12">
        <f t="shared" si="8"/>
        <v>1.2716178207091033E-2</v>
      </c>
      <c r="O40" s="8">
        <v>2015</v>
      </c>
      <c r="P40" s="8" t="str">
        <f t="shared" ref="P40:P45" si="27">IFERROR("I"&amp;(S9+1)&amp;":I"&amp;S10,"N/A")</f>
        <v>I61:I69</v>
      </c>
      <c r="Q40" s="8" t="str">
        <f t="shared" ref="Q40:Q45" si="28">IFERROR("L"&amp;(S9+1)&amp;":L"&amp;S10,"N/A")</f>
        <v>L61:L69</v>
      </c>
      <c r="V40" s="12"/>
      <c r="W40" s="12"/>
      <c r="X40" s="14"/>
      <c r="Z40" s="8" t="s">
        <v>73</v>
      </c>
      <c r="AA40" s="49">
        <f t="shared" si="18"/>
        <v>4.9067400765978597E-4</v>
      </c>
      <c r="AB40" s="12">
        <f t="shared" si="19"/>
        <v>6.1637614083664971E-4</v>
      </c>
      <c r="AC40" s="23">
        <f t="shared" si="20"/>
        <v>-1.2570213317686374E-4</v>
      </c>
    </row>
    <row r="41" spans="1:29" x14ac:dyDescent="0.25">
      <c r="A41" s="13">
        <f t="shared" si="9"/>
        <v>41517</v>
      </c>
      <c r="B41" s="14">
        <f t="shared" si="10"/>
        <v>130.00365081940609</v>
      </c>
      <c r="C41" s="14">
        <f t="shared" si="3"/>
        <v>125.81732653861225</v>
      </c>
      <c r="D41" s="12">
        <v>-1.8400116388584853E-2</v>
      </c>
      <c r="E41" s="12">
        <v>-9.2036038260885356E-3</v>
      </c>
      <c r="G41" s="14">
        <f>MAX($B$2:B41)</f>
        <v>137.19170858348207</v>
      </c>
      <c r="H41" s="12">
        <f t="shared" si="4"/>
        <v>-5.2394257920492349E-2</v>
      </c>
      <c r="I41" s="12">
        <f t="shared" si="5"/>
        <v>-1.8400116388584853E-2</v>
      </c>
      <c r="J41" s="14">
        <f>MAX($C$2:C41)</f>
        <v>131.54337234697871</v>
      </c>
      <c r="K41" s="12">
        <f t="shared" si="6"/>
        <v>-4.3529717280339941E-2</v>
      </c>
      <c r="L41" s="12">
        <f t="shared" si="21"/>
        <v>-9.2036038260885356E-3</v>
      </c>
      <c r="M41" s="12">
        <f t="shared" si="8"/>
        <v>-9.1965125624963173E-3</v>
      </c>
      <c r="O41" s="8">
        <v>2016</v>
      </c>
      <c r="P41" s="8" t="str">
        <f t="shared" si="27"/>
        <v>I70:I81</v>
      </c>
      <c r="Q41" s="8" t="str">
        <f t="shared" si="28"/>
        <v>L70:L81</v>
      </c>
      <c r="U41" s="8" t="s">
        <v>74</v>
      </c>
      <c r="V41" s="12">
        <f ca="1">SUMIFS(INDIRECT(P20),INDIRECT(Q20),"&gt;0")/SUMIFS(INDIRECT(Q20),INDIRECT(Q20),"&gt;0")</f>
        <v>1.1271412893452717</v>
      </c>
      <c r="Z41" s="8" t="s">
        <v>75</v>
      </c>
      <c r="AA41" s="49">
        <f t="shared" si="18"/>
        <v>-7.7450256044432342E-3</v>
      </c>
      <c r="AB41" s="12">
        <f t="shared" si="19"/>
        <v>-1.5806973368059696E-2</v>
      </c>
      <c r="AC41" s="23">
        <f t="shared" si="20"/>
        <v>8.0619477636164616E-3</v>
      </c>
    </row>
    <row r="42" spans="1:29" x14ac:dyDescent="0.25">
      <c r="A42" s="13">
        <f t="shared" si="9"/>
        <v>41547</v>
      </c>
      <c r="B42" s="14">
        <f t="shared" si="10"/>
        <v>132.574436151225</v>
      </c>
      <c r="C42" s="14">
        <f t="shared" si="3"/>
        <v>128.10662485299875</v>
      </c>
      <c r="D42" s="12">
        <v>1.9774716445387419E-2</v>
      </c>
      <c r="E42" s="12">
        <v>1.8195413758723689E-2</v>
      </c>
      <c r="G42" s="14">
        <f>MAX($B$2:B42)</f>
        <v>137.19170858348207</v>
      </c>
      <c r="H42" s="12">
        <f t="shared" si="4"/>
        <v>-3.3655623068849172E-2</v>
      </c>
      <c r="I42" s="12" t="str">
        <f t="shared" si="5"/>
        <v>Positive</v>
      </c>
      <c r="J42" s="14">
        <f>MAX($C$2:C42)</f>
        <v>131.54337234697871</v>
      </c>
      <c r="K42" s="12">
        <f t="shared" si="6"/>
        <v>-2.6126344738332197E-2</v>
      </c>
      <c r="L42" s="12" t="str">
        <f t="shared" si="21"/>
        <v>Positive</v>
      </c>
      <c r="M42" s="12">
        <f t="shared" si="8"/>
        <v>1.5793026866637305E-3</v>
      </c>
      <c r="O42" s="8">
        <v>2017</v>
      </c>
      <c r="P42" s="8" t="str">
        <f t="shared" si="27"/>
        <v>I82:I93</v>
      </c>
      <c r="Q42" s="8" t="str">
        <f t="shared" si="28"/>
        <v>L82:L93</v>
      </c>
      <c r="U42" s="8" t="s">
        <v>76</v>
      </c>
      <c r="V42" s="12">
        <f ca="1">SUMIFS(INDIRECT(P20),INDIRECT(Q20),"&lt;0")/SUMIFS(INDIRECT(Q20),INDIRECT(Q20),"&lt;0")</f>
        <v>1.1968261356158061</v>
      </c>
      <c r="Z42" s="8" t="s">
        <v>77</v>
      </c>
      <c r="AA42" s="49">
        <f t="shared" si="18"/>
        <v>-1.5168048886948893E-2</v>
      </c>
      <c r="AB42" s="12">
        <f t="shared" si="19"/>
        <v>-5.0364004377572158E-3</v>
      </c>
      <c r="AC42" s="23">
        <f t="shared" si="20"/>
        <v>-1.0131648449191677E-2</v>
      </c>
    </row>
    <row r="43" spans="1:29" x14ac:dyDescent="0.25">
      <c r="A43" s="13">
        <f t="shared" si="9"/>
        <v>41578</v>
      </c>
      <c r="B43" s="14">
        <f t="shared" si="10"/>
        <v>134.73146195034883</v>
      </c>
      <c r="C43" s="14">
        <f t="shared" si="3"/>
        <v>129.83143865150916</v>
      </c>
      <c r="D43" s="12">
        <v>1.6270299627473728E-2</v>
      </c>
      <c r="E43" s="12">
        <v>1.3463892288861912E-2</v>
      </c>
      <c r="G43" s="14">
        <f>MAX($B$2:B43)</f>
        <v>137.19170858348207</v>
      </c>
      <c r="H43" s="12">
        <f t="shared" si="4"/>
        <v>-1.7932910512854838E-2</v>
      </c>
      <c r="I43" s="12" t="str">
        <f t="shared" si="5"/>
        <v>Positive</v>
      </c>
      <c r="J43" s="14">
        <f>MAX($C$2:C43)</f>
        <v>131.54337234697871</v>
      </c>
      <c r="K43" s="12">
        <f t="shared" si="6"/>
        <v>-1.3014214740928898E-2</v>
      </c>
      <c r="L43" s="12" t="str">
        <f t="shared" si="21"/>
        <v>Positive</v>
      </c>
      <c r="M43" s="12">
        <f t="shared" si="8"/>
        <v>2.806407338611816E-3</v>
      </c>
      <c r="O43" s="8">
        <v>2018</v>
      </c>
      <c r="P43" s="8" t="str">
        <f t="shared" si="27"/>
        <v>I94:I105</v>
      </c>
      <c r="Q43" s="8" t="str">
        <f t="shared" si="28"/>
        <v>L94:L105</v>
      </c>
      <c r="U43" s="8" t="s">
        <v>10</v>
      </c>
      <c r="V43" s="12">
        <f>STDEV(M:M)*SQRT(AA1)</f>
        <v>2.8010237739835471E-2</v>
      </c>
      <c r="Z43" s="8" t="s">
        <v>78</v>
      </c>
      <c r="AA43" s="49">
        <f t="shared" si="18"/>
        <v>2.6534478635937386E-2</v>
      </c>
      <c r="AB43" s="12">
        <f t="shared" si="19"/>
        <v>2.6534478635937164E-2</v>
      </c>
      <c r="AC43" s="23">
        <f t="shared" si="20"/>
        <v>2.2204460492503131E-16</v>
      </c>
    </row>
    <row r="44" spans="1:29" x14ac:dyDescent="0.25">
      <c r="A44" s="13">
        <f t="shared" si="9"/>
        <v>41608</v>
      </c>
      <c r="B44" s="14">
        <f t="shared" si="10"/>
        <v>134.5894856401103</v>
      </c>
      <c r="C44" s="14">
        <f t="shared" si="3"/>
        <v>129.51391611132885</v>
      </c>
      <c r="D44" s="12">
        <v>-1.0537725055700387E-3</v>
      </c>
      <c r="E44" s="12">
        <v>-2.4456521739129045E-3</v>
      </c>
      <c r="G44" s="14">
        <f>MAX($B$2:B44)</f>
        <v>137.19170858348207</v>
      </c>
      <c r="H44" s="12">
        <f t="shared" si="4"/>
        <v>-1.8967785810381499E-2</v>
      </c>
      <c r="I44" s="12">
        <f t="shared" si="5"/>
        <v>-1.0537725055700387E-3</v>
      </c>
      <c r="J44" s="14">
        <f>MAX($C$2:C44)</f>
        <v>131.54337234697871</v>
      </c>
      <c r="K44" s="12">
        <f t="shared" si="6"/>
        <v>-1.542803867226894E-2</v>
      </c>
      <c r="L44" s="12">
        <f t="shared" si="21"/>
        <v>-2.4456521739129045E-3</v>
      </c>
      <c r="M44" s="12">
        <f t="shared" si="8"/>
        <v>1.3918796683428658E-3</v>
      </c>
      <c r="O44" s="8">
        <v>2019</v>
      </c>
      <c r="P44" s="8" t="str">
        <f t="shared" si="27"/>
        <v>I106:I117</v>
      </c>
      <c r="Q44" s="8" t="str">
        <f t="shared" si="28"/>
        <v>L106:L117</v>
      </c>
      <c r="U44" s="8" t="s">
        <v>79</v>
      </c>
      <c r="V44" s="32">
        <f>(X16)/V43</f>
        <v>0.17728096199352927</v>
      </c>
      <c r="Z44" s="8" t="s">
        <v>80</v>
      </c>
      <c r="AA44" s="49">
        <f t="shared" si="18"/>
        <v>-8.3546290657291467E-3</v>
      </c>
      <c r="AB44" s="12">
        <f t="shared" si="19"/>
        <v>-2.1645021645022577E-3</v>
      </c>
      <c r="AC44" s="23">
        <f t="shared" si="20"/>
        <v>-6.1901269012268889E-3</v>
      </c>
    </row>
    <row r="45" spans="1:29" x14ac:dyDescent="0.25">
      <c r="A45" s="13">
        <f t="shared" si="9"/>
        <v>41639</v>
      </c>
      <c r="B45" s="14">
        <f t="shared" si="10"/>
        <v>135.58027746227486</v>
      </c>
      <c r="C45" s="14">
        <f t="shared" si="3"/>
        <v>129.73567788542303</v>
      </c>
      <c r="D45" s="12">
        <v>7.361584134543131E-3</v>
      </c>
      <c r="E45" s="12">
        <v>1.712262131766229E-3</v>
      </c>
      <c r="G45" s="14">
        <f>MAX($B$2:B45)</f>
        <v>137.19170858348207</v>
      </c>
      <c r="H45" s="12">
        <f t="shared" si="4"/>
        <v>-1.1745834626927465E-2</v>
      </c>
      <c r="I45" s="12" t="str">
        <f t="shared" si="5"/>
        <v>Positive</v>
      </c>
      <c r="J45" s="14">
        <f>MAX($C$2:C45)</f>
        <v>131.54337234697871</v>
      </c>
      <c r="K45" s="12">
        <f t="shared" si="6"/>
        <v>-1.3742193386888646E-2</v>
      </c>
      <c r="L45" s="12" t="str">
        <f t="shared" si="21"/>
        <v>Positive</v>
      </c>
      <c r="M45" s="12">
        <f t="shared" si="8"/>
        <v>5.649322002776902E-3</v>
      </c>
      <c r="O45" s="8">
        <v>2020</v>
      </c>
      <c r="P45" s="8" t="str">
        <f t="shared" si="27"/>
        <v>I118:I128</v>
      </c>
      <c r="Q45" s="8" t="str">
        <f t="shared" si="28"/>
        <v>L118:L128</v>
      </c>
      <c r="U45" s="8" t="s">
        <v>81</v>
      </c>
      <c r="V45" s="23">
        <f>X16</f>
        <v>4.9656818921854917E-3</v>
      </c>
      <c r="Z45" s="8" t="s">
        <v>82</v>
      </c>
      <c r="AA45" s="49">
        <f t="shared" si="18"/>
        <v>6.33079883118568E-2</v>
      </c>
      <c r="AB45" s="12">
        <f t="shared" si="19"/>
        <v>4.6257057074312824E-2</v>
      </c>
      <c r="AC45" s="23">
        <f t="shared" si="20"/>
        <v>1.7050931237543976E-2</v>
      </c>
    </row>
    <row r="46" spans="1:29" x14ac:dyDescent="0.25">
      <c r="A46" s="13">
        <f t="shared" si="9"/>
        <v>41670</v>
      </c>
      <c r="B46" s="14">
        <f t="shared" si="10"/>
        <v>136.84589485640109</v>
      </c>
      <c r="C46" s="14">
        <f t="shared" si="3"/>
        <v>131.032088256706</v>
      </c>
      <c r="D46" s="12">
        <v>9.3348193248710132E-3</v>
      </c>
      <c r="E46" s="12">
        <v>9.9927051094450547E-3</v>
      </c>
      <c r="G46" s="14">
        <f>MAX($B$2:B46)</f>
        <v>137.19170858348207</v>
      </c>
      <c r="H46" s="12">
        <f t="shared" si="4"/>
        <v>-2.5206605461185472E-3</v>
      </c>
      <c r="I46" s="12" t="str">
        <f t="shared" si="5"/>
        <v>Positive</v>
      </c>
      <c r="J46" s="14">
        <f>MAX($C$2:C46)</f>
        <v>131.54337234697871</v>
      </c>
      <c r="K46" s="12">
        <f t="shared" si="6"/>
        <v>-3.8868099635158693E-3</v>
      </c>
      <c r="L46" s="12" t="str">
        <f t="shared" si="21"/>
        <v>Positive</v>
      </c>
      <c r="M46" s="12">
        <f t="shared" si="8"/>
        <v>-6.5788578457404157E-4</v>
      </c>
      <c r="Z46" s="8" t="s">
        <v>83</v>
      </c>
      <c r="AA46" s="49">
        <f t="shared" si="18"/>
        <v>2.7456268494587377E-2</v>
      </c>
      <c r="AB46" s="12">
        <f t="shared" si="19"/>
        <v>4.2571157886065247E-2</v>
      </c>
      <c r="AC46" s="23">
        <f t="shared" si="20"/>
        <v>-1.511488939147787E-2</v>
      </c>
    </row>
    <row r="47" spans="1:29" x14ac:dyDescent="0.25">
      <c r="A47" s="13">
        <f t="shared" si="9"/>
        <v>41698</v>
      </c>
      <c r="B47" s="14">
        <f t="shared" si="10"/>
        <v>139.75843744929415</v>
      </c>
      <c r="C47" s="14">
        <f t="shared" si="3"/>
        <v>133.35442683541464</v>
      </c>
      <c r="D47" s="12">
        <v>2.1283375697527029E-2</v>
      </c>
      <c r="E47" s="12">
        <v>1.7723434080962885E-2</v>
      </c>
      <c r="G47" s="14">
        <f>MAX($B$2:B47)</f>
        <v>139.75843744929415</v>
      </c>
      <c r="H47" s="12">
        <f t="shared" si="4"/>
        <v>0</v>
      </c>
      <c r="I47" s="12" t="str">
        <f t="shared" si="5"/>
        <v>Positive</v>
      </c>
      <c r="J47" s="14">
        <f>MAX($C$2:C47)</f>
        <v>133.35442683541464</v>
      </c>
      <c r="K47" s="12">
        <f t="shared" si="6"/>
        <v>0</v>
      </c>
      <c r="L47" s="12" t="str">
        <f t="shared" si="21"/>
        <v>Positive</v>
      </c>
      <c r="M47" s="12">
        <f t="shared" si="8"/>
        <v>3.559941616564144E-3</v>
      </c>
      <c r="Z47" s="8" t="s">
        <v>84</v>
      </c>
      <c r="AA47" s="49">
        <f t="shared" si="18"/>
        <v>5.3189938024061245E-2</v>
      </c>
      <c r="AB47" s="12">
        <f t="shared" si="19"/>
        <v>4.0207292098799696E-2</v>
      </c>
      <c r="AC47" s="23">
        <f t="shared" si="20"/>
        <v>1.2982645925261549E-2</v>
      </c>
    </row>
    <row r="48" spans="1:29" x14ac:dyDescent="0.25">
      <c r="A48" s="13">
        <f t="shared" si="9"/>
        <v>41729</v>
      </c>
      <c r="B48" s="14">
        <f t="shared" si="10"/>
        <v>141.21470874574067</v>
      </c>
      <c r="C48" s="14">
        <f t="shared" si="3"/>
        <v>133.95419163353301</v>
      </c>
      <c r="D48" s="12">
        <v>1.0419916843839028E-2</v>
      </c>
      <c r="E48" s="12">
        <v>4.4975244718241658E-3</v>
      </c>
      <c r="G48" s="14">
        <f>MAX($B$2:B48)</f>
        <v>141.21470874574067</v>
      </c>
      <c r="H48" s="12">
        <f t="shared" si="4"/>
        <v>0</v>
      </c>
      <c r="I48" s="12" t="str">
        <f t="shared" si="5"/>
        <v>Positive</v>
      </c>
      <c r="J48" s="14">
        <f>MAX($C$2:C48)</f>
        <v>133.95419163353301</v>
      </c>
      <c r="K48" s="12">
        <f t="shared" si="6"/>
        <v>0</v>
      </c>
      <c r="L48" s="12" t="str">
        <f t="shared" si="21"/>
        <v>Positive</v>
      </c>
      <c r="M48" s="12">
        <f t="shared" si="8"/>
        <v>5.9223923720148619E-3</v>
      </c>
      <c r="O48" s="24" t="s">
        <v>85</v>
      </c>
      <c r="U48" s="50" t="s">
        <v>100</v>
      </c>
      <c r="Z48" s="8" t="s">
        <v>86</v>
      </c>
      <c r="AA48" s="49">
        <f t="shared" si="18"/>
        <v>2.369756308629567E-2</v>
      </c>
      <c r="AB48" s="12">
        <f t="shared" si="19"/>
        <v>1.5142211446549592E-2</v>
      </c>
      <c r="AC48" s="23">
        <f t="shared" si="20"/>
        <v>8.5553516397460783E-3</v>
      </c>
    </row>
    <row r="49" spans="1:29" x14ac:dyDescent="0.25">
      <c r="A49" s="13">
        <f t="shared" si="9"/>
        <v>41759</v>
      </c>
      <c r="B49" s="14">
        <f t="shared" si="10"/>
        <v>142.1507382768132</v>
      </c>
      <c r="C49" s="14">
        <f t="shared" si="3"/>
        <v>134.70515764126108</v>
      </c>
      <c r="D49" s="12">
        <v>6.6284138485734889E-3</v>
      </c>
      <c r="E49" s="12">
        <v>5.6061404168861184E-3</v>
      </c>
      <c r="G49" s="14">
        <f>MAX($B$2:B49)</f>
        <v>142.1507382768132</v>
      </c>
      <c r="H49" s="12">
        <f t="shared" si="4"/>
        <v>0</v>
      </c>
      <c r="I49" s="12" t="str">
        <f t="shared" si="5"/>
        <v>Positive</v>
      </c>
      <c r="J49" s="14">
        <f>MAX($C$2:C49)</f>
        <v>134.70515764126108</v>
      </c>
      <c r="K49" s="12">
        <f t="shared" si="6"/>
        <v>0</v>
      </c>
      <c r="L49" s="12" t="str">
        <f t="shared" si="21"/>
        <v>Positive</v>
      </c>
      <c r="M49" s="12">
        <f t="shared" si="8"/>
        <v>1.0222734316873705E-3</v>
      </c>
      <c r="O49" s="8" t="s">
        <v>87</v>
      </c>
      <c r="P49" s="13">
        <v>40178</v>
      </c>
      <c r="Q49" s="14" t="str">
        <f t="shared" ref="Q49:Q97" si="29">IFERROR(VLOOKUP(P49,A:B,2,0),"N/A")</f>
        <v>N/A</v>
      </c>
      <c r="R49" s="14" t="str">
        <f t="shared" ref="R49:R97" si="30">IFERROR(VLOOKUP(P49,A:C,3,0),"N/A")</f>
        <v>N/A</v>
      </c>
      <c r="S49" s="8" t="str">
        <f t="shared" ref="S49:S97" si="31">IFERROR(MATCH(P49,A:A,0),"N/A")</f>
        <v>N/A</v>
      </c>
      <c r="V49" s="8" t="s">
        <v>28</v>
      </c>
      <c r="W49" s="8" t="s">
        <v>29</v>
      </c>
      <c r="Z49" s="8" t="s">
        <v>88</v>
      </c>
      <c r="AA49" s="49">
        <f t="shared" si="18"/>
        <v>-0.13791876867000008</v>
      </c>
      <c r="AB49" s="12">
        <f t="shared" si="19"/>
        <v>-8.0500633258710264E-2</v>
      </c>
      <c r="AC49" s="23">
        <f t="shared" si="20"/>
        <v>-5.7418135411289817E-2</v>
      </c>
    </row>
    <row r="50" spans="1:29" x14ac:dyDescent="0.25">
      <c r="A50" s="13">
        <f t="shared" si="9"/>
        <v>41790</v>
      </c>
      <c r="B50" s="14">
        <f t="shared" si="10"/>
        <v>143.70132240791818</v>
      </c>
      <c r="C50" s="14">
        <f t="shared" si="3"/>
        <v>136.82757462059689</v>
      </c>
      <c r="D50" s="12">
        <v>1.0908027280769339E-2</v>
      </c>
      <c r="E50" s="12">
        <v>1.5756018674415673E-2</v>
      </c>
      <c r="G50" s="14">
        <f>MAX($B$2:B50)</f>
        <v>143.70132240791818</v>
      </c>
      <c r="H50" s="12">
        <f t="shared" si="4"/>
        <v>0</v>
      </c>
      <c r="I50" s="12" t="str">
        <f t="shared" si="5"/>
        <v>Positive</v>
      </c>
      <c r="J50" s="14">
        <f>MAX($C$2:C50)</f>
        <v>136.82757462059689</v>
      </c>
      <c r="K50" s="12">
        <f t="shared" si="6"/>
        <v>0</v>
      </c>
      <c r="L50" s="12" t="str">
        <f t="shared" si="21"/>
        <v>Positive</v>
      </c>
      <c r="M50" s="12">
        <f t="shared" si="8"/>
        <v>-4.8479913936463337E-3</v>
      </c>
      <c r="O50" s="8" t="s">
        <v>30</v>
      </c>
      <c r="P50" s="13">
        <v>40268</v>
      </c>
      <c r="Q50" s="14" t="str">
        <f t="shared" si="29"/>
        <v>N/A</v>
      </c>
      <c r="R50" s="14" t="str">
        <f t="shared" si="30"/>
        <v>N/A</v>
      </c>
      <c r="S50" s="8" t="str">
        <f t="shared" si="31"/>
        <v>N/A</v>
      </c>
      <c r="U50" s="8" t="s">
        <v>24</v>
      </c>
      <c r="V50" s="12">
        <f>V7</f>
        <v>0.33106235448708388</v>
      </c>
      <c r="W50" s="12">
        <f>W7</f>
        <v>0.29138675233945643</v>
      </c>
      <c r="Z50" s="8" t="s">
        <v>89</v>
      </c>
      <c r="AA50" s="49">
        <f t="shared" si="18"/>
        <v>0.16786299831499996</v>
      </c>
      <c r="AB50" s="12">
        <f t="shared" si="19"/>
        <v>0.11479257713199997</v>
      </c>
      <c r="AC50" s="23">
        <f t="shared" si="20"/>
        <v>5.3070421182999983E-2</v>
      </c>
    </row>
    <row r="51" spans="1:29" x14ac:dyDescent="0.25">
      <c r="A51" s="13">
        <f t="shared" si="9"/>
        <v>41820</v>
      </c>
      <c r="B51" s="14">
        <f t="shared" si="10"/>
        <v>143.45387798150247</v>
      </c>
      <c r="C51" s="14">
        <f t="shared" si="3"/>
        <v>136.64109312874498</v>
      </c>
      <c r="D51" s="12">
        <v>-1.7219356250132156E-3</v>
      </c>
      <c r="E51" s="12">
        <v>-1.3628940830749947E-3</v>
      </c>
      <c r="G51" s="14">
        <f>MAX($B$2:B51)</f>
        <v>143.70132240791818</v>
      </c>
      <c r="H51" s="12">
        <f t="shared" si="4"/>
        <v>-1.7219356250132156E-3</v>
      </c>
      <c r="I51" s="12">
        <f t="shared" si="5"/>
        <v>-1.7219356250132156E-3</v>
      </c>
      <c r="J51" s="14">
        <f>MAX($C$2:C51)</f>
        <v>136.82757462059689</v>
      </c>
      <c r="K51" s="12">
        <f t="shared" si="6"/>
        <v>-1.3628940830749947E-3</v>
      </c>
      <c r="L51" s="12">
        <f t="shared" si="21"/>
        <v>-1.3628940830749947E-3</v>
      </c>
      <c r="M51" s="12">
        <f t="shared" si="8"/>
        <v>-3.5904154193822091E-4</v>
      </c>
      <c r="O51" s="8" t="s">
        <v>31</v>
      </c>
      <c r="P51" s="13">
        <v>40359</v>
      </c>
      <c r="Q51" s="14">
        <f t="shared" si="29"/>
        <v>101.68140515982478</v>
      </c>
      <c r="R51" s="14">
        <f t="shared" si="30"/>
        <v>101.53273226185809</v>
      </c>
      <c r="S51" s="8">
        <f t="shared" si="31"/>
        <v>3</v>
      </c>
      <c r="U51" s="8" t="s">
        <v>101</v>
      </c>
      <c r="V51" s="12">
        <f>(1+V50)^(1/(($P$3-$P$6)/365))-1</f>
        <v>6.8161765794056972E-2</v>
      </c>
      <c r="W51" s="12">
        <f>(1+W50)^(1/(($P$3-$P$6)/365))-1</f>
        <v>6.07347501989004E-2</v>
      </c>
      <c r="Z51" s="8" t="s">
        <v>90</v>
      </c>
      <c r="AA51" s="49">
        <f t="shared" si="18"/>
        <v>2.7151072002155052E-2</v>
      </c>
      <c r="AB51" s="12">
        <f t="shared" si="19"/>
        <v>2.5321566463999856E-2</v>
      </c>
      <c r="AC51" s="23">
        <f t="shared" si="20"/>
        <v>1.8295055381551961E-3</v>
      </c>
    </row>
    <row r="52" spans="1:29" x14ac:dyDescent="0.25">
      <c r="A52" s="13">
        <f t="shared" si="9"/>
        <v>41851</v>
      </c>
      <c r="B52" s="14">
        <f t="shared" si="10"/>
        <v>144.26415706636374</v>
      </c>
      <c r="C52" s="14">
        <f t="shared" si="3"/>
        <v>137.21061768494141</v>
      </c>
      <c r="D52" s="12">
        <v>5.6483595721668056E-3</v>
      </c>
      <c r="E52" s="12">
        <v>4.1680327868851563E-3</v>
      </c>
      <c r="G52" s="14">
        <f>MAX($B$2:B52)</f>
        <v>144.26415706636374</v>
      </c>
      <c r="H52" s="12">
        <f t="shared" si="4"/>
        <v>0</v>
      </c>
      <c r="I52" s="12" t="str">
        <f t="shared" si="5"/>
        <v>Positive</v>
      </c>
      <c r="J52" s="14">
        <f>MAX($C$2:C52)</f>
        <v>137.21061768494141</v>
      </c>
      <c r="K52" s="12">
        <f t="shared" si="6"/>
        <v>0</v>
      </c>
      <c r="L52" s="12" t="str">
        <f t="shared" si="21"/>
        <v>Positive</v>
      </c>
      <c r="M52" s="12">
        <f t="shared" si="8"/>
        <v>1.4803267852816493E-3</v>
      </c>
      <c r="O52" s="8" t="s">
        <v>32</v>
      </c>
      <c r="P52" s="13">
        <v>40451</v>
      </c>
      <c r="Q52" s="14">
        <f t="shared" si="29"/>
        <v>108.06729677105307</v>
      </c>
      <c r="R52" s="14">
        <f t="shared" si="30"/>
        <v>107.61046088368707</v>
      </c>
      <c r="S52" s="8">
        <f t="shared" si="31"/>
        <v>6</v>
      </c>
      <c r="U52" s="8" t="s">
        <v>65</v>
      </c>
      <c r="V52" s="14">
        <f ca="1">V51/V57</f>
        <v>0.73859900473286411</v>
      </c>
      <c r="W52" s="14">
        <f ca="1">W51/W57</f>
        <v>0.91480164345174264</v>
      </c>
      <c r="Z52" s="8" t="s">
        <v>91</v>
      </c>
      <c r="AA52" s="49">
        <f t="shared" si="18"/>
        <v>5.1144622451022359E-2</v>
      </c>
      <c r="AB52" s="12">
        <f t="shared" si="19"/>
        <v>2.3011249999999928E-2</v>
      </c>
      <c r="AC52" s="23">
        <f t="shared" si="20"/>
        <v>2.8133372451022431E-2</v>
      </c>
    </row>
    <row r="53" spans="1:29" x14ac:dyDescent="0.25">
      <c r="A53" s="13">
        <f t="shared" si="9"/>
        <v>41882</v>
      </c>
      <c r="B53" s="14">
        <f t="shared" si="10"/>
        <v>145.28537238357936</v>
      </c>
      <c r="C53" s="14">
        <f t="shared" si="3"/>
        <v>138.83575068600544</v>
      </c>
      <c r="D53" s="12">
        <v>7.0787875379596521E-3</v>
      </c>
      <c r="E53" s="12">
        <v>1.1844076125330227E-2</v>
      </c>
      <c r="G53" s="14">
        <f>MAX($B$2:B53)</f>
        <v>145.28537238357936</v>
      </c>
      <c r="H53" s="12">
        <f t="shared" si="4"/>
        <v>0</v>
      </c>
      <c r="I53" s="12" t="str">
        <f t="shared" si="5"/>
        <v>Positive</v>
      </c>
      <c r="J53" s="14">
        <f>MAX($C$2:C53)</f>
        <v>138.83575068600544</v>
      </c>
      <c r="K53" s="12">
        <f t="shared" si="6"/>
        <v>0</v>
      </c>
      <c r="L53" s="12" t="str">
        <f t="shared" si="21"/>
        <v>Positive</v>
      </c>
      <c r="M53" s="12">
        <f t="shared" si="8"/>
        <v>-4.7652885873705753E-3</v>
      </c>
      <c r="O53" s="8" t="s">
        <v>33</v>
      </c>
      <c r="P53" s="13">
        <v>40543</v>
      </c>
      <c r="Q53" s="14">
        <f t="shared" si="29"/>
        <v>107.56530910270973</v>
      </c>
      <c r="R53" s="14">
        <f t="shared" si="30"/>
        <v>107.14677717421739</v>
      </c>
      <c r="S53" s="8">
        <f t="shared" si="31"/>
        <v>9</v>
      </c>
      <c r="U53" s="8" t="s">
        <v>69</v>
      </c>
      <c r="V53" s="14">
        <f ca="1">V51/V60</f>
        <v>0.65384920770806532</v>
      </c>
      <c r="W53" s="14">
        <f ca="1">W51/W60</f>
        <v>0.79657294597829265</v>
      </c>
      <c r="Z53" s="8" t="s">
        <v>141</v>
      </c>
      <c r="AA53" s="26" t="str">
        <f t="shared" si="18"/>
        <v>N/A</v>
      </c>
      <c r="AB53" s="12" t="str">
        <f t="shared" si="19"/>
        <v>N/A</v>
      </c>
      <c r="AC53" s="23" t="str">
        <f t="shared" si="20"/>
        <v>N/A</v>
      </c>
    </row>
    <row r="54" spans="1:29" x14ac:dyDescent="0.25">
      <c r="A54" s="13">
        <f t="shared" si="9"/>
        <v>41912</v>
      </c>
      <c r="B54" s="14">
        <f t="shared" si="10"/>
        <v>145.01358916112275</v>
      </c>
      <c r="C54" s="14">
        <f t="shared" si="3"/>
        <v>137.71966175729401</v>
      </c>
      <c r="D54" s="12">
        <v>-1.8706853828274195E-3</v>
      </c>
      <c r="E54" s="12">
        <v>-8.038915936253388E-3</v>
      </c>
      <c r="G54" s="14">
        <f>MAX($B$2:B54)</f>
        <v>145.28537238357936</v>
      </c>
      <c r="H54" s="12">
        <f t="shared" si="4"/>
        <v>-1.8706853828274195E-3</v>
      </c>
      <c r="I54" s="12">
        <f t="shared" si="5"/>
        <v>-1.8706853828274195E-3</v>
      </c>
      <c r="J54" s="14">
        <f>MAX($C$2:C54)</f>
        <v>138.83575068600544</v>
      </c>
      <c r="K54" s="12">
        <f t="shared" si="6"/>
        <v>-8.038915936253388E-3</v>
      </c>
      <c r="L54" s="12">
        <f t="shared" si="21"/>
        <v>-8.038915936253388E-3</v>
      </c>
      <c r="M54" s="12">
        <f t="shared" si="8"/>
        <v>6.1682305534259685E-3</v>
      </c>
      <c r="O54" s="8" t="s">
        <v>34</v>
      </c>
      <c r="P54" s="13">
        <v>40633</v>
      </c>
      <c r="Q54" s="14">
        <f t="shared" si="29"/>
        <v>109.51139866947915</v>
      </c>
      <c r="R54" s="14">
        <f t="shared" si="30"/>
        <v>107.91342330738647</v>
      </c>
      <c r="S54" s="8">
        <f t="shared" si="31"/>
        <v>12</v>
      </c>
      <c r="U54" s="8" t="s">
        <v>71</v>
      </c>
      <c r="V54" s="26">
        <f>MIN(H:H)</f>
        <v>-0.15424190000000004</v>
      </c>
      <c r="W54" s="26">
        <f>MIN(K:K)</f>
        <v>-9.4523683943885217E-2</v>
      </c>
      <c r="Z54" s="8" t="s">
        <v>142</v>
      </c>
      <c r="AA54" s="26" t="str">
        <f t="shared" si="18"/>
        <v>N/A</v>
      </c>
      <c r="AB54" s="12" t="str">
        <f t="shared" si="19"/>
        <v>N/A</v>
      </c>
      <c r="AC54" s="23" t="str">
        <f t="shared" si="20"/>
        <v>N/A</v>
      </c>
    </row>
    <row r="55" spans="1:29" x14ac:dyDescent="0.25">
      <c r="A55" s="13">
        <f t="shared" si="9"/>
        <v>41943</v>
      </c>
      <c r="B55" s="14">
        <f t="shared" si="10"/>
        <v>145.01561739412617</v>
      </c>
      <c r="C55" s="14">
        <f t="shared" si="3"/>
        <v>139.27871422971378</v>
      </c>
      <c r="D55" s="6">
        <v>1.3986503024643326E-5</v>
      </c>
      <c r="E55" s="6">
        <v>1.1320478517928168E-2</v>
      </c>
      <c r="G55" s="14">
        <f>MAX($B$2:B55)</f>
        <v>145.28537238357936</v>
      </c>
      <c r="H55" s="12">
        <f t="shared" si="4"/>
        <v>-1.8567250441495764E-3</v>
      </c>
      <c r="I55" s="12" t="str">
        <f t="shared" si="5"/>
        <v>Positive</v>
      </c>
      <c r="J55" s="14">
        <f>MAX($C$2:C55)</f>
        <v>139.27871422971378</v>
      </c>
      <c r="K55" s="12">
        <f t="shared" si="6"/>
        <v>0</v>
      </c>
      <c r="L55" s="12" t="str">
        <f t="shared" si="21"/>
        <v>Positive</v>
      </c>
      <c r="M55" s="12">
        <f t="shared" si="8"/>
        <v>-1.1306492014903524E-2</v>
      </c>
      <c r="O55" s="8" t="s">
        <v>35</v>
      </c>
      <c r="P55" s="13">
        <v>40724</v>
      </c>
      <c r="Q55" s="14">
        <f t="shared" si="29"/>
        <v>113.02734058088593</v>
      </c>
      <c r="R55" s="14">
        <f t="shared" si="30"/>
        <v>112.10393683149464</v>
      </c>
      <c r="S55" s="8">
        <f t="shared" si="31"/>
        <v>15</v>
      </c>
      <c r="U55" s="8" t="s">
        <v>74</v>
      </c>
      <c r="V55" s="26">
        <f ca="1">SUMIFS(INDIRECT(P23),INDIRECT(Q23),"&gt;0")/SUMIFS(INDIRECT(Q23),INDIRECT(Q23),"&gt;0")</f>
        <v>1.1828950355199286</v>
      </c>
      <c r="Z55" s="8" t="s">
        <v>143</v>
      </c>
      <c r="AA55" s="26" t="str">
        <f t="shared" si="18"/>
        <v>N/A</v>
      </c>
      <c r="AB55" s="12" t="str">
        <f t="shared" si="19"/>
        <v>N/A</v>
      </c>
      <c r="AC55" s="23" t="str">
        <f t="shared" si="20"/>
        <v>N/A</v>
      </c>
    </row>
    <row r="56" spans="1:29" x14ac:dyDescent="0.25">
      <c r="A56" s="13">
        <f t="shared" si="9"/>
        <v>41973</v>
      </c>
      <c r="B56" s="14">
        <f t="shared" si="10"/>
        <v>145.96483043972086</v>
      </c>
      <c r="C56" s="14">
        <f t="shared" si="3"/>
        <v>139.91543932351453</v>
      </c>
      <c r="D56" s="6">
        <v>6.5455918655636935E-3</v>
      </c>
      <c r="E56" s="6">
        <v>4.5715894013107494E-3</v>
      </c>
      <c r="G56" s="14">
        <f>MAX($B$2:B56)</f>
        <v>145.96483043972086</v>
      </c>
      <c r="H56" s="12">
        <f t="shared" si="4"/>
        <v>0</v>
      </c>
      <c r="I56" s="12" t="str">
        <f t="shared" si="5"/>
        <v>Positive</v>
      </c>
      <c r="J56" s="14">
        <f>MAX($C$2:C56)</f>
        <v>139.91543932351453</v>
      </c>
      <c r="K56" s="12">
        <f t="shared" si="6"/>
        <v>0</v>
      </c>
      <c r="L56" s="12" t="str">
        <f t="shared" si="21"/>
        <v>Positive</v>
      </c>
      <c r="M56" s="12">
        <f t="shared" si="8"/>
        <v>1.9740024642529441E-3</v>
      </c>
      <c r="O56" s="8" t="s">
        <v>36</v>
      </c>
      <c r="P56" s="13">
        <v>40816</v>
      </c>
      <c r="Q56" s="14">
        <f t="shared" si="29"/>
        <v>113.55366704527013</v>
      </c>
      <c r="R56" s="14">
        <f t="shared" si="30"/>
        <v>113.50338802710419</v>
      </c>
      <c r="S56" s="8">
        <f t="shared" si="31"/>
        <v>18</v>
      </c>
      <c r="U56" s="8" t="s">
        <v>76</v>
      </c>
      <c r="V56" s="26">
        <f ca="1">SUMIFS(INDIRECT(P23),INDIRECT(Q23),"&lt;0")/SUMIFS(INDIRECT(Q23),INDIRECT(Q23),"&lt;0")</f>
        <v>1.2313802336358695</v>
      </c>
      <c r="Z56" s="8" t="s">
        <v>144</v>
      </c>
      <c r="AA56" s="26" t="str">
        <f t="shared" si="18"/>
        <v>N/A</v>
      </c>
      <c r="AB56" s="12" t="str">
        <f t="shared" si="19"/>
        <v>N/A</v>
      </c>
      <c r="AC56" s="23" t="str">
        <f t="shared" si="20"/>
        <v>N/A</v>
      </c>
    </row>
    <row r="57" spans="1:29" x14ac:dyDescent="0.25">
      <c r="A57" s="13">
        <f t="shared" si="9"/>
        <v>42004</v>
      </c>
      <c r="B57" s="14">
        <f t="shared" si="10"/>
        <v>144.34122992049322</v>
      </c>
      <c r="C57" s="14">
        <f t="shared" si="3"/>
        <v>138.66718933751463</v>
      </c>
      <c r="D57" s="6">
        <v>-1.1123230947732599E-2</v>
      </c>
      <c r="E57" s="6">
        <v>-8.9214599334793698E-3</v>
      </c>
      <c r="G57" s="14">
        <f>MAX($B$2:B57)</f>
        <v>145.96483043972086</v>
      </c>
      <c r="H57" s="12">
        <f t="shared" si="4"/>
        <v>-1.1123230947732599E-2</v>
      </c>
      <c r="I57" s="12">
        <f t="shared" si="5"/>
        <v>-1.1123230947732599E-2</v>
      </c>
      <c r="J57" s="14">
        <f>MAX($C$2:C57)</f>
        <v>139.91543932351453</v>
      </c>
      <c r="K57" s="12">
        <f t="shared" si="6"/>
        <v>-8.9214599334793698E-3</v>
      </c>
      <c r="L57" s="12">
        <f t="shared" si="21"/>
        <v>-8.9214599334793698E-3</v>
      </c>
      <c r="M57" s="12">
        <f t="shared" si="8"/>
        <v>-2.2017710142532287E-3</v>
      </c>
      <c r="O57" s="8" t="s">
        <v>38</v>
      </c>
      <c r="P57" s="13">
        <v>40908</v>
      </c>
      <c r="Q57" s="14">
        <f t="shared" si="29"/>
        <v>115.7472010384553</v>
      </c>
      <c r="R57" s="14">
        <f t="shared" si="30"/>
        <v>114.6922775382203</v>
      </c>
      <c r="S57" s="8">
        <f t="shared" si="31"/>
        <v>21</v>
      </c>
      <c r="U57" s="8" t="s">
        <v>102</v>
      </c>
      <c r="V57" s="23">
        <f ca="1">V25</f>
        <v>9.228521208028119E-2</v>
      </c>
      <c r="W57" s="23">
        <f ca="1">W25</f>
        <v>6.639116865786901E-2</v>
      </c>
    </row>
    <row r="58" spans="1:29" x14ac:dyDescent="0.25">
      <c r="A58" s="13">
        <f t="shared" si="9"/>
        <v>42035</v>
      </c>
      <c r="B58" s="14">
        <f t="shared" si="10"/>
        <v>145.45067337335706</v>
      </c>
      <c r="C58" s="14">
        <f t="shared" si="3"/>
        <v>141.94937559500471</v>
      </c>
      <c r="D58" s="6">
        <v>7.6862546721747638E-3</v>
      </c>
      <c r="E58" s="6">
        <v>2.3669523217213717E-2</v>
      </c>
      <c r="G58" s="14">
        <f>MAX($B$2:B58)</f>
        <v>145.96483043972086</v>
      </c>
      <c r="H58" s="12">
        <f t="shared" si="4"/>
        <v>-3.5224722613994564E-3</v>
      </c>
      <c r="I58" s="12" t="str">
        <f t="shared" si="5"/>
        <v>Positive</v>
      </c>
      <c r="J58" s="14">
        <f>MAX($C$2:C58)</f>
        <v>141.94937559500471</v>
      </c>
      <c r="K58" s="12">
        <f t="shared" si="6"/>
        <v>0</v>
      </c>
      <c r="L58" s="12" t="str">
        <f t="shared" si="21"/>
        <v>Positive</v>
      </c>
      <c r="M58" s="12">
        <f t="shared" si="8"/>
        <v>-1.5983268545038953E-2</v>
      </c>
      <c r="O58" s="8" t="s">
        <v>41</v>
      </c>
      <c r="P58" s="13">
        <v>40999</v>
      </c>
      <c r="Q58" s="14">
        <f t="shared" si="29"/>
        <v>120.17179133538859</v>
      </c>
      <c r="R58" s="14">
        <f t="shared" si="30"/>
        <v>118.05342442739541</v>
      </c>
      <c r="S58" s="8">
        <f t="shared" si="31"/>
        <v>24</v>
      </c>
    </row>
    <row r="59" spans="1:29" x14ac:dyDescent="0.25">
      <c r="A59" s="13">
        <f t="shared" si="9"/>
        <v>42063</v>
      </c>
      <c r="B59" s="14">
        <f t="shared" si="10"/>
        <v>146.00843744929412</v>
      </c>
      <c r="C59" s="14">
        <f t="shared" si="3"/>
        <v>142.10393683149459</v>
      </c>
      <c r="D59" s="12">
        <v>3.8347301047230165E-3</v>
      </c>
      <c r="E59" s="12">
        <v>1.0888475968422462E-3</v>
      </c>
      <c r="G59" s="14">
        <f>MAX($B$2:B59)</f>
        <v>146.00843744929412</v>
      </c>
      <c r="H59" s="12">
        <f t="shared" si="4"/>
        <v>0</v>
      </c>
      <c r="I59" s="12" t="str">
        <f t="shared" si="5"/>
        <v>Positive</v>
      </c>
      <c r="J59" s="14">
        <f>MAX($C$2:C59)</f>
        <v>142.10393683149459</v>
      </c>
      <c r="K59" s="12">
        <f t="shared" si="6"/>
        <v>0</v>
      </c>
      <c r="L59" s="12" t="str">
        <f t="shared" si="21"/>
        <v>Positive</v>
      </c>
      <c r="M59" s="12">
        <f t="shared" si="8"/>
        <v>2.7458825078807703E-3</v>
      </c>
      <c r="O59" s="8" t="s">
        <v>43</v>
      </c>
      <c r="P59" s="13">
        <v>41090</v>
      </c>
      <c r="Q59" s="14">
        <f t="shared" si="29"/>
        <v>123.87737303261397</v>
      </c>
      <c r="R59" s="14">
        <f t="shared" si="30"/>
        <v>121.93537548300385</v>
      </c>
      <c r="S59" s="8">
        <f t="shared" si="31"/>
        <v>27</v>
      </c>
    </row>
    <row r="60" spans="1:29" x14ac:dyDescent="0.25">
      <c r="A60" s="13">
        <f t="shared" si="9"/>
        <v>42094</v>
      </c>
      <c r="B60" s="14">
        <f t="shared" si="10"/>
        <v>145.53788739250359</v>
      </c>
      <c r="C60" s="14">
        <f t="shared" si="3"/>
        <v>141.93817550540399</v>
      </c>
      <c r="D60" s="12">
        <v>-3.2227593487803574E-3</v>
      </c>
      <c r="E60" s="12">
        <v>-1.1664794782368926E-3</v>
      </c>
      <c r="G60" s="14">
        <f>MAX($B$2:B60)</f>
        <v>146.00843744929412</v>
      </c>
      <c r="H60" s="12">
        <f t="shared" si="4"/>
        <v>-3.2227593487803574E-3</v>
      </c>
      <c r="I60" s="12">
        <f t="shared" si="5"/>
        <v>-3.2227593487803574E-3</v>
      </c>
      <c r="J60" s="14">
        <f>MAX($C$2:C60)</f>
        <v>142.10393683149459</v>
      </c>
      <c r="K60" s="12">
        <f t="shared" si="6"/>
        <v>-1.1664794782368926E-3</v>
      </c>
      <c r="L60" s="12">
        <f t="shared" si="21"/>
        <v>-1.1664794782368926E-3</v>
      </c>
      <c r="M60" s="12">
        <f t="shared" si="8"/>
        <v>-2.0562798705434648E-3</v>
      </c>
      <c r="O60" s="8" t="s">
        <v>45</v>
      </c>
      <c r="P60" s="13">
        <v>41182</v>
      </c>
      <c r="Q60" s="14">
        <f t="shared" si="29"/>
        <v>128.7420898912867</v>
      </c>
      <c r="R60" s="14">
        <f t="shared" si="30"/>
        <v>126.51789214313713</v>
      </c>
      <c r="S60" s="8">
        <f t="shared" si="31"/>
        <v>30</v>
      </c>
      <c r="U60" s="8" t="s">
        <v>67</v>
      </c>
      <c r="V60" s="23">
        <f ca="1">IFERROR(STDEV(INDIRECT(P37))*SQRT($AA$1),"N/A")</f>
        <v>0.10424691961160908</v>
      </c>
      <c r="W60" s="23">
        <f ca="1">IFERROR(STDEV(INDIRECT(Q37))*SQRT($AA$1),"N/A")</f>
        <v>7.6245057662999619E-2</v>
      </c>
    </row>
    <row r="61" spans="1:29" x14ac:dyDescent="0.25">
      <c r="A61" s="13">
        <f t="shared" si="9"/>
        <v>42124</v>
      </c>
      <c r="B61" s="14">
        <f t="shared" si="10"/>
        <v>147.51135810481901</v>
      </c>
      <c r="C61" s="14">
        <f t="shared" si="3"/>
        <v>142.7944223553788</v>
      </c>
      <c r="D61" s="12">
        <v>1.3559841685712559E-2</v>
      </c>
      <c r="E61" s="12">
        <v>6.032533861492384E-3</v>
      </c>
      <c r="G61" s="14">
        <f>MAX($B$2:B61)</f>
        <v>147.51135810481901</v>
      </c>
      <c r="H61" s="12">
        <f t="shared" si="4"/>
        <v>0</v>
      </c>
      <c r="I61" s="12" t="str">
        <f t="shared" si="5"/>
        <v>Positive</v>
      </c>
      <c r="J61" s="14">
        <f>MAX($C$2:C61)</f>
        <v>142.7944223553788</v>
      </c>
      <c r="K61" s="12">
        <f t="shared" si="6"/>
        <v>0</v>
      </c>
      <c r="L61" s="12" t="str">
        <f t="shared" si="21"/>
        <v>Positive</v>
      </c>
      <c r="M61" s="12">
        <f t="shared" si="8"/>
        <v>7.5273078242201752E-3</v>
      </c>
      <c r="O61" s="8" t="s">
        <v>46</v>
      </c>
      <c r="P61" s="13">
        <v>41274</v>
      </c>
      <c r="Q61" s="14">
        <f t="shared" si="29"/>
        <v>133.51655038130778</v>
      </c>
      <c r="R61" s="14">
        <f t="shared" si="30"/>
        <v>129.71439771518166</v>
      </c>
      <c r="S61" s="8">
        <f t="shared" si="31"/>
        <v>33</v>
      </c>
    </row>
    <row r="62" spans="1:29" x14ac:dyDescent="0.25">
      <c r="A62" s="13">
        <f t="shared" si="9"/>
        <v>42155</v>
      </c>
      <c r="B62" s="14">
        <f t="shared" si="10"/>
        <v>148.39871004380976</v>
      </c>
      <c r="C62" s="14">
        <f t="shared" si="3"/>
        <v>143.2429859438875</v>
      </c>
      <c r="D62" s="12">
        <v>6.0154821322992991E-3</v>
      </c>
      <c r="E62" s="12">
        <v>3.1413242976139344E-3</v>
      </c>
      <c r="G62" s="14">
        <f>MAX($B$2:B62)</f>
        <v>148.39871004380976</v>
      </c>
      <c r="H62" s="12">
        <f t="shared" si="4"/>
        <v>0</v>
      </c>
      <c r="I62" s="12" t="str">
        <f t="shared" si="5"/>
        <v>Positive</v>
      </c>
      <c r="J62" s="14">
        <f>MAX($C$2:C62)</f>
        <v>143.2429859438875</v>
      </c>
      <c r="K62" s="12">
        <f t="shared" si="6"/>
        <v>0</v>
      </c>
      <c r="L62" s="12" t="str">
        <f t="shared" si="21"/>
        <v>Positive</v>
      </c>
      <c r="M62" s="12">
        <f t="shared" si="8"/>
        <v>2.8741578346853647E-3</v>
      </c>
      <c r="O62" s="8" t="s">
        <v>48</v>
      </c>
      <c r="P62" s="13">
        <v>41364</v>
      </c>
      <c r="Q62" s="14">
        <f t="shared" si="29"/>
        <v>134.98803342527989</v>
      </c>
      <c r="R62" s="14">
        <f t="shared" si="30"/>
        <v>129.91431931455446</v>
      </c>
      <c r="S62" s="8">
        <f t="shared" si="31"/>
        <v>36</v>
      </c>
    </row>
    <row r="63" spans="1:29" x14ac:dyDescent="0.25">
      <c r="A63" s="13">
        <f t="shared" si="9"/>
        <v>42185</v>
      </c>
      <c r="B63" s="14">
        <f t="shared" si="10"/>
        <v>147.71823787116656</v>
      </c>
      <c r="C63" s="14">
        <f t="shared" si="3"/>
        <v>142.08433667469333</v>
      </c>
      <c r="D63" s="12">
        <v>-4.5854318574757302E-3</v>
      </c>
      <c r="E63" s="12">
        <v>-8.0886981066426999E-3</v>
      </c>
      <c r="G63" s="14">
        <f>MAX($B$2:B63)</f>
        <v>148.39871004380976</v>
      </c>
      <c r="H63" s="12">
        <f t="shared" si="4"/>
        <v>-4.5854318574757302E-3</v>
      </c>
      <c r="I63" s="12">
        <f t="shared" si="5"/>
        <v>-4.5854318574757302E-3</v>
      </c>
      <c r="J63" s="14">
        <f>MAX($C$2:C63)</f>
        <v>143.2429859438875</v>
      </c>
      <c r="K63" s="12">
        <f t="shared" si="6"/>
        <v>-8.0886981066426999E-3</v>
      </c>
      <c r="L63" s="12">
        <f t="shared" si="21"/>
        <v>-8.0886981066426999E-3</v>
      </c>
      <c r="M63" s="12">
        <f t="shared" si="8"/>
        <v>3.5032662491669697E-3</v>
      </c>
      <c r="O63" s="8" t="s">
        <v>49</v>
      </c>
      <c r="P63" s="13">
        <v>41455</v>
      </c>
      <c r="Q63" s="14">
        <f t="shared" si="29"/>
        <v>129.31607983125099</v>
      </c>
      <c r="R63" s="14">
        <f t="shared" si="30"/>
        <v>125.5490843926751</v>
      </c>
      <c r="S63" s="8">
        <f t="shared" si="31"/>
        <v>39</v>
      </c>
    </row>
    <row r="64" spans="1:29" x14ac:dyDescent="0.25">
      <c r="A64" s="13">
        <f t="shared" si="9"/>
        <v>42216</v>
      </c>
      <c r="B64" s="14">
        <f t="shared" si="10"/>
        <v>147.51947103683264</v>
      </c>
      <c r="C64" s="14">
        <f t="shared" si="3"/>
        <v>143.15562524500191</v>
      </c>
      <c r="D64" s="12">
        <v>-1.3455808652907963E-3</v>
      </c>
      <c r="E64" s="12">
        <v>7.5398076619896948E-3</v>
      </c>
      <c r="G64" s="14">
        <f>MAX($B$2:B64)</f>
        <v>148.39871004380976</v>
      </c>
      <c r="H64" s="12">
        <f t="shared" si="4"/>
        <v>-5.9248426534000975E-3</v>
      </c>
      <c r="I64" s="12">
        <f t="shared" si="5"/>
        <v>-1.3455808652907963E-3</v>
      </c>
      <c r="J64" s="14">
        <f>MAX($C$2:C64)</f>
        <v>143.2429859438875</v>
      </c>
      <c r="K64" s="12">
        <f t="shared" si="6"/>
        <v>-6.0987767261300174E-4</v>
      </c>
      <c r="L64" s="12" t="str">
        <f t="shared" si="21"/>
        <v>Positive</v>
      </c>
      <c r="M64" s="12">
        <f t="shared" si="8"/>
        <v>-8.8853885272804911E-3</v>
      </c>
      <c r="O64" s="8" t="s">
        <v>50</v>
      </c>
      <c r="P64" s="13">
        <v>41547</v>
      </c>
      <c r="Q64" s="14">
        <f t="shared" si="29"/>
        <v>132.574436151225</v>
      </c>
      <c r="R64" s="14">
        <f t="shared" si="30"/>
        <v>128.10662485299875</v>
      </c>
      <c r="S64" s="8">
        <f t="shared" si="31"/>
        <v>42</v>
      </c>
      <c r="U64" s="64">
        <f>CORREL(D3:D124,E3:E124)</f>
        <v>0.93649531769009231</v>
      </c>
    </row>
    <row r="65" spans="1:19" x14ac:dyDescent="0.25">
      <c r="A65" s="13">
        <f t="shared" si="9"/>
        <v>42247</v>
      </c>
      <c r="B65" s="14">
        <f t="shared" si="10"/>
        <v>144.9953350640921</v>
      </c>
      <c r="C65" s="14">
        <f t="shared" si="3"/>
        <v>142.27865822926577</v>
      </c>
      <c r="D65" s="12">
        <v>-1.7110527545955656E-2</v>
      </c>
      <c r="E65" s="12">
        <v>-6.1259696518056739E-3</v>
      </c>
      <c r="G65" s="14">
        <f>MAX($B$2:B65)</f>
        <v>148.39871004380976</v>
      </c>
      <c r="H65" s="12">
        <f t="shared" si="4"/>
        <v>-2.2933993015929355E-2</v>
      </c>
      <c r="I65" s="12">
        <f t="shared" si="5"/>
        <v>-1.7110527545955656E-2</v>
      </c>
      <c r="J65" s="14">
        <f>MAX($C$2:C65)</f>
        <v>143.2429859438875</v>
      </c>
      <c r="K65" s="12">
        <f t="shared" si="6"/>
        <v>-6.7321112323048826E-3</v>
      </c>
      <c r="L65" s="12">
        <f t="shared" si="21"/>
        <v>-6.1259696518056739E-3</v>
      </c>
      <c r="M65" s="12">
        <f t="shared" si="8"/>
        <v>-1.0984557894149982E-2</v>
      </c>
      <c r="O65" s="8" t="s">
        <v>51</v>
      </c>
      <c r="P65" s="13">
        <v>41639</v>
      </c>
      <c r="Q65" s="14">
        <f t="shared" si="29"/>
        <v>135.58027746227486</v>
      </c>
      <c r="R65" s="14">
        <f t="shared" si="30"/>
        <v>129.73567788542303</v>
      </c>
      <c r="S65" s="8">
        <f t="shared" si="31"/>
        <v>45</v>
      </c>
    </row>
    <row r="66" spans="1:19" x14ac:dyDescent="0.25">
      <c r="A66" s="13">
        <f t="shared" si="9"/>
        <v>42277</v>
      </c>
      <c r="B66" s="14">
        <f t="shared" si="10"/>
        <v>144.93043160798305</v>
      </c>
      <c r="C66" s="14">
        <f t="shared" si="3"/>
        <v>142.57770062160492</v>
      </c>
      <c r="D66" s="12">
        <v>-4.4762444309232041E-4</v>
      </c>
      <c r="E66" s="12">
        <v>2.1018077908583344E-3</v>
      </c>
      <c r="G66" s="14">
        <f>MAX($B$2:B66)</f>
        <v>148.39871004380976</v>
      </c>
      <c r="H66" s="12">
        <f t="shared" si="4"/>
        <v>-2.3371351643170057E-2</v>
      </c>
      <c r="I66" s="12">
        <f t="shared" si="5"/>
        <v>-4.4762444309232041E-4</v>
      </c>
      <c r="J66" s="14">
        <f>MAX($C$2:C66)</f>
        <v>143.2429859438875</v>
      </c>
      <c r="K66" s="12">
        <f t="shared" si="6"/>
        <v>-4.644453045283492E-3</v>
      </c>
      <c r="L66" s="12" t="str">
        <f t="shared" si="21"/>
        <v>Positive</v>
      </c>
      <c r="M66" s="12">
        <f t="shared" si="8"/>
        <v>-2.5494322339506548E-3</v>
      </c>
      <c r="O66" s="8" t="s">
        <v>52</v>
      </c>
      <c r="P66" s="13">
        <v>41729</v>
      </c>
      <c r="Q66" s="14">
        <f t="shared" si="29"/>
        <v>141.21470874574067</v>
      </c>
      <c r="R66" s="14">
        <f t="shared" si="30"/>
        <v>133.95419163353301</v>
      </c>
      <c r="S66" s="8">
        <f t="shared" si="31"/>
        <v>48</v>
      </c>
    </row>
    <row r="67" spans="1:19" x14ac:dyDescent="0.25">
      <c r="A67" s="13">
        <f t="shared" si="9"/>
        <v>42308</v>
      </c>
      <c r="B67" s="14">
        <f t="shared" si="10"/>
        <v>145.47602628589965</v>
      </c>
      <c r="C67" s="14">
        <f t="shared" si="10"/>
        <v>143.39810718485739</v>
      </c>
      <c r="D67" s="12">
        <v>3.7645280695248751E-3</v>
      </c>
      <c r="E67" s="12">
        <v>5.7541015157047681E-3</v>
      </c>
      <c r="G67" s="14">
        <f>MAX($B$2:B67)</f>
        <v>148.39871004380976</v>
      </c>
      <c r="H67" s="12">
        <f t="shared" ref="H67:H122" si="32">B67/G67-1</f>
        <v>-1.9694805682928695E-2</v>
      </c>
      <c r="I67" s="12" t="str">
        <f t="shared" ref="I67:I122" si="33">IF(D67&gt;0,"Positive",D67)</f>
        <v>Positive</v>
      </c>
      <c r="J67" s="14">
        <f>MAX($C$2:C67)</f>
        <v>143.39810718485739</v>
      </c>
      <c r="K67" s="12">
        <f t="shared" ref="K67:K122" si="34">C67/J67-1</f>
        <v>0</v>
      </c>
      <c r="L67" s="12" t="str">
        <f t="shared" si="21"/>
        <v>Positive</v>
      </c>
      <c r="M67" s="12">
        <f t="shared" ref="M67:M122" si="35">D67-E67</f>
        <v>-1.9895734461798931E-3</v>
      </c>
      <c r="O67" s="8" t="s">
        <v>53</v>
      </c>
      <c r="P67" s="13">
        <v>41820</v>
      </c>
      <c r="Q67" s="14">
        <f t="shared" si="29"/>
        <v>143.45387798150247</v>
      </c>
      <c r="R67" s="14">
        <f t="shared" si="30"/>
        <v>136.64109312874498</v>
      </c>
      <c r="S67" s="8">
        <f t="shared" si="31"/>
        <v>51</v>
      </c>
    </row>
    <row r="68" spans="1:19" x14ac:dyDescent="0.25">
      <c r="A68" s="13">
        <f t="shared" ref="A68:A122" si="36">EOMONTH(A67,1)</f>
        <v>42338</v>
      </c>
      <c r="B68" s="14">
        <f t="shared" ref="B68:C83" si="37">B67*(1+D68)</f>
        <v>142.66286711017355</v>
      </c>
      <c r="C68" s="14">
        <f t="shared" si="37"/>
        <v>141.4509716077728</v>
      </c>
      <c r="D68" s="12">
        <v>-1.9337613540512E-2</v>
      </c>
      <c r="E68" s="12">
        <v>-1.3578530535096278E-2</v>
      </c>
      <c r="G68" s="14">
        <f>MAX($B$2:B68)</f>
        <v>148.39871004380976</v>
      </c>
      <c r="H68" s="12">
        <f t="shared" si="32"/>
        <v>-3.8651568682388726E-2</v>
      </c>
      <c r="I68" s="12">
        <f t="shared" si="33"/>
        <v>-1.9337613540512E-2</v>
      </c>
      <c r="J68" s="14">
        <f>MAX($C$2:C68)</f>
        <v>143.39810718485739</v>
      </c>
      <c r="K68" s="12">
        <f t="shared" si="34"/>
        <v>-1.3578530535096278E-2</v>
      </c>
      <c r="L68" s="12">
        <f t="shared" si="21"/>
        <v>-1.3578530535096278E-2</v>
      </c>
      <c r="M68" s="12">
        <f t="shared" si="35"/>
        <v>-5.7590830054157216E-3</v>
      </c>
      <c r="O68" s="8" t="s">
        <v>54</v>
      </c>
      <c r="P68" s="13">
        <v>41912</v>
      </c>
      <c r="Q68" s="14">
        <f t="shared" si="29"/>
        <v>145.01358916112275</v>
      </c>
      <c r="R68" s="14">
        <f t="shared" si="30"/>
        <v>137.71966175729401</v>
      </c>
      <c r="S68" s="8">
        <f t="shared" si="31"/>
        <v>54</v>
      </c>
    </row>
    <row r="69" spans="1:19" x14ac:dyDescent="0.25">
      <c r="A69" s="13">
        <f t="shared" si="36"/>
        <v>42369</v>
      </c>
      <c r="B69" s="14">
        <f t="shared" si="37"/>
        <v>141.5027178322245</v>
      </c>
      <c r="C69" s="14">
        <f t="shared" si="37"/>
        <v>141.42353138825104</v>
      </c>
      <c r="D69" s="12">
        <v>-8.1321040397506206E-3</v>
      </c>
      <c r="E69" s="12">
        <v>-1.9399102890471642E-4</v>
      </c>
      <c r="G69" s="14">
        <f>MAX($B$2:B69)</f>
        <v>148.39871004380976</v>
      </c>
      <c r="H69" s="12">
        <f t="shared" si="32"/>
        <v>-4.6469354144314634E-2</v>
      </c>
      <c r="I69" s="12">
        <f t="shared" si="33"/>
        <v>-8.1321040397506206E-3</v>
      </c>
      <c r="J69" s="14">
        <f>MAX($C$2:C69)</f>
        <v>143.39810718485739</v>
      </c>
      <c r="K69" s="12">
        <f t="shared" si="34"/>
        <v>-1.3769887450891471E-2</v>
      </c>
      <c r="L69" s="12">
        <f t="shared" si="21"/>
        <v>-1.9399102890471642E-4</v>
      </c>
      <c r="M69" s="12">
        <f t="shared" si="35"/>
        <v>-7.9381130108459041E-3</v>
      </c>
      <c r="O69" s="8" t="s">
        <v>55</v>
      </c>
      <c r="P69" s="13">
        <v>42004</v>
      </c>
      <c r="Q69" s="14">
        <f t="shared" si="29"/>
        <v>144.34122992049322</v>
      </c>
      <c r="R69" s="14">
        <f t="shared" si="30"/>
        <v>138.66718933751463</v>
      </c>
      <c r="S69" s="8">
        <f t="shared" si="31"/>
        <v>57</v>
      </c>
    </row>
    <row r="70" spans="1:19" x14ac:dyDescent="0.25">
      <c r="A70" s="13">
        <f t="shared" si="36"/>
        <v>42400</v>
      </c>
      <c r="B70" s="14">
        <f t="shared" si="37"/>
        <v>137.79612201849741</v>
      </c>
      <c r="C70" s="14">
        <f t="shared" si="37"/>
        <v>139.67463739709913</v>
      </c>
      <c r="D70" s="12">
        <v>-2.6194520292690648E-2</v>
      </c>
      <c r="E70" s="12">
        <v>-1.2366357804703965E-2</v>
      </c>
      <c r="G70" s="14">
        <f>MAX($B$2:B70)</f>
        <v>148.39871004380976</v>
      </c>
      <c r="H70" s="12">
        <f t="shared" si="32"/>
        <v>-7.1446631996883836E-2</v>
      </c>
      <c r="I70" s="12">
        <f t="shared" si="33"/>
        <v>-2.6194520292690648E-2</v>
      </c>
      <c r="J70" s="14">
        <f>MAX($C$2:C70)</f>
        <v>143.39810718485739</v>
      </c>
      <c r="K70" s="12">
        <f t="shared" si="34"/>
        <v>-2.596596190044731E-2</v>
      </c>
      <c r="L70" s="12">
        <f t="shared" si="21"/>
        <v>-1.2366357804703965E-2</v>
      </c>
      <c r="M70" s="12">
        <f t="shared" si="35"/>
        <v>-1.3828162487986684E-2</v>
      </c>
      <c r="O70" s="8" t="s">
        <v>56</v>
      </c>
      <c r="P70" s="13">
        <v>42094</v>
      </c>
      <c r="Q70" s="14">
        <f t="shared" si="29"/>
        <v>145.53788739250359</v>
      </c>
      <c r="R70" s="14">
        <f t="shared" si="30"/>
        <v>141.93817550540399</v>
      </c>
      <c r="S70" s="8">
        <f t="shared" si="31"/>
        <v>60</v>
      </c>
    </row>
    <row r="71" spans="1:19" x14ac:dyDescent="0.25">
      <c r="A71" s="13">
        <f t="shared" si="36"/>
        <v>42429</v>
      </c>
      <c r="B71" s="14">
        <f t="shared" si="37"/>
        <v>141.28468278435821</v>
      </c>
      <c r="C71" s="14">
        <f t="shared" si="37"/>
        <v>142.4841798734389</v>
      </c>
      <c r="D71" s="12">
        <v>2.5316828331297225E-2</v>
      </c>
      <c r="E71" s="12">
        <v>2.0114907965375073E-2</v>
      </c>
      <c r="G71" s="14">
        <f>MAX($B$2:B71)</f>
        <v>148.39871004380976</v>
      </c>
      <c r="H71" s="12">
        <f t="shared" si="32"/>
        <v>-4.7938605782701038E-2</v>
      </c>
      <c r="I71" s="12" t="str">
        <f t="shared" si="33"/>
        <v>Positive</v>
      </c>
      <c r="J71" s="14">
        <f>MAX($C$2:C71)</f>
        <v>143.39810718485739</v>
      </c>
      <c r="K71" s="12">
        <f t="shared" si="34"/>
        <v>-6.3733568689322562E-3</v>
      </c>
      <c r="L71" s="12" t="str">
        <f t="shared" si="21"/>
        <v>Positive</v>
      </c>
      <c r="M71" s="12">
        <f t="shared" si="35"/>
        <v>5.2019203659221525E-3</v>
      </c>
      <c r="O71" s="8" t="s">
        <v>57</v>
      </c>
      <c r="P71" s="13">
        <v>42185</v>
      </c>
      <c r="Q71" s="14">
        <f t="shared" si="29"/>
        <v>147.71823787116656</v>
      </c>
      <c r="R71" s="14">
        <f t="shared" si="30"/>
        <v>142.08433667469333</v>
      </c>
      <c r="S71" s="8">
        <f t="shared" si="31"/>
        <v>63</v>
      </c>
    </row>
    <row r="72" spans="1:19" x14ac:dyDescent="0.25">
      <c r="A72" s="13">
        <f t="shared" si="36"/>
        <v>42460</v>
      </c>
      <c r="B72" s="14">
        <f t="shared" si="37"/>
        <v>145.37258640272586</v>
      </c>
      <c r="C72" s="14">
        <f t="shared" si="37"/>
        <v>144.53155625244995</v>
      </c>
      <c r="D72" s="12">
        <v>2.8933806112634297E-2</v>
      </c>
      <c r="E72" s="12">
        <v>1.4369148777286123E-2</v>
      </c>
      <c r="G72" s="14">
        <f>MAX($B$2:B72)</f>
        <v>148.39871004380976</v>
      </c>
      <c r="H72" s="12">
        <f t="shared" si="32"/>
        <v>-2.0391845995093472E-2</v>
      </c>
      <c r="I72" s="12" t="str">
        <f t="shared" si="33"/>
        <v>Positive</v>
      </c>
      <c r="J72" s="14">
        <f>MAX($C$2:C72)</f>
        <v>144.53155625244995</v>
      </c>
      <c r="K72" s="12">
        <f t="shared" si="34"/>
        <v>0</v>
      </c>
      <c r="L72" s="12" t="str">
        <f t="shared" si="21"/>
        <v>Positive</v>
      </c>
      <c r="M72" s="12">
        <f t="shared" si="35"/>
        <v>1.4564657335348175E-2</v>
      </c>
      <c r="O72" s="8" t="s">
        <v>58</v>
      </c>
      <c r="P72" s="13">
        <v>42277</v>
      </c>
      <c r="Q72" s="14">
        <f t="shared" si="29"/>
        <v>144.93043160798305</v>
      </c>
      <c r="R72" s="14">
        <f t="shared" si="30"/>
        <v>142.57770062160492</v>
      </c>
      <c r="S72" s="8">
        <f t="shared" si="31"/>
        <v>66</v>
      </c>
    </row>
    <row r="73" spans="1:19" x14ac:dyDescent="0.25">
      <c r="A73" s="13">
        <f t="shared" si="36"/>
        <v>42490</v>
      </c>
      <c r="B73" s="14">
        <f t="shared" si="37"/>
        <v>148.04681161771856</v>
      </c>
      <c r="C73" s="14">
        <f t="shared" si="37"/>
        <v>145.65100520804157</v>
      </c>
      <c r="D73" s="12">
        <v>1.8395663729778411E-2</v>
      </c>
      <c r="E73" s="12">
        <v>7.7453601456853871E-3</v>
      </c>
      <c r="G73" s="14">
        <f>MAX($B$2:B73)</f>
        <v>148.39871004380976</v>
      </c>
      <c r="H73" s="12">
        <f t="shared" si="32"/>
        <v>-2.3713038070701797E-3</v>
      </c>
      <c r="I73" s="12" t="str">
        <f t="shared" si="33"/>
        <v>Positive</v>
      </c>
      <c r="J73" s="14">
        <f>MAX($C$2:C73)</f>
        <v>145.65100520804157</v>
      </c>
      <c r="K73" s="12">
        <f t="shared" si="34"/>
        <v>0</v>
      </c>
      <c r="L73" s="12" t="str">
        <f t="shared" si="21"/>
        <v>Positive</v>
      </c>
      <c r="M73" s="12">
        <f t="shared" si="35"/>
        <v>1.0650303584093024E-2</v>
      </c>
      <c r="O73" s="8" t="s">
        <v>59</v>
      </c>
      <c r="P73" s="13">
        <v>42369</v>
      </c>
      <c r="Q73" s="14">
        <f t="shared" si="29"/>
        <v>141.5027178322245</v>
      </c>
      <c r="R73" s="14">
        <f t="shared" si="30"/>
        <v>141.42353138825104</v>
      </c>
      <c r="S73" s="8">
        <f t="shared" si="31"/>
        <v>69</v>
      </c>
    </row>
    <row r="74" spans="1:19" x14ac:dyDescent="0.25">
      <c r="A74" s="13">
        <f t="shared" si="36"/>
        <v>42521</v>
      </c>
      <c r="B74" s="14">
        <f t="shared" si="37"/>
        <v>147.76792957975005</v>
      </c>
      <c r="C74" s="14">
        <f t="shared" si="37"/>
        <v>145.71708573668582</v>
      </c>
      <c r="D74" s="12">
        <v>-1.8837422766566636E-3</v>
      </c>
      <c r="E74" s="12">
        <v>4.5369085197766168E-4</v>
      </c>
      <c r="G74" s="14">
        <f>MAX($B$2:B74)</f>
        <v>148.39871004380976</v>
      </c>
      <c r="H74" s="12">
        <f t="shared" si="32"/>
        <v>-4.2505791584946939E-3</v>
      </c>
      <c r="I74" s="12">
        <f t="shared" si="33"/>
        <v>-1.8837422766566636E-3</v>
      </c>
      <c r="J74" s="14">
        <f>MAX($C$2:C74)</f>
        <v>145.71708573668582</v>
      </c>
      <c r="K74" s="12">
        <f t="shared" si="34"/>
        <v>0</v>
      </c>
      <c r="L74" s="12" t="str">
        <f t="shared" si="21"/>
        <v>Positive</v>
      </c>
      <c r="M74" s="12">
        <f t="shared" si="35"/>
        <v>-2.3374331286343253E-3</v>
      </c>
      <c r="O74" s="8" t="s">
        <v>61</v>
      </c>
      <c r="P74" s="13">
        <v>42460</v>
      </c>
      <c r="Q74" s="14">
        <f t="shared" si="29"/>
        <v>145.37258640272586</v>
      </c>
      <c r="R74" s="14">
        <f t="shared" si="30"/>
        <v>144.53155625244995</v>
      </c>
      <c r="S74" s="8">
        <f t="shared" si="31"/>
        <v>72</v>
      </c>
    </row>
    <row r="75" spans="1:19" x14ac:dyDescent="0.25">
      <c r="A75" s="13">
        <f t="shared" si="36"/>
        <v>42551</v>
      </c>
      <c r="B75" s="14">
        <f t="shared" si="37"/>
        <v>149.1156904105143</v>
      </c>
      <c r="C75" s="14">
        <f t="shared" si="37"/>
        <v>148.05006440051511</v>
      </c>
      <c r="D75" s="12">
        <v>9.1207939002546645E-3</v>
      </c>
      <c r="E75" s="12">
        <v>1.6010330237080428E-2</v>
      </c>
      <c r="G75" s="14">
        <f>MAX($B$2:B75)</f>
        <v>149.1156904105143</v>
      </c>
      <c r="H75" s="12">
        <f t="shared" si="32"/>
        <v>0</v>
      </c>
      <c r="I75" s="12" t="str">
        <f t="shared" si="33"/>
        <v>Positive</v>
      </c>
      <c r="J75" s="14">
        <f>MAX($C$2:C75)</f>
        <v>148.05006440051511</v>
      </c>
      <c r="K75" s="12">
        <f t="shared" si="34"/>
        <v>0</v>
      </c>
      <c r="L75" s="12" t="str">
        <f t="shared" si="21"/>
        <v>Positive</v>
      </c>
      <c r="M75" s="12">
        <f t="shared" si="35"/>
        <v>-6.8895363368257634E-3</v>
      </c>
      <c r="O75" s="8" t="s">
        <v>62</v>
      </c>
      <c r="P75" s="13">
        <v>42551</v>
      </c>
      <c r="Q75" s="14">
        <f t="shared" si="29"/>
        <v>149.1156904105143</v>
      </c>
      <c r="R75" s="14">
        <f t="shared" si="30"/>
        <v>148.05006440051511</v>
      </c>
      <c r="S75" s="8">
        <f t="shared" si="31"/>
        <v>75</v>
      </c>
    </row>
    <row r="76" spans="1:19" x14ac:dyDescent="0.25">
      <c r="A76" s="13">
        <f t="shared" si="36"/>
        <v>42582</v>
      </c>
      <c r="B76" s="14">
        <f t="shared" si="37"/>
        <v>152.35376440045428</v>
      </c>
      <c r="C76" s="14">
        <f t="shared" si="37"/>
        <v>149.53743629949031</v>
      </c>
      <c r="D76" s="12">
        <v>2.1715179542981522E-2</v>
      </c>
      <c r="E76" s="12">
        <v>1.0046411698622748E-2</v>
      </c>
      <c r="G76" s="14">
        <f>MAX($B$2:B76)</f>
        <v>152.35376440045428</v>
      </c>
      <c r="H76" s="12">
        <f t="shared" si="32"/>
        <v>0</v>
      </c>
      <c r="I76" s="12" t="str">
        <f t="shared" si="33"/>
        <v>Positive</v>
      </c>
      <c r="J76" s="14">
        <f>MAX($C$2:C76)</f>
        <v>149.53743629949031</v>
      </c>
      <c r="K76" s="12">
        <f t="shared" si="34"/>
        <v>0</v>
      </c>
      <c r="L76" s="12" t="str">
        <f t="shared" si="21"/>
        <v>Positive</v>
      </c>
      <c r="M76" s="12">
        <f t="shared" si="35"/>
        <v>1.1668767844358774E-2</v>
      </c>
      <c r="O76" s="8" t="s">
        <v>64</v>
      </c>
      <c r="P76" s="13">
        <v>42643</v>
      </c>
      <c r="Q76" s="14">
        <f t="shared" si="29"/>
        <v>153.2563280869706</v>
      </c>
      <c r="R76" s="14">
        <f t="shared" si="30"/>
        <v>150.67704541636326</v>
      </c>
      <c r="S76" s="8">
        <f t="shared" si="31"/>
        <v>78</v>
      </c>
    </row>
    <row r="77" spans="1:19" x14ac:dyDescent="0.25">
      <c r="A77" s="13">
        <f t="shared" si="36"/>
        <v>42613</v>
      </c>
      <c r="B77" s="14">
        <f t="shared" si="37"/>
        <v>154.36577153983447</v>
      </c>
      <c r="C77" s="14">
        <f t="shared" si="37"/>
        <v>151.00968807750453</v>
      </c>
      <c r="D77" s="12">
        <v>1.3206153108837659E-2</v>
      </c>
      <c r="E77" s="12">
        <v>9.8453725999798625E-3</v>
      </c>
      <c r="G77" s="14">
        <f>MAX($B$2:B77)</f>
        <v>154.36577153983447</v>
      </c>
      <c r="H77" s="12">
        <f t="shared" si="32"/>
        <v>0</v>
      </c>
      <c r="I77" s="12" t="str">
        <f t="shared" si="33"/>
        <v>Positive</v>
      </c>
      <c r="J77" s="14">
        <f>MAX($C$2:C77)</f>
        <v>151.00968807750453</v>
      </c>
      <c r="K77" s="12">
        <f t="shared" si="34"/>
        <v>0</v>
      </c>
      <c r="L77" s="12" t="str">
        <f t="shared" ref="L77:L122" si="38">IF(E77&gt;0,"Positive",E77)</f>
        <v>Positive</v>
      </c>
      <c r="M77" s="12">
        <f t="shared" si="35"/>
        <v>3.3607805088577969E-3</v>
      </c>
      <c r="O77" s="8" t="s">
        <v>66</v>
      </c>
      <c r="P77" s="13">
        <v>42735</v>
      </c>
      <c r="Q77" s="14">
        <f t="shared" si="29"/>
        <v>151.31023852020124</v>
      </c>
      <c r="R77" s="14">
        <f t="shared" si="30"/>
        <v>148.24438595508758</v>
      </c>
      <c r="S77" s="8">
        <f t="shared" si="31"/>
        <v>81</v>
      </c>
    </row>
    <row r="78" spans="1:19" x14ac:dyDescent="0.25">
      <c r="A78" s="13">
        <f t="shared" si="36"/>
        <v>42643</v>
      </c>
      <c r="B78" s="14">
        <f t="shared" si="37"/>
        <v>153.2563280869706</v>
      </c>
      <c r="C78" s="14">
        <f t="shared" si="37"/>
        <v>150.67704541636326</v>
      </c>
      <c r="D78" s="12">
        <v>-7.1871078788834364E-3</v>
      </c>
      <c r="E78" s="12">
        <v>-2.2027902009210676E-3</v>
      </c>
      <c r="G78" s="14">
        <f>MAX($B$2:B78)</f>
        <v>154.36577153983447</v>
      </c>
      <c r="H78" s="12">
        <f t="shared" si="32"/>
        <v>-7.1871078788834364E-3</v>
      </c>
      <c r="I78" s="12">
        <f t="shared" si="33"/>
        <v>-7.1871078788834364E-3</v>
      </c>
      <c r="J78" s="14">
        <f>MAX($C$2:C78)</f>
        <v>151.00968807750453</v>
      </c>
      <c r="K78" s="12">
        <f t="shared" si="34"/>
        <v>-2.2027902009210676E-3</v>
      </c>
      <c r="L78" s="12">
        <f t="shared" si="38"/>
        <v>-2.2027902009210676E-3</v>
      </c>
      <c r="M78" s="12">
        <f t="shared" si="35"/>
        <v>-4.9843176779623688E-3</v>
      </c>
      <c r="O78" s="8" t="s">
        <v>68</v>
      </c>
      <c r="P78" s="13">
        <v>42825</v>
      </c>
      <c r="Q78" s="14">
        <f t="shared" si="29"/>
        <v>154.97728379036189</v>
      </c>
      <c r="R78" s="14">
        <f t="shared" si="30"/>
        <v>151.87321498571981</v>
      </c>
      <c r="S78" s="8">
        <f t="shared" si="31"/>
        <v>84</v>
      </c>
    </row>
    <row r="79" spans="1:19" x14ac:dyDescent="0.25">
      <c r="A79" s="13">
        <f t="shared" si="36"/>
        <v>42674</v>
      </c>
      <c r="B79" s="14">
        <f t="shared" si="37"/>
        <v>153.09204121369461</v>
      </c>
      <c r="C79" s="14">
        <f t="shared" si="37"/>
        <v>150.62160497283969</v>
      </c>
      <c r="D79" s="12">
        <v>-1.0719744843602497E-3</v>
      </c>
      <c r="E79" s="12">
        <v>-3.6794219962543728E-4</v>
      </c>
      <c r="G79" s="14">
        <f>MAX($B$2:B79)</f>
        <v>154.36577153983447</v>
      </c>
      <c r="H79" s="12">
        <f t="shared" si="32"/>
        <v>-8.251377966981277E-3</v>
      </c>
      <c r="I79" s="12">
        <f t="shared" si="33"/>
        <v>-1.0719744843602497E-3</v>
      </c>
      <c r="J79" s="14">
        <f>MAX($C$2:C79)</f>
        <v>151.00968807750453</v>
      </c>
      <c r="K79" s="12">
        <f t="shared" si="34"/>
        <v>-2.5699219010747454E-3</v>
      </c>
      <c r="L79" s="12">
        <f t="shared" si="38"/>
        <v>-3.6794219962543728E-4</v>
      </c>
      <c r="M79" s="12">
        <f t="shared" si="35"/>
        <v>-7.0403228473481239E-4</v>
      </c>
      <c r="O79" s="8" t="s">
        <v>70</v>
      </c>
      <c r="P79" s="13">
        <v>42916</v>
      </c>
      <c r="Q79" s="14">
        <f t="shared" si="29"/>
        <v>156.25912704851541</v>
      </c>
      <c r="R79" s="14">
        <f t="shared" si="30"/>
        <v>153.04418435347475</v>
      </c>
      <c r="S79" s="8">
        <f t="shared" si="31"/>
        <v>87</v>
      </c>
    </row>
    <row r="80" spans="1:19" x14ac:dyDescent="0.25">
      <c r="A80" s="13">
        <f t="shared" si="36"/>
        <v>42704</v>
      </c>
      <c r="B80" s="14">
        <f t="shared" si="37"/>
        <v>150.74030504624372</v>
      </c>
      <c r="C80" s="14">
        <f t="shared" si="37"/>
        <v>147.88766310130475</v>
      </c>
      <c r="D80" s="12">
        <v>-1.5361583455329342E-2</v>
      </c>
      <c r="E80" s="12">
        <v>-1.8151060546911069E-2</v>
      </c>
      <c r="G80" s="14">
        <f>MAX($B$2:B80)</f>
        <v>154.36577153983447</v>
      </c>
      <c r="H80" s="12">
        <f t="shared" si="32"/>
        <v>-2.3486207191049435E-2</v>
      </c>
      <c r="I80" s="12">
        <f t="shared" si="33"/>
        <v>-1.5361583455329342E-2</v>
      </c>
      <c r="J80" s="14">
        <f>MAX($C$2:C80)</f>
        <v>151.00968807750453</v>
      </c>
      <c r="K80" s="12">
        <f t="shared" si="34"/>
        <v>-2.0674335639958574E-2</v>
      </c>
      <c r="L80" s="12">
        <f t="shared" si="38"/>
        <v>-1.8151060546911069E-2</v>
      </c>
      <c r="M80" s="12">
        <f t="shared" si="35"/>
        <v>2.7894770915817269E-3</v>
      </c>
      <c r="O80" s="8" t="s">
        <v>72</v>
      </c>
      <c r="P80" s="13">
        <v>43008</v>
      </c>
      <c r="Q80" s="14">
        <f t="shared" si="29"/>
        <v>159.14226026285908</v>
      </c>
      <c r="R80" s="14">
        <f t="shared" si="30"/>
        <v>155.360922887383</v>
      </c>
      <c r="S80" s="8">
        <f t="shared" si="31"/>
        <v>90</v>
      </c>
    </row>
    <row r="81" spans="1:19" x14ac:dyDescent="0.25">
      <c r="A81" s="13">
        <f t="shared" si="36"/>
        <v>42735</v>
      </c>
      <c r="B81" s="14">
        <f t="shared" si="37"/>
        <v>151.31023852020124</v>
      </c>
      <c r="C81" s="14">
        <f t="shared" si="37"/>
        <v>148.24438595508758</v>
      </c>
      <c r="D81" s="12">
        <v>3.7808963819110364E-3</v>
      </c>
      <c r="E81" s="12">
        <v>2.4121204318339196E-3</v>
      </c>
      <c r="G81" s="14">
        <f>MAX($B$2:B81)</f>
        <v>154.36577153983447</v>
      </c>
      <c r="H81" s="12">
        <f t="shared" si="32"/>
        <v>-1.9794109724931785E-2</v>
      </c>
      <c r="I81" s="12" t="str">
        <f t="shared" si="33"/>
        <v>Positive</v>
      </c>
      <c r="J81" s="14">
        <f>MAX($C$2:C81)</f>
        <v>151.00968807750453</v>
      </c>
      <c r="K81" s="12">
        <f t="shared" si="34"/>
        <v>-1.8312084195536427E-2</v>
      </c>
      <c r="L81" s="12" t="str">
        <f t="shared" si="38"/>
        <v>Positive</v>
      </c>
      <c r="M81" s="12">
        <f t="shared" si="35"/>
        <v>1.3687759500771168E-3</v>
      </c>
      <c r="O81" s="8" t="s">
        <v>73</v>
      </c>
      <c r="P81" s="13">
        <v>43100</v>
      </c>
      <c r="Q81" s="14">
        <f t="shared" si="29"/>
        <v>159.22034723349029</v>
      </c>
      <c r="R81" s="14">
        <f t="shared" si="30"/>
        <v>155.45668365346913</v>
      </c>
      <c r="S81" s="8">
        <f t="shared" si="31"/>
        <v>93</v>
      </c>
    </row>
    <row r="82" spans="1:19" x14ac:dyDescent="0.25">
      <c r="A82" s="13">
        <f t="shared" si="36"/>
        <v>42766</v>
      </c>
      <c r="B82" s="14">
        <f t="shared" si="37"/>
        <v>152.84561090378065</v>
      </c>
      <c r="C82" s="14">
        <f t="shared" si="37"/>
        <v>149.75639805118433</v>
      </c>
      <c r="D82" s="12">
        <v>1.0147181040722764E-2</v>
      </c>
      <c r="E82" s="12">
        <v>1.0199456029011733E-2</v>
      </c>
      <c r="G82" s="14">
        <f>MAX($B$2:B82)</f>
        <v>154.36577153983447</v>
      </c>
      <c r="H82" s="12">
        <f t="shared" si="32"/>
        <v>-9.8477830991279269E-3</v>
      </c>
      <c r="I82" s="12" t="str">
        <f t="shared" si="33"/>
        <v>Positive</v>
      </c>
      <c r="J82" s="14">
        <f>MAX($C$2:C82)</f>
        <v>151.00968807750453</v>
      </c>
      <c r="K82" s="12">
        <f t="shared" si="34"/>
        <v>-8.2994014640767055E-3</v>
      </c>
      <c r="L82" s="12" t="str">
        <f t="shared" si="38"/>
        <v>Positive</v>
      </c>
      <c r="M82" s="12">
        <f t="shared" si="35"/>
        <v>-5.2274988288969482E-5</v>
      </c>
      <c r="O82" s="8" t="s">
        <v>75</v>
      </c>
      <c r="P82" s="13">
        <v>43190</v>
      </c>
      <c r="Q82" s="14">
        <f t="shared" si="29"/>
        <v>157.98718156741856</v>
      </c>
      <c r="R82" s="14">
        <f t="shared" si="30"/>
        <v>152.99938399507187</v>
      </c>
      <c r="S82" s="8">
        <f t="shared" si="31"/>
        <v>96</v>
      </c>
    </row>
    <row r="83" spans="1:19" x14ac:dyDescent="0.25">
      <c r="A83" s="13">
        <f t="shared" si="36"/>
        <v>42794</v>
      </c>
      <c r="B83" s="14">
        <f t="shared" si="37"/>
        <v>154.4631267239981</v>
      </c>
      <c r="C83" s="14">
        <f t="shared" si="37"/>
        <v>151.23144985159871</v>
      </c>
      <c r="D83" s="12">
        <v>1.0582677583301336E-2</v>
      </c>
      <c r="E83" s="12">
        <v>9.849674669059727E-3</v>
      </c>
      <c r="G83" s="14">
        <f>MAX($B$2:B83)</f>
        <v>154.4631267239981</v>
      </c>
      <c r="H83" s="12">
        <f t="shared" si="32"/>
        <v>0</v>
      </c>
      <c r="I83" s="12" t="str">
        <f t="shared" si="33"/>
        <v>Positive</v>
      </c>
      <c r="J83" s="14">
        <f>MAX($C$2:C83)</f>
        <v>151.23144985159871</v>
      </c>
      <c r="K83" s="12">
        <f t="shared" si="34"/>
        <v>0</v>
      </c>
      <c r="L83" s="12" t="str">
        <f t="shared" si="38"/>
        <v>Positive</v>
      </c>
      <c r="M83" s="12">
        <f t="shared" si="35"/>
        <v>7.3300291424160946E-4</v>
      </c>
      <c r="O83" s="8" t="s">
        <v>77</v>
      </c>
      <c r="P83" s="13">
        <v>43281</v>
      </c>
      <c r="Q83" s="14">
        <f t="shared" si="29"/>
        <v>155.59082427389268</v>
      </c>
      <c r="R83" s="14">
        <f t="shared" si="30"/>
        <v>152.22881783054251</v>
      </c>
      <c r="S83" s="8">
        <f t="shared" si="31"/>
        <v>99</v>
      </c>
    </row>
    <row r="84" spans="1:19" x14ac:dyDescent="0.25">
      <c r="A84" s="13">
        <f t="shared" si="36"/>
        <v>42825</v>
      </c>
      <c r="B84" s="14">
        <f t="shared" ref="B84:C99" si="39">B83*(1+D84)</f>
        <v>154.97728379036189</v>
      </c>
      <c r="C84" s="14">
        <f t="shared" si="39"/>
        <v>151.87321498571981</v>
      </c>
      <c r="D84" s="12">
        <v>3.328671879616385E-3</v>
      </c>
      <c r="E84" s="12">
        <v>4.2435957252995316E-3</v>
      </c>
      <c r="G84" s="14">
        <f>MAX($B$2:B84)</f>
        <v>154.97728379036189</v>
      </c>
      <c r="H84" s="12">
        <f t="shared" si="32"/>
        <v>0</v>
      </c>
      <c r="I84" s="12" t="str">
        <f t="shared" si="33"/>
        <v>Positive</v>
      </c>
      <c r="J84" s="14">
        <f>MAX($C$2:C84)</f>
        <v>151.87321498571981</v>
      </c>
      <c r="K84" s="12">
        <f t="shared" si="34"/>
        <v>0</v>
      </c>
      <c r="L84" s="12" t="str">
        <f t="shared" si="38"/>
        <v>Positive</v>
      </c>
      <c r="M84" s="12">
        <f t="shared" si="35"/>
        <v>-9.1492384568314655E-4</v>
      </c>
      <c r="O84" s="8" t="s">
        <v>78</v>
      </c>
      <c r="P84" s="13">
        <v>43373</v>
      </c>
      <c r="Q84" s="14">
        <f t="shared" si="29"/>
        <v>159.71934567653616</v>
      </c>
      <c r="R84" s="14">
        <f t="shared" si="30"/>
        <v>156.26813014504103</v>
      </c>
      <c r="S84" s="8">
        <f t="shared" si="31"/>
        <v>102</v>
      </c>
    </row>
    <row r="85" spans="1:19" x14ac:dyDescent="0.25">
      <c r="A85" s="13">
        <f t="shared" si="36"/>
        <v>42855</v>
      </c>
      <c r="B85" s="14">
        <f t="shared" si="39"/>
        <v>156.15872951484673</v>
      </c>
      <c r="C85" s="14">
        <f t="shared" si="39"/>
        <v>152.90698325586595</v>
      </c>
      <c r="D85" s="12">
        <v>7.6233477293548013E-3</v>
      </c>
      <c r="E85" s="12">
        <v>6.8067846607668958E-3</v>
      </c>
      <c r="G85" s="14">
        <f>MAX($B$2:B85)</f>
        <v>156.15872951484673</v>
      </c>
      <c r="H85" s="12">
        <f t="shared" si="32"/>
        <v>0</v>
      </c>
      <c r="I85" s="12" t="str">
        <f t="shared" si="33"/>
        <v>Positive</v>
      </c>
      <c r="J85" s="14">
        <f>MAX($C$2:C85)</f>
        <v>152.90698325586595</v>
      </c>
      <c r="K85" s="12">
        <f t="shared" si="34"/>
        <v>0</v>
      </c>
      <c r="L85" s="12" t="str">
        <f t="shared" si="38"/>
        <v>Positive</v>
      </c>
      <c r="M85" s="12">
        <f t="shared" si="35"/>
        <v>8.1656306858790551E-4</v>
      </c>
      <c r="O85" s="8" t="s">
        <v>80</v>
      </c>
      <c r="P85" s="13">
        <v>43465</v>
      </c>
      <c r="Q85" s="14">
        <f t="shared" si="29"/>
        <v>158.38494978878774</v>
      </c>
      <c r="R85" s="14">
        <f t="shared" si="30"/>
        <v>155.92988743909936</v>
      </c>
      <c r="S85" s="8">
        <f t="shared" si="31"/>
        <v>105</v>
      </c>
    </row>
    <row r="86" spans="1:19" x14ac:dyDescent="0.25">
      <c r="A86" s="13">
        <f t="shared" si="36"/>
        <v>42886</v>
      </c>
      <c r="B86" s="14">
        <f t="shared" si="39"/>
        <v>157.30366704527023</v>
      </c>
      <c r="C86" s="14">
        <f t="shared" si="39"/>
        <v>153.96875175001392</v>
      </c>
      <c r="D86" s="12">
        <v>7.3318829756146009E-3</v>
      </c>
      <c r="E86" s="12">
        <v>6.9438849131648883E-3</v>
      </c>
      <c r="G86" s="14">
        <f>MAX($B$2:B86)</f>
        <v>157.30366704527023</v>
      </c>
      <c r="H86" s="12">
        <f t="shared" si="32"/>
        <v>0</v>
      </c>
      <c r="I86" s="12" t="str">
        <f t="shared" si="33"/>
        <v>Positive</v>
      </c>
      <c r="J86" s="14">
        <f>MAX($C$2:C86)</f>
        <v>153.96875175001392</v>
      </c>
      <c r="K86" s="12">
        <f t="shared" si="34"/>
        <v>0</v>
      </c>
      <c r="L86" s="12" t="str">
        <f t="shared" si="38"/>
        <v>Positive</v>
      </c>
      <c r="M86" s="12">
        <f t="shared" si="35"/>
        <v>3.8799806244971258E-4</v>
      </c>
      <c r="O86" s="8" t="s">
        <v>82</v>
      </c>
      <c r="P86" s="13">
        <v>43555</v>
      </c>
      <c r="Q86" s="14">
        <f t="shared" si="29"/>
        <v>168.41198233879035</v>
      </c>
      <c r="R86" s="14">
        <f t="shared" si="30"/>
        <v>163.14274514196094</v>
      </c>
      <c r="S86" s="8">
        <f t="shared" si="31"/>
        <v>108</v>
      </c>
    </row>
    <row r="87" spans="1:19" x14ac:dyDescent="0.25">
      <c r="A87" s="13">
        <f t="shared" si="36"/>
        <v>42916</v>
      </c>
      <c r="B87" s="14">
        <f t="shared" si="39"/>
        <v>156.25912704851541</v>
      </c>
      <c r="C87" s="14">
        <f t="shared" si="39"/>
        <v>153.04418435347475</v>
      </c>
      <c r="D87" s="12">
        <v>-6.640277473342171E-3</v>
      </c>
      <c r="E87" s="12">
        <v>-6.004902852237981E-3</v>
      </c>
      <c r="G87" s="14">
        <f>MAX($B$2:B87)</f>
        <v>157.30366704527023</v>
      </c>
      <c r="H87" s="12">
        <f t="shared" si="32"/>
        <v>-6.640277473342171E-3</v>
      </c>
      <c r="I87" s="12">
        <f t="shared" si="33"/>
        <v>-6.640277473342171E-3</v>
      </c>
      <c r="J87" s="14">
        <f>MAX($C$2:C87)</f>
        <v>153.96875175001392</v>
      </c>
      <c r="K87" s="12">
        <f t="shared" si="34"/>
        <v>-6.004902852237981E-3</v>
      </c>
      <c r="L87" s="12">
        <f t="shared" si="38"/>
        <v>-6.004902852237981E-3</v>
      </c>
      <c r="M87" s="12">
        <f t="shared" si="35"/>
        <v>-6.3537462110418996E-4</v>
      </c>
      <c r="O87" s="8" t="s">
        <v>83</v>
      </c>
      <c r="P87" s="13">
        <v>43646</v>
      </c>
      <c r="Q87" s="14">
        <f t="shared" si="29"/>
        <v>173.03594694358989</v>
      </c>
      <c r="R87" s="14">
        <f t="shared" si="30"/>
        <v>170.08792070336548</v>
      </c>
      <c r="S87" s="8">
        <f t="shared" si="31"/>
        <v>111</v>
      </c>
    </row>
    <row r="88" spans="1:19" x14ac:dyDescent="0.25">
      <c r="A88" s="13">
        <f t="shared" si="36"/>
        <v>42947</v>
      </c>
      <c r="B88" s="14">
        <f t="shared" si="39"/>
        <v>158.33907999350973</v>
      </c>
      <c r="C88" s="14">
        <f t="shared" si="39"/>
        <v>154.23419387355091</v>
      </c>
      <c r="D88" s="12">
        <v>1.3310921315645929E-2</v>
      </c>
      <c r="E88" s="12">
        <v>7.7755945128086257E-3</v>
      </c>
      <c r="G88" s="14">
        <f>MAX($B$2:B88)</f>
        <v>158.33907999350973</v>
      </c>
      <c r="H88" s="12">
        <f t="shared" si="32"/>
        <v>0</v>
      </c>
      <c r="I88" s="12" t="str">
        <f t="shared" si="33"/>
        <v>Positive</v>
      </c>
      <c r="J88" s="14">
        <f>MAX($C$2:C88)</f>
        <v>154.23419387355091</v>
      </c>
      <c r="K88" s="12">
        <f t="shared" si="34"/>
        <v>0</v>
      </c>
      <c r="L88" s="12" t="str">
        <f t="shared" si="38"/>
        <v>Positive</v>
      </c>
      <c r="M88" s="12">
        <f t="shared" si="35"/>
        <v>5.5353268028373037E-3</v>
      </c>
      <c r="O88" s="8" t="s">
        <v>84</v>
      </c>
      <c r="P88" s="13">
        <v>43738</v>
      </c>
      <c r="Q88" s="14">
        <f t="shared" si="29"/>
        <v>182.23971823745418</v>
      </c>
      <c r="R88" s="14">
        <f t="shared" si="30"/>
        <v>176.92669541356318</v>
      </c>
      <c r="S88" s="8">
        <f t="shared" si="31"/>
        <v>114</v>
      </c>
    </row>
    <row r="89" spans="1:19" x14ac:dyDescent="0.25">
      <c r="A89" s="13">
        <f t="shared" si="36"/>
        <v>42978</v>
      </c>
      <c r="B89" s="14">
        <f t="shared" si="39"/>
        <v>158.26707772188877</v>
      </c>
      <c r="C89" s="14">
        <f t="shared" si="39"/>
        <v>155.47516380131029</v>
      </c>
      <c r="D89" s="12">
        <v>-4.5473468472789769E-4</v>
      </c>
      <c r="E89" s="12">
        <v>8.0460103988146958E-3</v>
      </c>
      <c r="G89" s="14">
        <f>MAX($B$2:B89)</f>
        <v>158.33907999350973</v>
      </c>
      <c r="H89" s="12">
        <f t="shared" si="32"/>
        <v>-4.5473468472789769E-4</v>
      </c>
      <c r="I89" s="12">
        <f t="shared" si="33"/>
        <v>-4.5473468472789769E-4</v>
      </c>
      <c r="J89" s="14">
        <f>MAX($C$2:C89)</f>
        <v>155.47516380131029</v>
      </c>
      <c r="K89" s="12">
        <f t="shared" si="34"/>
        <v>0</v>
      </c>
      <c r="L89" s="12" t="str">
        <f t="shared" si="38"/>
        <v>Positive</v>
      </c>
      <c r="M89" s="12">
        <f t="shared" si="35"/>
        <v>-8.5007450835425935E-3</v>
      </c>
      <c r="O89" s="8" t="s">
        <v>86</v>
      </c>
      <c r="P89" s="13">
        <v>43830</v>
      </c>
      <c r="Q89" s="14">
        <f t="shared" si="29"/>
        <v>186.55835545721501</v>
      </c>
      <c r="R89" s="14">
        <f t="shared" si="30"/>
        <v>179.60575684605462</v>
      </c>
      <c r="S89" s="8">
        <f t="shared" si="31"/>
        <v>117</v>
      </c>
    </row>
    <row r="90" spans="1:19" ht="12" thickBot="1" x14ac:dyDescent="0.3">
      <c r="A90" s="13">
        <f t="shared" si="36"/>
        <v>43008</v>
      </c>
      <c r="B90" s="14">
        <f t="shared" si="39"/>
        <v>159.14226026285908</v>
      </c>
      <c r="C90" s="14">
        <f t="shared" si="39"/>
        <v>155.360922887383</v>
      </c>
      <c r="D90" s="12">
        <v>5.5297826532705319E-3</v>
      </c>
      <c r="E90" s="12">
        <v>-7.3478561549089605E-4</v>
      </c>
      <c r="G90" s="14">
        <f>MAX($B$2:B90)</f>
        <v>159.14226026285908</v>
      </c>
      <c r="H90" s="12">
        <f t="shared" si="32"/>
        <v>0</v>
      </c>
      <c r="I90" s="12" t="str">
        <f t="shared" si="33"/>
        <v>Positive</v>
      </c>
      <c r="J90" s="14">
        <f>MAX($C$2:C90)</f>
        <v>155.47516380131029</v>
      </c>
      <c r="K90" s="12">
        <f t="shared" si="34"/>
        <v>-7.3478561549089605E-4</v>
      </c>
      <c r="L90" s="12">
        <f t="shared" si="38"/>
        <v>-7.3478561549089605E-4</v>
      </c>
      <c r="M90" s="12">
        <f t="shared" si="35"/>
        <v>6.2645682687614279E-3</v>
      </c>
      <c r="O90" s="8" t="s">
        <v>88</v>
      </c>
      <c r="P90" s="13">
        <v>43921</v>
      </c>
      <c r="Q90" s="14">
        <f t="shared" si="29"/>
        <v>160.82845678745574</v>
      </c>
      <c r="R90" s="14">
        <f t="shared" si="30"/>
        <v>165.14737968303729</v>
      </c>
      <c r="S90" s="8">
        <f t="shared" si="31"/>
        <v>120</v>
      </c>
    </row>
    <row r="91" spans="1:19" ht="12" thickBot="1" x14ac:dyDescent="0.3">
      <c r="A91" s="13">
        <f t="shared" si="36"/>
        <v>43039</v>
      </c>
      <c r="B91" s="14">
        <f t="shared" si="39"/>
        <v>158.94450754502685</v>
      </c>
      <c r="C91" s="14">
        <f t="shared" si="39"/>
        <v>155.32564260514073</v>
      </c>
      <c r="D91" s="12">
        <v>-1.2426159934236791E-3</v>
      </c>
      <c r="E91" s="12">
        <v>-2.2708594662401715E-4</v>
      </c>
      <c r="G91" s="14">
        <f>MAX($B$2:B91)</f>
        <v>159.14226026285908</v>
      </c>
      <c r="H91" s="12">
        <f t="shared" si="32"/>
        <v>-1.2426159934236791E-3</v>
      </c>
      <c r="I91" s="12">
        <f t="shared" si="33"/>
        <v>-1.2426159934236791E-3</v>
      </c>
      <c r="J91" s="14">
        <f>MAX($C$2:C91)</f>
        <v>155.47516380131029</v>
      </c>
      <c r="K91" s="12">
        <f t="shared" si="34"/>
        <v>-9.6170470262790797E-4</v>
      </c>
      <c r="L91" s="12">
        <f t="shared" si="38"/>
        <v>-2.2708594662401715E-4</v>
      </c>
      <c r="M91" s="12">
        <f t="shared" si="35"/>
        <v>-1.015530046799662E-3</v>
      </c>
      <c r="O91" s="8" t="s">
        <v>89</v>
      </c>
      <c r="P91" s="51">
        <v>44012</v>
      </c>
      <c r="Q91" s="14">
        <f t="shared" si="29"/>
        <v>187.82560375817246</v>
      </c>
      <c r="R91" s="14">
        <f t="shared" si="30"/>
        <v>184.10507300345003</v>
      </c>
      <c r="S91" s="8">
        <f t="shared" si="31"/>
        <v>123</v>
      </c>
    </row>
    <row r="92" spans="1:19" ht="12" thickBot="1" x14ac:dyDescent="0.3">
      <c r="A92" s="13">
        <f t="shared" si="36"/>
        <v>43069</v>
      </c>
      <c r="B92" s="14">
        <f t="shared" si="39"/>
        <v>159.02766509816658</v>
      </c>
      <c r="C92" s="14">
        <f t="shared" si="39"/>
        <v>155.0988407907262</v>
      </c>
      <c r="D92" s="12">
        <v>5.2318607559409536E-4</v>
      </c>
      <c r="E92" s="12">
        <v>-1.4601698123412055E-3</v>
      </c>
      <c r="G92" s="14">
        <f>MAX($B$2:B92)</f>
        <v>159.14226026285908</v>
      </c>
      <c r="H92" s="12">
        <f t="shared" si="32"/>
        <v>-7.2008003721468761E-4</v>
      </c>
      <c r="I92" s="12" t="str">
        <f t="shared" si="33"/>
        <v>Positive</v>
      </c>
      <c r="J92" s="14">
        <f>MAX($C$2:C92)</f>
        <v>155.47516380131029</v>
      </c>
      <c r="K92" s="12">
        <f t="shared" si="34"/>
        <v>-2.4204702627939056E-3</v>
      </c>
      <c r="L92" s="12">
        <f t="shared" si="38"/>
        <v>-1.4601698123412055E-3</v>
      </c>
      <c r="M92" s="12">
        <f t="shared" si="35"/>
        <v>1.9833558879353008E-3</v>
      </c>
      <c r="O92" s="8" t="s">
        <v>90</v>
      </c>
      <c r="P92" s="51">
        <v>44104</v>
      </c>
      <c r="Q92" s="14">
        <f t="shared" si="29"/>
        <v>192.92527024965887</v>
      </c>
      <c r="R92" s="14">
        <f t="shared" si="30"/>
        <v>188.76690184586644</v>
      </c>
      <c r="S92" s="8">
        <f t="shared" si="31"/>
        <v>126</v>
      </c>
    </row>
    <row r="93" spans="1:19" ht="12" thickBot="1" x14ac:dyDescent="0.3">
      <c r="A93" s="13">
        <f t="shared" si="36"/>
        <v>43100</v>
      </c>
      <c r="B93" s="14">
        <f t="shared" si="39"/>
        <v>159.22034723349029</v>
      </c>
      <c r="C93" s="14">
        <f t="shared" si="39"/>
        <v>155.45668365346913</v>
      </c>
      <c r="D93" s="12">
        <v>1.2116265129389348E-3</v>
      </c>
      <c r="E93" s="12">
        <v>2.3071923743502865E-3</v>
      </c>
      <c r="G93" s="14">
        <f>MAX($B$2:B93)</f>
        <v>159.22034723349029</v>
      </c>
      <c r="H93" s="12">
        <f t="shared" si="32"/>
        <v>0</v>
      </c>
      <c r="I93" s="12" t="str">
        <f t="shared" si="33"/>
        <v>Positive</v>
      </c>
      <c r="J93" s="14">
        <f>MAX($C$2:C93)</f>
        <v>155.47516380131029</v>
      </c>
      <c r="K93" s="12">
        <f t="shared" si="34"/>
        <v>-1.1886237897629215E-4</v>
      </c>
      <c r="L93" s="12" t="str">
        <f t="shared" si="38"/>
        <v>Positive</v>
      </c>
      <c r="M93" s="12">
        <f t="shared" si="35"/>
        <v>-1.0955658614113517E-3</v>
      </c>
      <c r="O93" s="8" t="s">
        <v>91</v>
      </c>
      <c r="P93" s="51">
        <f>+P3</f>
        <v>44165</v>
      </c>
      <c r="Q93" s="14">
        <f t="shared" si="29"/>
        <v>202.79236035783913</v>
      </c>
      <c r="R93" s="14">
        <f t="shared" si="30"/>
        <v>193.11066421596712</v>
      </c>
      <c r="S93" s="8">
        <f t="shared" si="31"/>
        <v>128</v>
      </c>
    </row>
    <row r="94" spans="1:19" x14ac:dyDescent="0.25">
      <c r="A94" s="13">
        <f t="shared" si="36"/>
        <v>43131</v>
      </c>
      <c r="B94" s="14">
        <f t="shared" si="39"/>
        <v>160.26488723024511</v>
      </c>
      <c r="C94" s="14">
        <f t="shared" si="39"/>
        <v>154.86811894495145</v>
      </c>
      <c r="D94" s="12">
        <v>6.5603424116582598E-3</v>
      </c>
      <c r="E94" s="12">
        <v>-3.7860366932158662E-3</v>
      </c>
      <c r="G94" s="14">
        <f>MAX($B$2:B94)</f>
        <v>160.26488723024511</v>
      </c>
      <c r="H94" s="12">
        <f t="shared" si="32"/>
        <v>0</v>
      </c>
      <c r="I94" s="12" t="str">
        <f t="shared" si="33"/>
        <v>Positive</v>
      </c>
      <c r="J94" s="14">
        <f>MAX($C$2:C94)</f>
        <v>155.47516380131029</v>
      </c>
      <c r="K94" s="12">
        <f t="shared" si="34"/>
        <v>-3.9044490548639788E-3</v>
      </c>
      <c r="L94" s="12">
        <f t="shared" si="38"/>
        <v>-3.7860366932158662E-3</v>
      </c>
      <c r="M94" s="12">
        <f t="shared" si="35"/>
        <v>1.0346379104874126E-2</v>
      </c>
      <c r="O94" s="8" t="s">
        <v>141</v>
      </c>
      <c r="P94" s="13"/>
      <c r="Q94" s="14" t="str">
        <f t="shared" si="29"/>
        <v>N/A</v>
      </c>
      <c r="R94" s="14" t="str">
        <f t="shared" si="30"/>
        <v>N/A</v>
      </c>
      <c r="S94" s="8" t="str">
        <f t="shared" si="31"/>
        <v>N/A</v>
      </c>
    </row>
    <row r="95" spans="1:19" x14ac:dyDescent="0.25">
      <c r="A95" s="13">
        <f t="shared" si="36"/>
        <v>43159</v>
      </c>
      <c r="B95" s="14">
        <f t="shared" si="39"/>
        <v>158.98608632159673</v>
      </c>
      <c r="C95" s="14">
        <f t="shared" si="39"/>
        <v>153.07890463123695</v>
      </c>
      <c r="D95" s="12">
        <v>-7.9792955946188515E-3</v>
      </c>
      <c r="E95" s="12">
        <v>-1.155314809725605E-2</v>
      </c>
      <c r="G95" s="14">
        <f>MAX($B$2:B95)</f>
        <v>160.26488723024511</v>
      </c>
      <c r="H95" s="12">
        <f t="shared" si="32"/>
        <v>-7.9792955946188515E-3</v>
      </c>
      <c r="I95" s="12">
        <f t="shared" si="33"/>
        <v>-7.9792955946188515E-3</v>
      </c>
      <c r="J95" s="14">
        <f>MAX($C$2:C95)</f>
        <v>155.47516380131029</v>
      </c>
      <c r="K95" s="12">
        <f t="shared" si="34"/>
        <v>-1.5412488473950936E-2</v>
      </c>
      <c r="L95" s="12">
        <f t="shared" si="38"/>
        <v>-1.155314809725605E-2</v>
      </c>
      <c r="M95" s="12">
        <f t="shared" si="35"/>
        <v>3.5738525026371981E-3</v>
      </c>
      <c r="O95" s="8" t="s">
        <v>142</v>
      </c>
      <c r="P95" s="13"/>
      <c r="Q95" s="14" t="str">
        <f t="shared" si="29"/>
        <v>N/A</v>
      </c>
      <c r="R95" s="14" t="str">
        <f t="shared" si="30"/>
        <v>N/A</v>
      </c>
      <c r="S95" s="8" t="str">
        <f t="shared" si="31"/>
        <v>N/A</v>
      </c>
    </row>
    <row r="96" spans="1:19" x14ac:dyDescent="0.25">
      <c r="A96" s="13">
        <f t="shared" si="36"/>
        <v>43190</v>
      </c>
      <c r="B96" s="14">
        <f t="shared" si="39"/>
        <v>157.98718156741856</v>
      </c>
      <c r="C96" s="14">
        <f t="shared" si="39"/>
        <v>152.99938399507187</v>
      </c>
      <c r="D96" s="12">
        <v>-6.2829696440076521E-3</v>
      </c>
      <c r="E96" s="12">
        <v>-5.1947481827530062E-4</v>
      </c>
      <c r="G96" s="14">
        <f>MAX($B$2:B96)</f>
        <v>160.26488723024511</v>
      </c>
      <c r="H96" s="12">
        <f t="shared" si="32"/>
        <v>-1.421213156662493E-2</v>
      </c>
      <c r="I96" s="12">
        <f t="shared" si="33"/>
        <v>-6.2829696440076521E-3</v>
      </c>
      <c r="J96" s="14">
        <f>MAX($C$2:C96)</f>
        <v>155.47516380131029</v>
      </c>
      <c r="K96" s="12">
        <f t="shared" si="34"/>
        <v>-1.5923956892577085E-2</v>
      </c>
      <c r="L96" s="12">
        <f t="shared" si="38"/>
        <v>-5.1947481827530062E-4</v>
      </c>
      <c r="M96" s="12">
        <f t="shared" si="35"/>
        <v>-5.7634948257323515E-3</v>
      </c>
      <c r="O96" s="8" t="s">
        <v>143</v>
      </c>
      <c r="Q96" s="14" t="str">
        <f t="shared" si="29"/>
        <v>N/A</v>
      </c>
      <c r="R96" s="14" t="str">
        <f t="shared" si="30"/>
        <v>N/A</v>
      </c>
      <c r="S96" s="8" t="str">
        <f t="shared" si="31"/>
        <v>N/A</v>
      </c>
    </row>
    <row r="97" spans="1:19" x14ac:dyDescent="0.25">
      <c r="A97" s="13">
        <f t="shared" si="36"/>
        <v>43220</v>
      </c>
      <c r="B97" s="14">
        <f t="shared" si="39"/>
        <v>156.62218075612537</v>
      </c>
      <c r="C97" s="14">
        <f t="shared" si="39"/>
        <v>151.47281178249418</v>
      </c>
      <c r="D97" s="12">
        <v>-8.6399465940892872E-3</v>
      </c>
      <c r="E97" s="12">
        <v>-9.977636332358486E-3</v>
      </c>
      <c r="G97" s="14">
        <f>MAX($B$2:B97)</f>
        <v>160.26488723024511</v>
      </c>
      <c r="H97" s="12">
        <f t="shared" si="32"/>
        <v>-2.2729286102990409E-2</v>
      </c>
      <c r="I97" s="12">
        <f t="shared" si="33"/>
        <v>-8.6399465940892872E-3</v>
      </c>
      <c r="J97" s="14">
        <f>MAX($C$2:C97)</f>
        <v>155.47516380131029</v>
      </c>
      <c r="K97" s="12">
        <f t="shared" si="34"/>
        <v>-2.5742709774089212E-2</v>
      </c>
      <c r="L97" s="12">
        <f t="shared" si="38"/>
        <v>-9.977636332358486E-3</v>
      </c>
      <c r="M97" s="12">
        <f t="shared" si="35"/>
        <v>1.3376897382691988E-3</v>
      </c>
      <c r="O97" s="8" t="s">
        <v>144</v>
      </c>
      <c r="Q97" s="14" t="str">
        <f t="shared" si="29"/>
        <v>N/A</v>
      </c>
      <c r="R97" s="14" t="str">
        <f t="shared" si="30"/>
        <v>N/A</v>
      </c>
      <c r="S97" s="8" t="str">
        <f t="shared" si="31"/>
        <v>N/A</v>
      </c>
    </row>
    <row r="98" spans="1:19" x14ac:dyDescent="0.25">
      <c r="A98" s="13">
        <f t="shared" si="36"/>
        <v>43251</v>
      </c>
      <c r="B98" s="14">
        <f t="shared" si="39"/>
        <v>156.21247768943707</v>
      </c>
      <c r="C98" s="14">
        <f t="shared" si="39"/>
        <v>151.82673461387682</v>
      </c>
      <c r="D98" s="12">
        <v>-2.6158687403685654E-3</v>
      </c>
      <c r="E98" s="12">
        <v>2.33654361609692E-3</v>
      </c>
      <c r="G98" s="14">
        <f>MAX($B$2:B98)</f>
        <v>160.26488723024511</v>
      </c>
      <c r="H98" s="12">
        <f t="shared" si="32"/>
        <v>-2.5285698014351321E-2</v>
      </c>
      <c r="I98" s="12">
        <f t="shared" si="33"/>
        <v>-2.6158687403685654E-3</v>
      </c>
      <c r="J98" s="14">
        <f>MAX($C$2:C98)</f>
        <v>155.47516380131029</v>
      </c>
      <c r="K98" s="12">
        <f t="shared" si="34"/>
        <v>-2.3466315122175896E-2</v>
      </c>
      <c r="L98" s="12" t="str">
        <f t="shared" si="38"/>
        <v>Positive</v>
      </c>
      <c r="M98" s="12">
        <f t="shared" si="35"/>
        <v>-4.9524123564654854E-3</v>
      </c>
    </row>
    <row r="99" spans="1:19" x14ac:dyDescent="0.25">
      <c r="A99" s="13">
        <f t="shared" si="36"/>
        <v>43281</v>
      </c>
      <c r="B99" s="14">
        <f t="shared" si="39"/>
        <v>155.59082427389268</v>
      </c>
      <c r="C99" s="14">
        <f t="shared" si="39"/>
        <v>152.22881783054251</v>
      </c>
      <c r="D99" s="12">
        <v>-3.9795375167167579E-3</v>
      </c>
      <c r="E99" s="12">
        <v>2.6483031311201888E-3</v>
      </c>
      <c r="G99" s="14">
        <f>MAX($B$2:B99)</f>
        <v>160.26488723024511</v>
      </c>
      <c r="H99" s="12">
        <f t="shared" si="32"/>
        <v>-2.9164610147183523E-2</v>
      </c>
      <c r="I99" s="12">
        <f t="shared" si="33"/>
        <v>-3.9795375167167579E-3</v>
      </c>
      <c r="J99" s="14">
        <f>MAX($C$2:C99)</f>
        <v>155.47516380131029</v>
      </c>
      <c r="K99" s="12">
        <f t="shared" si="34"/>
        <v>-2.088015790686959E-2</v>
      </c>
      <c r="L99" s="12" t="str">
        <f t="shared" si="38"/>
        <v>Positive</v>
      </c>
      <c r="M99" s="12">
        <f t="shared" si="35"/>
        <v>-6.6278406478369467E-3</v>
      </c>
    </row>
    <row r="100" spans="1:19" x14ac:dyDescent="0.25">
      <c r="A100" s="13">
        <f t="shared" si="36"/>
        <v>43312</v>
      </c>
      <c r="B100" s="14">
        <f t="shared" ref="B100:C115" si="40">B99*(1+D100)</f>
        <v>158.05030804862707</v>
      </c>
      <c r="C100" s="14">
        <f t="shared" si="40"/>
        <v>154.63515708125655</v>
      </c>
      <c r="D100" s="12">
        <v>1.5807383155223009E-2</v>
      </c>
      <c r="E100" s="12">
        <v>1.5807383155223009E-2</v>
      </c>
      <c r="G100" s="14">
        <f>MAX($B$2:B100)</f>
        <v>160.26488723024511</v>
      </c>
      <c r="H100" s="12">
        <f t="shared" si="32"/>
        <v>-1.3818243159129717E-2</v>
      </c>
      <c r="I100" s="12" t="str">
        <f t="shared" si="33"/>
        <v>Positive</v>
      </c>
      <c r="J100" s="14">
        <f>MAX($C$2:C100)</f>
        <v>155.47516380131029</v>
      </c>
      <c r="K100" s="12">
        <f t="shared" si="34"/>
        <v>-5.4028354080219998E-3</v>
      </c>
      <c r="L100" s="12" t="str">
        <f t="shared" si="38"/>
        <v>Positive</v>
      </c>
      <c r="M100" s="12">
        <f t="shared" si="35"/>
        <v>0</v>
      </c>
    </row>
    <row r="101" spans="1:19" x14ac:dyDescent="0.25">
      <c r="A101" s="13">
        <f t="shared" si="36"/>
        <v>43343</v>
      </c>
      <c r="B101" s="14">
        <f t="shared" si="40"/>
        <v>158.47615304011003</v>
      </c>
      <c r="C101" s="14">
        <f t="shared" si="40"/>
        <v>155.05180041440317</v>
      </c>
      <c r="D101" s="12">
        <v>2.6943635652512121E-3</v>
      </c>
      <c r="E101" s="12">
        <v>2.6943635652512121E-3</v>
      </c>
      <c r="G101" s="14">
        <f>MAX($B$2:B101)</f>
        <v>160.26488723024511</v>
      </c>
      <c r="H101" s="12">
        <f t="shared" si="32"/>
        <v>-1.1161110964782228E-2</v>
      </c>
      <c r="I101" s="12" t="str">
        <f t="shared" si="33"/>
        <v>Positive</v>
      </c>
      <c r="J101" s="14">
        <f>MAX($C$2:C101)</f>
        <v>155.47516380131029</v>
      </c>
      <c r="K101" s="12">
        <f t="shared" si="34"/>
        <v>-2.7230290456432549E-3</v>
      </c>
      <c r="L101" s="12" t="str">
        <f t="shared" si="38"/>
        <v>Positive</v>
      </c>
      <c r="M101" s="12">
        <f t="shared" si="35"/>
        <v>0</v>
      </c>
    </row>
    <row r="102" spans="1:19" x14ac:dyDescent="0.25">
      <c r="A102" s="13">
        <f t="shared" si="36"/>
        <v>43373</v>
      </c>
      <c r="B102" s="14">
        <f t="shared" si="40"/>
        <v>159.71934567653616</v>
      </c>
      <c r="C102" s="14">
        <f t="shared" si="40"/>
        <v>156.26813014504103</v>
      </c>
      <c r="D102" s="12">
        <v>7.8446669267109304E-3</v>
      </c>
      <c r="E102" s="12">
        <v>7.8446669267109304E-3</v>
      </c>
      <c r="G102" s="14">
        <f>MAX($B$2:B102)</f>
        <v>160.26488723024511</v>
      </c>
      <c r="H102" s="12">
        <f t="shared" si="32"/>
        <v>-3.4039992361221127E-3</v>
      </c>
      <c r="I102" s="12" t="str">
        <f t="shared" si="33"/>
        <v>Positive</v>
      </c>
      <c r="J102" s="14">
        <f>MAX($C$2:C102)</f>
        <v>156.26813014504103</v>
      </c>
      <c r="K102" s="12">
        <f t="shared" si="34"/>
        <v>0</v>
      </c>
      <c r="L102" s="12" t="str">
        <f t="shared" si="38"/>
        <v>Positive</v>
      </c>
      <c r="M102" s="12">
        <f t="shared" si="35"/>
        <v>0</v>
      </c>
    </row>
    <row r="103" spans="1:19" x14ac:dyDescent="0.25">
      <c r="A103" s="13">
        <f t="shared" si="36"/>
        <v>43404</v>
      </c>
      <c r="B103" s="14">
        <f t="shared" si="40"/>
        <v>158.05660414393122</v>
      </c>
      <c r="C103" s="14">
        <f t="shared" si="40"/>
        <v>154.64131713053689</v>
      </c>
      <c r="D103" s="12">
        <v>-1.041039534417032E-2</v>
      </c>
      <c r="E103" s="12">
        <v>-1.041039534417032E-2</v>
      </c>
      <c r="G103" s="14">
        <f>MAX($B$2:B103)</f>
        <v>160.26488723024511</v>
      </c>
      <c r="H103" s="12">
        <f t="shared" si="32"/>
        <v>-1.3778957602493036E-2</v>
      </c>
      <c r="I103" s="12">
        <f t="shared" si="33"/>
        <v>-1.041039534417032E-2</v>
      </c>
      <c r="J103" s="14">
        <f>MAX($C$2:C103)</f>
        <v>156.26813014504103</v>
      </c>
      <c r="K103" s="12">
        <f t="shared" si="34"/>
        <v>-1.041039534417032E-2</v>
      </c>
      <c r="L103" s="12">
        <f t="shared" si="38"/>
        <v>-1.041039534417032E-2</v>
      </c>
      <c r="M103" s="12">
        <f t="shared" si="35"/>
        <v>0</v>
      </c>
    </row>
    <row r="104" spans="1:19" x14ac:dyDescent="0.25">
      <c r="A104" s="13">
        <f t="shared" si="36"/>
        <v>43434</v>
      </c>
      <c r="B104" s="14">
        <f t="shared" si="40"/>
        <v>157.20164381256905</v>
      </c>
      <c r="C104" s="14">
        <f t="shared" si="40"/>
        <v>154.84011872094962</v>
      </c>
      <c r="D104" s="12">
        <v>-5.4092034685474522E-3</v>
      </c>
      <c r="E104" s="12">
        <v>1.2855658119164115E-3</v>
      </c>
      <c r="G104" s="14">
        <f>MAX($B$2:B104)</f>
        <v>160.26488723024511</v>
      </c>
      <c r="H104" s="12">
        <f t="shared" si="32"/>
        <v>-1.9113627885784079E-2</v>
      </c>
      <c r="I104" s="12">
        <f t="shared" si="33"/>
        <v>-5.4092034685474522E-3</v>
      </c>
      <c r="J104" s="14">
        <f>MAX($C$2:C104)</f>
        <v>156.26813014504103</v>
      </c>
      <c r="K104" s="12">
        <f t="shared" si="34"/>
        <v>-9.1382127805970104E-3</v>
      </c>
      <c r="L104" s="12" t="str">
        <f t="shared" si="38"/>
        <v>Positive</v>
      </c>
      <c r="M104" s="12">
        <f t="shared" si="35"/>
        <v>-6.6947692804638637E-3</v>
      </c>
    </row>
    <row r="105" spans="1:19" x14ac:dyDescent="0.25">
      <c r="A105" s="13">
        <f t="shared" si="36"/>
        <v>43465</v>
      </c>
      <c r="B105" s="14">
        <f t="shared" si="40"/>
        <v>158.38494978878774</v>
      </c>
      <c r="C105" s="14">
        <f t="shared" si="40"/>
        <v>155.92988743909936</v>
      </c>
      <c r="D105" s="12">
        <v>7.5273129944464223E-3</v>
      </c>
      <c r="E105" s="12">
        <v>7.038025591505237E-3</v>
      </c>
      <c r="G105" s="14">
        <f>MAX($B$2:B105)</f>
        <v>160.26488723024511</v>
      </c>
      <c r="H105" s="12">
        <f t="shared" si="32"/>
        <v>-1.1730189150893411E-2</v>
      </c>
      <c r="I105" s="12" t="str">
        <f t="shared" si="33"/>
        <v>Positive</v>
      </c>
      <c r="J105" s="14">
        <f>MAX($C$2:C105)</f>
        <v>156.26813014504103</v>
      </c>
      <c r="K105" s="12">
        <f t="shared" si="34"/>
        <v>-2.1645021645022577E-3</v>
      </c>
      <c r="L105" s="12" t="str">
        <f t="shared" si="38"/>
        <v>Positive</v>
      </c>
      <c r="M105" s="12">
        <f t="shared" si="35"/>
        <v>4.8928740294118533E-4</v>
      </c>
    </row>
    <row r="106" spans="1:19" x14ac:dyDescent="0.25">
      <c r="A106" s="13">
        <f t="shared" si="36"/>
        <v>43496</v>
      </c>
      <c r="B106" s="14">
        <f t="shared" si="40"/>
        <v>163.14141968216003</v>
      </c>
      <c r="C106" s="14">
        <f t="shared" si="40"/>
        <v>159.29495435963472</v>
      </c>
      <c r="D106" s="12">
        <v>3.0031072394916425E-2</v>
      </c>
      <c r="E106" s="12">
        <v>2.1580640990648048E-2</v>
      </c>
      <c r="G106" s="14">
        <f>MAX($B$2:B106)</f>
        <v>163.14141968216003</v>
      </c>
      <c r="H106" s="12">
        <f t="shared" si="32"/>
        <v>0</v>
      </c>
      <c r="I106" s="12" t="str">
        <f t="shared" si="33"/>
        <v>Positive</v>
      </c>
      <c r="J106" s="14">
        <f>MAX($C$2:C106)</f>
        <v>159.29495435963472</v>
      </c>
      <c r="K106" s="12">
        <f t="shared" si="34"/>
        <v>0</v>
      </c>
      <c r="L106" s="12" t="str">
        <f t="shared" si="38"/>
        <v>Positive</v>
      </c>
      <c r="M106" s="12">
        <f t="shared" si="35"/>
        <v>8.450431404268377E-3</v>
      </c>
    </row>
    <row r="107" spans="1:19" x14ac:dyDescent="0.25">
      <c r="A107" s="13">
        <f t="shared" si="36"/>
        <v>43524</v>
      </c>
      <c r="B107" s="14">
        <f t="shared" si="40"/>
        <v>166.05741918907489</v>
      </c>
      <c r="C107" s="14">
        <f t="shared" si="40"/>
        <v>161.27961023688172</v>
      </c>
      <c r="D107" s="12">
        <v>1.787405989598434E-2</v>
      </c>
      <c r="E107" s="12">
        <v>1.2459000256632935E-2</v>
      </c>
      <c r="G107" s="14">
        <f>MAX($B$2:B107)</f>
        <v>166.05741918907489</v>
      </c>
      <c r="H107" s="12">
        <f t="shared" si="32"/>
        <v>0</v>
      </c>
      <c r="I107" s="12" t="str">
        <f t="shared" si="33"/>
        <v>Positive</v>
      </c>
      <c r="J107" s="14">
        <f>MAX($C$2:C107)</f>
        <v>161.27961023688172</v>
      </c>
      <c r="K107" s="12">
        <f t="shared" si="34"/>
        <v>0</v>
      </c>
      <c r="L107" s="12" t="str">
        <f t="shared" si="38"/>
        <v>Positive</v>
      </c>
      <c r="M107" s="12">
        <f t="shared" si="35"/>
        <v>5.415059639351405E-3</v>
      </c>
    </row>
    <row r="108" spans="1:19" x14ac:dyDescent="0.25">
      <c r="A108" s="13">
        <f t="shared" si="36"/>
        <v>43555</v>
      </c>
      <c r="B108" s="14">
        <f t="shared" si="40"/>
        <v>168.41198233879035</v>
      </c>
      <c r="C108" s="14">
        <f t="shared" si="40"/>
        <v>163.14274514196094</v>
      </c>
      <c r="D108" s="12">
        <v>1.4179210788736407E-2</v>
      </c>
      <c r="E108" s="12">
        <v>1.1552203668788064E-2</v>
      </c>
      <c r="G108" s="14">
        <f>MAX($B$2:B108)</f>
        <v>168.41198233879035</v>
      </c>
      <c r="H108" s="12">
        <f t="shared" si="32"/>
        <v>0</v>
      </c>
      <c r="I108" s="12" t="str">
        <f t="shared" si="33"/>
        <v>Positive</v>
      </c>
      <c r="J108" s="14">
        <f>MAX($C$2:C108)</f>
        <v>163.14274514196094</v>
      </c>
      <c r="K108" s="12">
        <f t="shared" si="34"/>
        <v>0</v>
      </c>
      <c r="L108" s="12" t="str">
        <f t="shared" si="38"/>
        <v>Positive</v>
      </c>
      <c r="M108" s="12">
        <f t="shared" si="35"/>
        <v>2.6270071199483436E-3</v>
      </c>
    </row>
    <row r="109" spans="1:19" x14ac:dyDescent="0.25">
      <c r="A109" s="13">
        <f t="shared" si="36"/>
        <v>43585</v>
      </c>
      <c r="B109" s="14">
        <f t="shared" si="40"/>
        <v>170.63880294655874</v>
      </c>
      <c r="C109" s="14">
        <f t="shared" si="40"/>
        <v>165.04676037408282</v>
      </c>
      <c r="D109" s="12">
        <v>1.3222459452372881E-2</v>
      </c>
      <c r="E109" s="12">
        <v>1.1670854443849521E-2</v>
      </c>
      <c r="G109" s="14">
        <f>MAX($B$2:B109)</f>
        <v>170.63880294655874</v>
      </c>
      <c r="H109" s="12">
        <f t="shared" si="32"/>
        <v>0</v>
      </c>
      <c r="I109" s="12" t="str">
        <f t="shared" si="33"/>
        <v>Positive</v>
      </c>
      <c r="J109" s="14">
        <f>MAX($C$2:C109)</f>
        <v>165.04676037408282</v>
      </c>
      <c r="K109" s="12">
        <f t="shared" si="34"/>
        <v>0</v>
      </c>
      <c r="L109" s="12" t="str">
        <f t="shared" si="38"/>
        <v>Positive</v>
      </c>
      <c r="M109" s="12">
        <f t="shared" si="35"/>
        <v>1.5516050085233601E-3</v>
      </c>
    </row>
    <row r="110" spans="1:19" x14ac:dyDescent="0.25">
      <c r="A110" s="13">
        <f t="shared" si="36"/>
        <v>43616</v>
      </c>
      <c r="B110" s="14">
        <f t="shared" si="40"/>
        <v>169.75879876870127</v>
      </c>
      <c r="C110" s="14">
        <f t="shared" si="40"/>
        <v>166.26645013160092</v>
      </c>
      <c r="D110" s="12">
        <v>-5.1571164510165746E-3</v>
      </c>
      <c r="E110" s="12">
        <v>7.3899648484685443E-3</v>
      </c>
      <c r="G110" s="14">
        <f>MAX($B$2:B110)</f>
        <v>170.63880294655874</v>
      </c>
      <c r="H110" s="12">
        <f t="shared" si="32"/>
        <v>-5.1571164510165746E-3</v>
      </c>
      <c r="I110" s="12">
        <f t="shared" si="33"/>
        <v>-5.1571164510165746E-3</v>
      </c>
      <c r="J110" s="14">
        <f>MAX($C$2:C110)</f>
        <v>166.26645013160092</v>
      </c>
      <c r="K110" s="12">
        <f t="shared" si="34"/>
        <v>0</v>
      </c>
      <c r="L110" s="12" t="str">
        <f t="shared" si="38"/>
        <v>Positive</v>
      </c>
      <c r="M110" s="12">
        <f t="shared" si="35"/>
        <v>-1.2547081299485119E-2</v>
      </c>
    </row>
    <row r="111" spans="1:19" x14ac:dyDescent="0.25">
      <c r="A111" s="13">
        <f t="shared" si="36"/>
        <v>43646</v>
      </c>
      <c r="B111" s="14">
        <f t="shared" si="40"/>
        <v>173.03594694358989</v>
      </c>
      <c r="C111" s="14">
        <f t="shared" si="40"/>
        <v>170.08792070336548</v>
      </c>
      <c r="D111" s="12">
        <v>1.9304732353542242E-2</v>
      </c>
      <c r="E111" s="12">
        <v>2.2984014927484475E-2</v>
      </c>
      <c r="G111" s="14">
        <f>MAX($B$2:B111)</f>
        <v>173.03594694358989</v>
      </c>
      <c r="H111" s="12">
        <f t="shared" si="32"/>
        <v>0</v>
      </c>
      <c r="I111" s="12" t="str">
        <f t="shared" si="33"/>
        <v>Positive</v>
      </c>
      <c r="J111" s="14">
        <f>MAX($C$2:C111)</f>
        <v>170.08792070336548</v>
      </c>
      <c r="K111" s="12">
        <f t="shared" si="34"/>
        <v>0</v>
      </c>
      <c r="L111" s="12" t="str">
        <f t="shared" si="38"/>
        <v>Positive</v>
      </c>
      <c r="M111" s="12">
        <f t="shared" si="35"/>
        <v>-3.679282573942233E-3</v>
      </c>
    </row>
    <row r="112" spans="1:19" x14ac:dyDescent="0.25">
      <c r="A112" s="13">
        <f t="shared" si="36"/>
        <v>43677</v>
      </c>
      <c r="B112" s="14">
        <f t="shared" si="40"/>
        <v>178.44056041584363</v>
      </c>
      <c r="C112" s="14">
        <f t="shared" si="40"/>
        <v>173.12818502548006</v>
      </c>
      <c r="D112" s="12">
        <v>3.123405030987958E-2</v>
      </c>
      <c r="E112" s="12">
        <v>1.78746633478859E-2</v>
      </c>
      <c r="G112" s="14">
        <f>MAX($B$2:B112)</f>
        <v>178.44056041584363</v>
      </c>
      <c r="H112" s="12">
        <f t="shared" si="32"/>
        <v>0</v>
      </c>
      <c r="I112" s="12" t="str">
        <f t="shared" si="33"/>
        <v>Positive</v>
      </c>
      <c r="J112" s="14">
        <f>MAX($C$2:C112)</f>
        <v>173.12818502548006</v>
      </c>
      <c r="K112" s="12">
        <f t="shared" si="34"/>
        <v>0</v>
      </c>
      <c r="L112" s="12" t="str">
        <f t="shared" si="38"/>
        <v>Positive</v>
      </c>
      <c r="M112" s="12">
        <f t="shared" si="35"/>
        <v>1.335938696199368E-2</v>
      </c>
    </row>
    <row r="113" spans="1:13" x14ac:dyDescent="0.25">
      <c r="A113" s="13">
        <f t="shared" si="36"/>
        <v>43708</v>
      </c>
      <c r="B113" s="14">
        <f t="shared" si="40"/>
        <v>184.0975048351533</v>
      </c>
      <c r="C113" s="14">
        <f t="shared" si="40"/>
        <v>179.29159433275487</v>
      </c>
      <c r="D113" s="12">
        <v>3.1702122018259393E-2</v>
      </c>
      <c r="E113" s="12">
        <v>3.5600265239121631E-2</v>
      </c>
      <c r="G113" s="14">
        <f>MAX($B$2:B113)</f>
        <v>184.0975048351533</v>
      </c>
      <c r="H113" s="12">
        <f t="shared" si="32"/>
        <v>0</v>
      </c>
      <c r="I113" s="12" t="str">
        <f t="shared" si="33"/>
        <v>Positive</v>
      </c>
      <c r="J113" s="14">
        <f>MAX($C$2:C113)</f>
        <v>179.29159433275487</v>
      </c>
      <c r="K113" s="12">
        <f t="shared" si="34"/>
        <v>0</v>
      </c>
      <c r="L113" s="12" t="str">
        <f t="shared" si="38"/>
        <v>Positive</v>
      </c>
      <c r="M113" s="12">
        <f t="shared" si="35"/>
        <v>-3.898143220862238E-3</v>
      </c>
    </row>
    <row r="114" spans="1:13" x14ac:dyDescent="0.25">
      <c r="A114" s="13">
        <f t="shared" si="36"/>
        <v>43738</v>
      </c>
      <c r="B114" s="14">
        <f t="shared" si="40"/>
        <v>182.23971823745418</v>
      </c>
      <c r="C114" s="14">
        <f t="shared" si="40"/>
        <v>176.92669541356318</v>
      </c>
      <c r="D114" s="12">
        <v>-1.0091318724621656E-2</v>
      </c>
      <c r="E114" s="12">
        <v>-1.3190238661175413E-2</v>
      </c>
      <c r="G114" s="14">
        <f>MAX($B$2:B114)</f>
        <v>184.0975048351533</v>
      </c>
      <c r="H114" s="12">
        <f t="shared" si="32"/>
        <v>-1.0091318724621656E-2</v>
      </c>
      <c r="I114" s="12">
        <f t="shared" si="33"/>
        <v>-1.0091318724621656E-2</v>
      </c>
      <c r="J114" s="14">
        <f>MAX($C$2:C114)</f>
        <v>179.29159433275487</v>
      </c>
      <c r="K114" s="12">
        <f t="shared" si="34"/>
        <v>-1.3190238661175413E-2</v>
      </c>
      <c r="L114" s="12">
        <f t="shared" si="38"/>
        <v>-1.3190238661175413E-2</v>
      </c>
      <c r="M114" s="12">
        <f t="shared" si="35"/>
        <v>3.0989199365537567E-3</v>
      </c>
    </row>
    <row r="115" spans="1:13" x14ac:dyDescent="0.25">
      <c r="A115" s="13">
        <f t="shared" si="36"/>
        <v>43769</v>
      </c>
      <c r="B115" s="14">
        <f t="shared" si="40"/>
        <v>183.40832593600689</v>
      </c>
      <c r="C115" s="14">
        <f t="shared" si="40"/>
        <v>177.33773870190953</v>
      </c>
      <c r="D115" s="12">
        <v>6.4124753366334719E-3</v>
      </c>
      <c r="E115" s="12">
        <v>2.3232406358211222E-3</v>
      </c>
      <c r="G115" s="14">
        <f>MAX($B$2:B115)</f>
        <v>184.0975048351533</v>
      </c>
      <c r="H115" s="12">
        <f t="shared" si="32"/>
        <v>-3.7435537204240088E-3</v>
      </c>
      <c r="I115" s="12" t="str">
        <f t="shared" si="33"/>
        <v>Positive</v>
      </c>
      <c r="J115" s="14">
        <f>MAX($C$2:C115)</f>
        <v>179.29159433275487</v>
      </c>
      <c r="K115" s="12">
        <f t="shared" si="34"/>
        <v>-1.089764212380806E-2</v>
      </c>
      <c r="L115" s="12" t="str">
        <f t="shared" si="38"/>
        <v>Positive</v>
      </c>
      <c r="M115" s="12">
        <f t="shared" si="35"/>
        <v>4.0892347008123497E-3</v>
      </c>
    </row>
    <row r="116" spans="1:13" x14ac:dyDescent="0.25">
      <c r="A116" s="13">
        <f t="shared" si="36"/>
        <v>43799</v>
      </c>
      <c r="B116" s="14">
        <f t="shared" ref="B116:C125" si="41">B115*(1+D116)</f>
        <v>185.00431917613548</v>
      </c>
      <c r="C116" s="14">
        <f t="shared" si="41"/>
        <v>178.37094696757561</v>
      </c>
      <c r="D116" s="12">
        <v>8.7018581734694678E-3</v>
      </c>
      <c r="E116" s="12">
        <v>5.8262176637022822E-3</v>
      </c>
      <c r="G116" s="14">
        <f>MAX($B$2:B116)</f>
        <v>185.00431917613548</v>
      </c>
      <c r="H116" s="12">
        <f t="shared" si="32"/>
        <v>0</v>
      </c>
      <c r="I116" s="12" t="str">
        <f t="shared" si="33"/>
        <v>Positive</v>
      </c>
      <c r="J116" s="14">
        <f>MAX($C$2:C116)</f>
        <v>179.29159433275487</v>
      </c>
      <c r="K116" s="12">
        <f t="shared" si="34"/>
        <v>-5.134916495140307E-3</v>
      </c>
      <c r="L116" s="12" t="str">
        <f t="shared" si="38"/>
        <v>Positive</v>
      </c>
      <c r="M116" s="12">
        <f t="shared" si="35"/>
        <v>2.8756405097671855E-3</v>
      </c>
    </row>
    <row r="117" spans="1:13" x14ac:dyDescent="0.25">
      <c r="A117" s="13">
        <f t="shared" si="36"/>
        <v>43830</v>
      </c>
      <c r="B117" s="14">
        <f t="shared" si="41"/>
        <v>186.55835545721501</v>
      </c>
      <c r="C117" s="14">
        <f t="shared" si="41"/>
        <v>179.60575684605462</v>
      </c>
      <c r="D117" s="12">
        <v>8.3999999999999631E-3</v>
      </c>
      <c r="E117" s="12">
        <v>6.9227074222097951E-3</v>
      </c>
      <c r="G117" s="14">
        <f>MAX($B$2:B117)</f>
        <v>186.55835545721501</v>
      </c>
      <c r="H117" s="12">
        <f t="shared" si="32"/>
        <v>0</v>
      </c>
      <c r="I117" s="12" t="str">
        <f t="shared" si="33"/>
        <v>Positive</v>
      </c>
      <c r="J117" s="14">
        <f>MAX($C$2:C117)</f>
        <v>179.60575684605462</v>
      </c>
      <c r="K117" s="12">
        <f t="shared" si="34"/>
        <v>0</v>
      </c>
      <c r="L117" s="12" t="str">
        <f t="shared" si="38"/>
        <v>Positive</v>
      </c>
      <c r="M117" s="12">
        <f t="shared" si="35"/>
        <v>1.477292577790168E-3</v>
      </c>
    </row>
    <row r="118" spans="1:13" x14ac:dyDescent="0.25">
      <c r="A118" s="13">
        <f t="shared" si="36"/>
        <v>43861</v>
      </c>
      <c r="B118" s="14">
        <f t="shared" si="41"/>
        <v>190.15893171753928</v>
      </c>
      <c r="C118" s="14">
        <f t="shared" si="41"/>
        <v>182.38729909839262</v>
      </c>
      <c r="D118" s="12">
        <v>1.9300000000000095E-2</v>
      </c>
      <c r="E118" s="12">
        <v>1.5486932608302473E-2</v>
      </c>
      <c r="G118" s="14">
        <f>MAX($B$2:B118)</f>
        <v>190.15893171753928</v>
      </c>
      <c r="H118" s="12">
        <f t="shared" si="32"/>
        <v>0</v>
      </c>
      <c r="I118" s="12" t="str">
        <f t="shared" si="33"/>
        <v>Positive</v>
      </c>
      <c r="J118" s="14">
        <f>MAX($C$2:C118)</f>
        <v>182.38729909839262</v>
      </c>
      <c r="K118" s="12">
        <f t="shared" si="34"/>
        <v>0</v>
      </c>
      <c r="L118" s="12" t="str">
        <f t="shared" si="38"/>
        <v>Positive</v>
      </c>
      <c r="M118" s="12">
        <f t="shared" si="35"/>
        <v>3.8130673916976221E-3</v>
      </c>
    </row>
    <row r="119" spans="1:13" x14ac:dyDescent="0.25">
      <c r="A119" s="13">
        <f t="shared" si="36"/>
        <v>43890</v>
      </c>
      <c r="B119" s="14">
        <f t="shared" si="41"/>
        <v>186.16559415147094</v>
      </c>
      <c r="C119" s="14">
        <f t="shared" si="41"/>
        <v>182.22153777230199</v>
      </c>
      <c r="D119" s="12">
        <v>-2.1000000000000019E-2</v>
      </c>
      <c r="E119" s="12">
        <v>-9.0884248470179951E-4</v>
      </c>
      <c r="G119" s="14">
        <f>MAX($B$2:B119)</f>
        <v>190.15893171753928</v>
      </c>
      <c r="H119" s="12">
        <f t="shared" si="32"/>
        <v>-2.1000000000000019E-2</v>
      </c>
      <c r="I119" s="12">
        <f t="shared" si="33"/>
        <v>-2.1000000000000019E-2</v>
      </c>
      <c r="J119" s="14">
        <f>MAX($C$2:C119)</f>
        <v>182.38729909839262</v>
      </c>
      <c r="K119" s="12">
        <f t="shared" si="34"/>
        <v>-9.0884248470179951E-4</v>
      </c>
      <c r="L119" s="12">
        <f t="shared" si="38"/>
        <v>-9.0884248470179951E-4</v>
      </c>
      <c r="M119" s="12">
        <f t="shared" si="35"/>
        <v>-2.0091157515298219E-2</v>
      </c>
    </row>
    <row r="120" spans="1:13" x14ac:dyDescent="0.25">
      <c r="A120" s="13">
        <f t="shared" si="36"/>
        <v>43921</v>
      </c>
      <c r="B120" s="14">
        <f t="shared" si="41"/>
        <v>160.82845678745574</v>
      </c>
      <c r="C120" s="14">
        <f t="shared" si="41"/>
        <v>165.14737968303729</v>
      </c>
      <c r="D120" s="12">
        <v>-0.1361</v>
      </c>
      <c r="E120" s="12">
        <v>-9.3700000000000006E-2</v>
      </c>
      <c r="G120" s="14">
        <f>MAX($B$2:B120)</f>
        <v>190.15893171753928</v>
      </c>
      <c r="H120" s="12">
        <f t="shared" si="32"/>
        <v>-0.15424190000000004</v>
      </c>
      <c r="I120" s="12">
        <f t="shared" si="33"/>
        <v>-0.1361</v>
      </c>
      <c r="J120" s="14">
        <f>MAX($C$2:C120)</f>
        <v>182.38729909839262</v>
      </c>
      <c r="K120" s="12">
        <f t="shared" si="34"/>
        <v>-9.4523683943885217E-2</v>
      </c>
      <c r="L120" s="12">
        <f t="shared" si="38"/>
        <v>-9.3700000000000006E-2</v>
      </c>
      <c r="M120" s="12">
        <f t="shared" si="35"/>
        <v>-4.2399999999999993E-2</v>
      </c>
    </row>
    <row r="121" spans="1:13" x14ac:dyDescent="0.25">
      <c r="A121" s="13">
        <f t="shared" si="36"/>
        <v>43951</v>
      </c>
      <c r="B121" s="14">
        <f t="shared" si="41"/>
        <v>168.7894653984348</v>
      </c>
      <c r="C121" s="14">
        <f t="shared" si="41"/>
        <v>172.44689386502753</v>
      </c>
      <c r="D121" s="12">
        <v>4.9500000000000002E-2</v>
      </c>
      <c r="E121" s="12">
        <v>4.4200000000000003E-2</v>
      </c>
      <c r="G121" s="14">
        <f>MAX($B$2:B121)</f>
        <v>190.15893171753928</v>
      </c>
      <c r="H121" s="12">
        <f t="shared" si="32"/>
        <v>-0.11237687405000008</v>
      </c>
      <c r="I121" s="12" t="str">
        <f t="shared" si="33"/>
        <v>Positive</v>
      </c>
      <c r="J121" s="14">
        <f>MAX($C$2:C121)</f>
        <v>182.38729909839262</v>
      </c>
      <c r="K121" s="12">
        <f t="shared" si="34"/>
        <v>-5.4501630774205001E-2</v>
      </c>
      <c r="L121" s="12" t="str">
        <f t="shared" si="38"/>
        <v>Positive</v>
      </c>
      <c r="M121" s="12">
        <f t="shared" si="35"/>
        <v>5.2999999999999992E-3</v>
      </c>
    </row>
    <row r="122" spans="1:13" x14ac:dyDescent="0.25">
      <c r="A122" s="13">
        <f t="shared" si="36"/>
        <v>43982</v>
      </c>
      <c r="B122" s="14">
        <f t="shared" si="41"/>
        <v>179.03498594811978</v>
      </c>
      <c r="C122" s="14">
        <f t="shared" si="41"/>
        <v>178.36182232459797</v>
      </c>
      <c r="D122" s="12">
        <v>6.0699999999999997E-2</v>
      </c>
      <c r="E122" s="12">
        <v>3.4299999999999997E-2</v>
      </c>
      <c r="G122" s="14">
        <f>MAX($B$2:B122)</f>
        <v>190.15893171753928</v>
      </c>
      <c r="H122" s="12">
        <f t="shared" si="32"/>
        <v>-5.8498150304835184E-2</v>
      </c>
      <c r="I122" s="12" t="str">
        <f t="shared" si="33"/>
        <v>Positive</v>
      </c>
      <c r="J122" s="14">
        <f>MAX($C$2:C122)</f>
        <v>182.38729909839262</v>
      </c>
      <c r="K122" s="12">
        <f t="shared" si="34"/>
        <v>-2.2071036709760294E-2</v>
      </c>
      <c r="L122" s="12" t="str">
        <f t="shared" si="38"/>
        <v>Positive</v>
      </c>
      <c r="M122" s="12">
        <f t="shared" si="35"/>
        <v>2.64E-2</v>
      </c>
    </row>
    <row r="123" spans="1:13" x14ac:dyDescent="0.25">
      <c r="A123" s="13">
        <v>44012</v>
      </c>
      <c r="B123" s="14">
        <f t="shared" si="41"/>
        <v>187.82560375817246</v>
      </c>
      <c r="C123" s="14">
        <f t="shared" si="41"/>
        <v>184.10507300345003</v>
      </c>
      <c r="D123" s="12">
        <v>4.9099999999999998E-2</v>
      </c>
      <c r="E123" s="12">
        <v>3.2199999999999999E-2</v>
      </c>
      <c r="G123" s="14">
        <f>MAX($B$2:B123)</f>
        <v>190.15893171753928</v>
      </c>
      <c r="H123" s="12">
        <f t="shared" ref="H123:H125" si="42">B123/G123-1</f>
        <v>-1.2270409484802514E-2</v>
      </c>
      <c r="I123" s="12" t="str">
        <f t="shared" ref="I123:I125" si="43">IF(D123&gt;0,"Positive",D123)</f>
        <v>Positive</v>
      </c>
      <c r="J123" s="14">
        <f>MAX($C$2:C123)</f>
        <v>184.10507300345003</v>
      </c>
      <c r="K123" s="12">
        <f t="shared" ref="K123:K125" si="44">C123/J123-1</f>
        <v>0</v>
      </c>
      <c r="L123" s="12" t="str">
        <f t="shared" ref="L123:L125" si="45">IF(E123&gt;0,"Positive",E123)</f>
        <v>Positive</v>
      </c>
      <c r="M123" s="12">
        <f t="shared" ref="M123:M125" si="46">D123-E123</f>
        <v>1.6899999999999998E-2</v>
      </c>
    </row>
    <row r="124" spans="1:13" x14ac:dyDescent="0.25">
      <c r="A124" s="13">
        <v>44043</v>
      </c>
      <c r="B124" s="14">
        <f t="shared" si="41"/>
        <v>194.39949988970849</v>
      </c>
      <c r="C124" s="14">
        <f t="shared" si="41"/>
        <v>190.88013968997697</v>
      </c>
      <c r="D124" s="12">
        <v>3.5000000000000003E-2</v>
      </c>
      <c r="E124" s="12">
        <v>3.6799999999999999E-2</v>
      </c>
      <c r="G124" s="14">
        <f>MAX($B$2:B124)</f>
        <v>194.39949988970849</v>
      </c>
      <c r="H124" s="12">
        <f t="shared" si="42"/>
        <v>0</v>
      </c>
      <c r="I124" s="12" t="str">
        <f t="shared" si="43"/>
        <v>Positive</v>
      </c>
      <c r="J124" s="14">
        <f>MAX($C$2:C124)</f>
        <v>190.88013968997697</v>
      </c>
      <c r="K124" s="12">
        <f t="shared" si="44"/>
        <v>0</v>
      </c>
      <c r="L124" s="12" t="str">
        <f t="shared" si="45"/>
        <v>Positive</v>
      </c>
      <c r="M124" s="12">
        <f t="shared" si="46"/>
        <v>-1.799999999999996E-3</v>
      </c>
    </row>
    <row r="125" spans="1:13" x14ac:dyDescent="0.25">
      <c r="A125" s="13">
        <f>EOMONTH(A124,1)</f>
        <v>44074</v>
      </c>
      <c r="B125" s="14">
        <f t="shared" si="41"/>
        <v>195.11181440801718</v>
      </c>
      <c r="C125" s="14">
        <f t="shared" si="41"/>
        <v>189.56306672611612</v>
      </c>
      <c r="D125" s="12">
        <v>3.6641787592706088E-3</v>
      </c>
      <c r="E125" s="12">
        <v>-6.8999999999999999E-3</v>
      </c>
      <c r="G125" s="14">
        <f>MAX($B$2:B125)</f>
        <v>195.11181440801718</v>
      </c>
      <c r="H125" s="12">
        <f t="shared" si="42"/>
        <v>0</v>
      </c>
      <c r="I125" s="12" t="str">
        <f t="shared" si="43"/>
        <v>Positive</v>
      </c>
      <c r="J125" s="14">
        <f>MAX($C$2:C125)</f>
        <v>190.88013968997697</v>
      </c>
      <c r="K125" s="12">
        <f t="shared" si="44"/>
        <v>-6.9000000000000172E-3</v>
      </c>
      <c r="L125" s="12">
        <f t="shared" si="45"/>
        <v>-6.8999999999999999E-3</v>
      </c>
      <c r="M125" s="12">
        <f t="shared" si="46"/>
        <v>1.0564178759270609E-2</v>
      </c>
    </row>
    <row r="126" spans="1:13" x14ac:dyDescent="0.25">
      <c r="A126" s="13">
        <f>EOMONTH(A125,1)</f>
        <v>44104</v>
      </c>
      <c r="B126" s="14">
        <f t="shared" ref="B126:B128" si="47">B125*(1+D126)</f>
        <v>192.92527024965887</v>
      </c>
      <c r="C126" s="14">
        <f t="shared" ref="C126:C128" si="48">C125*(1+E126)</f>
        <v>188.76690184586644</v>
      </c>
      <c r="D126" s="12">
        <v>-1.12066210085352E-2</v>
      </c>
      <c r="E126" s="12">
        <v>-4.1999999999999997E-3</v>
      </c>
      <c r="G126" s="14">
        <f>MAX($B$2:B126)</f>
        <v>195.11181440801718</v>
      </c>
      <c r="H126" s="12">
        <f t="shared" ref="H126:H127" si="49">B126/G126-1</f>
        <v>-1.12066210085352E-2</v>
      </c>
      <c r="I126" s="12">
        <f t="shared" ref="I126:I127" si="50">IF(D126&gt;0,"Positive",D126)</f>
        <v>-1.12066210085352E-2</v>
      </c>
      <c r="J126" s="14">
        <f>MAX($C$2:C126)</f>
        <v>190.88013968997697</v>
      </c>
      <c r="K126" s="12">
        <f t="shared" ref="K126:K127" si="51">C126/J126-1</f>
        <v>-1.1071020000000042E-2</v>
      </c>
      <c r="L126" s="12">
        <f t="shared" ref="L126:L127" si="52">IF(E126&gt;0,"Positive",E126)</f>
        <v>-4.1999999999999997E-3</v>
      </c>
      <c r="M126" s="12">
        <f t="shared" ref="M126:M127" si="53">D126-E126</f>
        <v>-7.0066210085352005E-3</v>
      </c>
    </row>
    <row r="127" spans="1:13" x14ac:dyDescent="0.25">
      <c r="A127" s="13">
        <f>EOMONTH(A126,1)</f>
        <v>44135</v>
      </c>
      <c r="B127" s="14">
        <f t="shared" si="47"/>
        <v>192.86006691187742</v>
      </c>
      <c r="C127" s="14">
        <f t="shared" si="48"/>
        <v>188.86128529678936</v>
      </c>
      <c r="D127" s="12">
        <v>-3.3797199141960554E-4</v>
      </c>
      <c r="E127" s="12">
        <v>5.0000000000000001E-4</v>
      </c>
      <c r="G127" s="14">
        <f>MAX($B$2:B127)</f>
        <v>195.11181440801718</v>
      </c>
      <c r="H127" s="12">
        <f t="shared" si="49"/>
        <v>-1.1540805475935501E-2</v>
      </c>
      <c r="I127" s="12">
        <f t="shared" si="50"/>
        <v>-3.3797199141960554E-4</v>
      </c>
      <c r="J127" s="14">
        <f>MAX($C$2:C127)</f>
        <v>190.88013968997697</v>
      </c>
      <c r="K127" s="12">
        <f t="shared" si="51"/>
        <v>-1.057655551000003E-2</v>
      </c>
      <c r="L127" s="12" t="str">
        <f t="shared" si="52"/>
        <v>Positive</v>
      </c>
      <c r="M127" s="12">
        <f t="shared" si="53"/>
        <v>-8.3797199141960555E-4</v>
      </c>
    </row>
    <row r="128" spans="1:13" x14ac:dyDescent="0.25">
      <c r="A128" s="13">
        <f>EOMONTH(A127,1)</f>
        <v>44165</v>
      </c>
      <c r="B128" s="14">
        <f t="shared" si="47"/>
        <v>202.79236035783913</v>
      </c>
      <c r="C128" s="14">
        <f t="shared" si="48"/>
        <v>193.11066421596712</v>
      </c>
      <c r="D128" s="12">
        <v>5.1499999999999997E-2</v>
      </c>
      <c r="E128" s="12">
        <v>2.2499999999999999E-2</v>
      </c>
      <c r="G128" s="14">
        <f>MAX($B$2:B128)</f>
        <v>202.79236035783913</v>
      </c>
      <c r="H128" s="12">
        <f t="shared" ref="H128" si="54">B128/G128-1</f>
        <v>0</v>
      </c>
      <c r="I128" s="12" t="str">
        <f t="shared" ref="I128" si="55">IF(D128&gt;0,"Positive",D128)</f>
        <v>Positive</v>
      </c>
      <c r="J128" s="14">
        <f>MAX($C$2:C128)</f>
        <v>193.11066421596712</v>
      </c>
      <c r="K128" s="12">
        <f t="shared" ref="K128" si="56">C128/J128-1</f>
        <v>0</v>
      </c>
      <c r="L128" s="12" t="str">
        <f t="shared" ref="L128" si="57">IF(E128&gt;0,"Positive",E128)</f>
        <v>Positive</v>
      </c>
      <c r="M128" s="12">
        <f t="shared" ref="M128" si="58">D128-E128</f>
        <v>2.8999999999999998E-2</v>
      </c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8A1C-B4BA-4246-9BCF-B5D9644C0F49}">
  <sheetPr>
    <tabColor rgb="FF0070C0"/>
    <pageSetUpPr autoPageBreaks="0"/>
  </sheetPr>
  <dimension ref="A1:AC131"/>
  <sheetViews>
    <sheetView showGridLines="0" topLeftCell="A58" workbookViewId="0">
      <selection activeCell="D128" sqref="D128"/>
    </sheetView>
  </sheetViews>
  <sheetFormatPr defaultRowHeight="11.25" x14ac:dyDescent="0.25"/>
  <cols>
    <col min="1" max="1" width="9" style="13" bestFit="1" customWidth="1"/>
    <col min="2" max="2" width="14.140625" style="14" bestFit="1" customWidth="1"/>
    <col min="3" max="3" width="10.1406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46" t="s">
        <v>0</v>
      </c>
      <c r="B1" s="47" t="s">
        <v>120</v>
      </c>
      <c r="C1" s="47" t="s">
        <v>117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</row>
    <row r="2" spans="1:29" x14ac:dyDescent="0.25">
      <c r="A2" s="13">
        <v>40328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40328</v>
      </c>
      <c r="Q2" s="14">
        <f t="shared" ref="Q2:Q8" si="0">IFERROR(VLOOKUP(P2,A:B,2,0),"N/A")</f>
        <v>100</v>
      </c>
      <c r="R2" s="14">
        <f t="shared" ref="R2:R8" si="1">IFERROR(VLOOKUP(P2,A:C,3,0),"N/A")</f>
        <v>100</v>
      </c>
      <c r="S2" s="8">
        <f t="shared" ref="S2:S8" si="2">IFERROR(MATCH(P2,A:A,0),"N/A")</f>
        <v>2</v>
      </c>
      <c r="U2" s="15"/>
      <c r="Z2" s="8" t="s">
        <v>21</v>
      </c>
      <c r="AA2" s="23">
        <v>0</v>
      </c>
    </row>
    <row r="3" spans="1:29" x14ac:dyDescent="0.25">
      <c r="A3" s="13">
        <f>EOMONTH(A2,1)</f>
        <v>40359</v>
      </c>
      <c r="B3" s="14">
        <f>B2*(1+D3)</f>
        <v>101.15118840294745</v>
      </c>
      <c r="C3" s="14">
        <f t="shared" ref="C3:C65" si="3">C2*(1+E3)</f>
        <v>100.54366008698561</v>
      </c>
      <c r="D3" s="12">
        <v>1.1511884029474562E-2</v>
      </c>
      <c r="E3" s="12">
        <v>5.4366008698560897E-3</v>
      </c>
      <c r="G3" s="14">
        <f>MAX($B$2:B3)</f>
        <v>101.15118840294745</v>
      </c>
      <c r="H3" s="12">
        <f t="shared" ref="H3:H65" si="4">B3/G3-1</f>
        <v>0</v>
      </c>
      <c r="I3" s="12" t="str">
        <f t="shared" ref="I3:I65" si="5">IF(D3&gt;0,"Positive",D3)</f>
        <v>Positive</v>
      </c>
      <c r="J3" s="14">
        <f>MAX($C$2:C3)</f>
        <v>100.54366008698561</v>
      </c>
      <c r="K3" s="12">
        <f t="shared" ref="K3:K65" si="6">C3/J3-1</f>
        <v>0</v>
      </c>
      <c r="L3" s="12" t="str">
        <f t="shared" ref="L3:L11" si="7">IF(E3&gt;0,"Positive",E3)</f>
        <v>Positive</v>
      </c>
      <c r="M3" s="12">
        <f t="shared" ref="M3:M65" si="8">D3-E3</f>
        <v>6.075283159618472E-3</v>
      </c>
      <c r="O3" s="8" t="s">
        <v>22</v>
      </c>
      <c r="P3" s="13">
        <f>MAX(A:A)</f>
        <v>44165</v>
      </c>
      <c r="Q3" s="14">
        <f t="shared" si="0"/>
        <v>192.61824996130551</v>
      </c>
      <c r="R3" s="14">
        <f t="shared" si="1"/>
        <v>167.3045746809446</v>
      </c>
      <c r="S3" s="8">
        <f t="shared" si="2"/>
        <v>128</v>
      </c>
      <c r="U3" s="15" t="s">
        <v>23</v>
      </c>
    </row>
    <row r="4" spans="1:29" x14ac:dyDescent="0.25">
      <c r="A4" s="13">
        <f t="shared" ref="A4:A67" si="9">EOMONTH(A3,1)</f>
        <v>40390</v>
      </c>
      <c r="B4" s="14">
        <f t="shared" ref="B4:B65" si="10">B3*(1+D4)</f>
        <v>102.52351409164133</v>
      </c>
      <c r="C4" s="14">
        <f t="shared" si="3"/>
        <v>102.0408163265306</v>
      </c>
      <c r="D4" s="12">
        <v>1.3567074300966819E-2</v>
      </c>
      <c r="E4" s="12">
        <v>1.4890608102487324E-2</v>
      </c>
      <c r="G4" s="14">
        <f>MAX($B$2:B4)</f>
        <v>102.52351409164133</v>
      </c>
      <c r="H4" s="12">
        <f t="shared" si="4"/>
        <v>0</v>
      </c>
      <c r="I4" s="12" t="str">
        <f t="shared" si="5"/>
        <v>Positive</v>
      </c>
      <c r="J4" s="14">
        <f>MAX($C$2:C4)</f>
        <v>102.0408163265306</v>
      </c>
      <c r="K4" s="12">
        <f t="shared" si="6"/>
        <v>0</v>
      </c>
      <c r="L4" s="12" t="str">
        <f t="shared" si="7"/>
        <v>Positive</v>
      </c>
      <c r="M4" s="12">
        <f t="shared" si="8"/>
        <v>-1.3235338015205045E-3</v>
      </c>
      <c r="O4" s="8" t="s">
        <v>95</v>
      </c>
      <c r="P4" s="13">
        <v>42094</v>
      </c>
      <c r="Q4" s="14">
        <f t="shared" si="0"/>
        <v>140.44828282705279</v>
      </c>
      <c r="R4" s="14">
        <f t="shared" si="1"/>
        <v>129.64202074272342</v>
      </c>
      <c r="S4" s="8">
        <f t="shared" si="2"/>
        <v>60</v>
      </c>
      <c r="U4" s="8" t="s">
        <v>24</v>
      </c>
      <c r="V4" s="12">
        <f>$Q$3/Q2-1</f>
        <v>0.92618249961305499</v>
      </c>
      <c r="W4" s="12">
        <f>$R$3/R2-1</f>
        <v>0.67304574680944595</v>
      </c>
      <c r="X4" s="23">
        <f>V4-W4</f>
        <v>0.25313675280360903</v>
      </c>
      <c r="Z4" s="15" t="s">
        <v>25</v>
      </c>
    </row>
    <row r="5" spans="1:29" x14ac:dyDescent="0.25">
      <c r="A5" s="13">
        <f t="shared" si="9"/>
        <v>40421</v>
      </c>
      <c r="B5" s="14">
        <f t="shared" si="10"/>
        <v>103.85873296517515</v>
      </c>
      <c r="C5" s="14">
        <f t="shared" si="3"/>
        <v>103.16159250585478</v>
      </c>
      <c r="D5" s="12">
        <v>1.3023537920679562E-2</v>
      </c>
      <c r="E5" s="12">
        <v>1.0983606557376957E-2</v>
      </c>
      <c r="G5" s="14">
        <f>MAX($B$2:B5)</f>
        <v>103.85873296517515</v>
      </c>
      <c r="H5" s="12">
        <f t="shared" si="4"/>
        <v>0</v>
      </c>
      <c r="I5" s="12" t="str">
        <f t="shared" si="5"/>
        <v>Positive</v>
      </c>
      <c r="J5" s="14">
        <f>MAX($C$2:C5)</f>
        <v>103.16159250585478</v>
      </c>
      <c r="K5" s="12">
        <f t="shared" si="6"/>
        <v>0</v>
      </c>
      <c r="L5" s="12" t="str">
        <f t="shared" si="7"/>
        <v>Positive</v>
      </c>
      <c r="M5" s="12">
        <f t="shared" si="8"/>
        <v>2.039931363302605E-3</v>
      </c>
      <c r="O5" s="8" t="s">
        <v>96</v>
      </c>
      <c r="P5" s="13">
        <v>42369</v>
      </c>
      <c r="Q5" s="14">
        <f t="shared" si="0"/>
        <v>141.39185402747498</v>
      </c>
      <c r="R5" s="14">
        <f t="shared" si="1"/>
        <v>129.13181666109077</v>
      </c>
      <c r="S5" s="8">
        <f t="shared" si="2"/>
        <v>69</v>
      </c>
      <c r="U5" s="8" t="s">
        <v>95</v>
      </c>
      <c r="V5" s="12">
        <f>$Q$3/Q4-1</f>
        <v>0.37145322167088723</v>
      </c>
      <c r="W5" s="12">
        <f>$R$3/R4-1</f>
        <v>0.29051193218411098</v>
      </c>
      <c r="X5" s="23">
        <f>V5-W5</f>
        <v>8.0941289486776258E-2</v>
      </c>
      <c r="Z5" s="13">
        <f>P3</f>
        <v>44165</v>
      </c>
      <c r="AA5" s="12">
        <f>VLOOKUP(Z5,A:E,4,0)</f>
        <v>2.5999999999999999E-2</v>
      </c>
      <c r="AB5" s="12">
        <f>VLOOKUP(Z5,A:E,5,0)</f>
        <v>1.2999999999999999E-2</v>
      </c>
      <c r="AC5" s="23">
        <f t="shared" ref="AC5" si="11">IFERROR(AA5-AB5,"N/A")</f>
        <v>1.2999999999999999E-2</v>
      </c>
    </row>
    <row r="6" spans="1:29" x14ac:dyDescent="0.25">
      <c r="A6" s="13">
        <f t="shared" si="9"/>
        <v>40451</v>
      </c>
      <c r="B6" s="14">
        <f t="shared" si="10"/>
        <v>105.37473036045789</v>
      </c>
      <c r="C6" s="14">
        <f t="shared" si="3"/>
        <v>104.17363666778184</v>
      </c>
      <c r="D6" s="12">
        <v>1.4596725301771807E-2</v>
      </c>
      <c r="E6" s="12">
        <v>9.8102805253768022E-3</v>
      </c>
      <c r="G6" s="14">
        <f>MAX($B$2:B6)</f>
        <v>105.37473036045789</v>
      </c>
      <c r="H6" s="12">
        <f t="shared" si="4"/>
        <v>0</v>
      </c>
      <c r="I6" s="12" t="str">
        <f t="shared" si="5"/>
        <v>Positive</v>
      </c>
      <c r="J6" s="14">
        <f>MAX($C$2:C6)</f>
        <v>104.17363666778184</v>
      </c>
      <c r="K6" s="12">
        <f t="shared" si="6"/>
        <v>0</v>
      </c>
      <c r="L6" s="12" t="str">
        <f t="shared" si="7"/>
        <v>Positive</v>
      </c>
      <c r="M6" s="12">
        <f t="shared" si="8"/>
        <v>4.7864447763950047E-3</v>
      </c>
      <c r="O6" s="8" t="s">
        <v>97</v>
      </c>
      <c r="P6" s="13">
        <v>42582</v>
      </c>
      <c r="Q6" s="14">
        <f t="shared" si="0"/>
        <v>148.62381027871044</v>
      </c>
      <c r="R6" s="14">
        <f t="shared" si="1"/>
        <v>135.84810973569765</v>
      </c>
      <c r="S6" s="8">
        <f t="shared" si="2"/>
        <v>76</v>
      </c>
      <c r="U6" s="8" t="s">
        <v>96</v>
      </c>
      <c r="V6" s="12">
        <f>$Q$3/Q5-1</f>
        <v>0.3623008997666608</v>
      </c>
      <c r="W6" s="12">
        <f>$R$3/R5-1</f>
        <v>0.29561078754153258</v>
      </c>
      <c r="X6" s="23">
        <f>V6-W6</f>
        <v>6.6690112225128217E-2</v>
      </c>
    </row>
    <row r="7" spans="1:29" x14ac:dyDescent="0.25">
      <c r="A7" s="13">
        <f t="shared" si="9"/>
        <v>40482</v>
      </c>
      <c r="B7" s="14">
        <f t="shared" si="10"/>
        <v>105.87435561757117</v>
      </c>
      <c r="C7" s="14">
        <f t="shared" si="3"/>
        <v>105.26095684175309</v>
      </c>
      <c r="D7" s="12">
        <v>4.7414143353363691E-3</v>
      </c>
      <c r="E7" s="12">
        <v>1.0437575270975774E-2</v>
      </c>
      <c r="G7" s="14">
        <f>MAX($B$2:B7)</f>
        <v>105.87435561757117</v>
      </c>
      <c r="H7" s="12">
        <f t="shared" si="4"/>
        <v>0</v>
      </c>
      <c r="I7" s="12" t="str">
        <f t="shared" si="5"/>
        <v>Positive</v>
      </c>
      <c r="J7" s="14">
        <f>MAX($C$2:C7)</f>
        <v>105.26095684175309</v>
      </c>
      <c r="K7" s="12">
        <f t="shared" si="6"/>
        <v>0</v>
      </c>
      <c r="L7" s="12" t="str">
        <f t="shared" si="7"/>
        <v>Positive</v>
      </c>
      <c r="M7" s="12">
        <f t="shared" si="8"/>
        <v>-5.696160935639405E-3</v>
      </c>
      <c r="O7" s="8" t="s">
        <v>98</v>
      </c>
      <c r="P7" s="13">
        <v>43677</v>
      </c>
      <c r="Q7" s="14">
        <f t="shared" si="0"/>
        <v>172.87924510320818</v>
      </c>
      <c r="R7" s="14">
        <f t="shared" si="1"/>
        <v>153.25123146128274</v>
      </c>
      <c r="S7" s="8">
        <f t="shared" si="2"/>
        <v>112</v>
      </c>
      <c r="U7" s="8" t="s">
        <v>97</v>
      </c>
      <c r="V7" s="12">
        <f>$Q$3/Q6-1</f>
        <v>0.29601205621154114</v>
      </c>
      <c r="W7" s="12">
        <f>$R$3/R6-1</f>
        <v>0.23155614757134124</v>
      </c>
      <c r="X7" s="23">
        <f>V7-W7</f>
        <v>6.4455908640199899E-2</v>
      </c>
      <c r="Z7" s="24" t="s">
        <v>26</v>
      </c>
    </row>
    <row r="8" spans="1:29" x14ac:dyDescent="0.25">
      <c r="A8" s="13">
        <f t="shared" si="9"/>
        <v>40512</v>
      </c>
      <c r="B8" s="14">
        <f t="shared" si="10"/>
        <v>105.36700566776736</v>
      </c>
      <c r="C8" s="14">
        <f t="shared" si="3"/>
        <v>105.47005687520908</v>
      </c>
      <c r="D8" s="12">
        <v>-4.7920003559351887E-3</v>
      </c>
      <c r="E8" s="12">
        <v>1.9864918553833544E-3</v>
      </c>
      <c r="G8" s="14">
        <f>MAX($B$2:B8)</f>
        <v>105.87435561757117</v>
      </c>
      <c r="H8" s="12">
        <f t="shared" si="4"/>
        <v>-4.7920003559351887E-3</v>
      </c>
      <c r="I8" s="12">
        <f t="shared" si="5"/>
        <v>-4.7920003559351887E-3</v>
      </c>
      <c r="J8" s="14">
        <f>MAX($C$2:C8)</f>
        <v>105.47005687520908</v>
      </c>
      <c r="K8" s="12">
        <f t="shared" si="6"/>
        <v>0</v>
      </c>
      <c r="L8" s="12" t="str">
        <f t="shared" si="7"/>
        <v>Positive</v>
      </c>
      <c r="M8" s="12">
        <f t="shared" si="8"/>
        <v>-6.7784922113185431E-3</v>
      </c>
      <c r="O8" s="8">
        <v>2009</v>
      </c>
      <c r="P8" s="13">
        <v>40328</v>
      </c>
      <c r="Q8" s="14">
        <f t="shared" si="0"/>
        <v>100</v>
      </c>
      <c r="R8" s="14">
        <f t="shared" si="1"/>
        <v>100</v>
      </c>
      <c r="S8" s="8">
        <f t="shared" si="2"/>
        <v>2</v>
      </c>
      <c r="U8" s="8" t="s">
        <v>99</v>
      </c>
      <c r="V8" s="12">
        <f>$Q$7/Q6-1</f>
        <v>0.16320019503612615</v>
      </c>
      <c r="W8" s="12">
        <f>$R$7/R6-1</f>
        <v>0.12810720560958955</v>
      </c>
      <c r="X8" s="23">
        <f>V8-W8</f>
        <v>3.5092989426536603E-2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13">
        <f t="shared" si="9"/>
        <v>40543</v>
      </c>
      <c r="B9" s="14">
        <f t="shared" si="10"/>
        <v>106.34013365167768</v>
      </c>
      <c r="C9" s="14">
        <f t="shared" si="3"/>
        <v>105.04349280695885</v>
      </c>
      <c r="D9" s="12">
        <v>9.2356044261017178E-3</v>
      </c>
      <c r="E9" s="12">
        <v>-4.0444091990481379E-3</v>
      </c>
      <c r="G9" s="14">
        <f>MAX($B$2:B9)</f>
        <v>106.34013365167768</v>
      </c>
      <c r="H9" s="12">
        <f t="shared" si="4"/>
        <v>0</v>
      </c>
      <c r="I9" s="12" t="str">
        <f t="shared" si="5"/>
        <v>Positive</v>
      </c>
      <c r="J9" s="14">
        <f>MAX($C$2:C9)</f>
        <v>105.47005687520908</v>
      </c>
      <c r="K9" s="12">
        <f t="shared" si="6"/>
        <v>-4.0444091990481379E-3</v>
      </c>
      <c r="L9" s="12">
        <f t="shared" si="7"/>
        <v>-4.0444091990481379E-3</v>
      </c>
      <c r="M9" s="12">
        <f t="shared" si="8"/>
        <v>1.3280013625149856E-2</v>
      </c>
      <c r="O9" s="8">
        <v>2010</v>
      </c>
      <c r="P9" s="13">
        <v>40543</v>
      </c>
      <c r="Q9" s="14">
        <f t="shared" ref="Q9" si="12">IFERROR(VLOOKUP(P9,A:B,2,0),"N/A")</f>
        <v>106.34013365167768</v>
      </c>
      <c r="R9" s="14">
        <f t="shared" ref="R9" si="13">IFERROR(VLOOKUP(P9,A:C,3,0),"N/A")</f>
        <v>105.04349280695885</v>
      </c>
      <c r="S9" s="8">
        <f t="shared" ref="S9" si="14">IFERROR(MATCH(P9,A:A,0),"N/A")</f>
        <v>9</v>
      </c>
      <c r="V9" s="12"/>
      <c r="W9" s="12"/>
      <c r="X9" s="23"/>
      <c r="Z9" s="8" t="s">
        <v>30</v>
      </c>
      <c r="AA9" s="8" t="str">
        <f>IFERROR(Q54/Q53-1,"N/A")</f>
        <v>N/A</v>
      </c>
      <c r="AB9" s="8" t="str">
        <f>IFERROR(R54/R53-1,"N/A")</f>
        <v>N/A</v>
      </c>
      <c r="AC9" s="23" t="str">
        <f>IFERROR(AA9-AB9,"N/A")</f>
        <v>N/A</v>
      </c>
    </row>
    <row r="10" spans="1:29" x14ac:dyDescent="0.25">
      <c r="A10" s="13">
        <f t="shared" si="9"/>
        <v>40574</v>
      </c>
      <c r="B10" s="14">
        <f t="shared" si="10"/>
        <v>107.38352295807792</v>
      </c>
      <c r="C10" s="14">
        <f t="shared" si="3"/>
        <v>106.23118099698895</v>
      </c>
      <c r="D10" s="12">
        <v>9.8118111250256046E-3</v>
      </c>
      <c r="E10" s="12">
        <v>1.1306632693685703E-2</v>
      </c>
      <c r="G10" s="14">
        <f>MAX($B$2:B10)</f>
        <v>107.38352295807792</v>
      </c>
      <c r="H10" s="12">
        <f t="shared" si="4"/>
        <v>0</v>
      </c>
      <c r="I10" s="12" t="str">
        <f t="shared" si="5"/>
        <v>Positive</v>
      </c>
      <c r="J10" s="14">
        <f>MAX($C$2:C10)</f>
        <v>106.23118099698895</v>
      </c>
      <c r="K10" s="12">
        <f t="shared" si="6"/>
        <v>0</v>
      </c>
      <c r="L10" s="12" t="str">
        <f t="shared" si="7"/>
        <v>Positive</v>
      </c>
      <c r="M10" s="12">
        <f t="shared" si="8"/>
        <v>-1.4948215686600985E-3</v>
      </c>
      <c r="O10" s="8">
        <v>2011</v>
      </c>
      <c r="P10" s="13">
        <v>40908</v>
      </c>
      <c r="Q10" s="14">
        <f t="shared" ref="Q10" si="15">IFERROR(VLOOKUP(P10,A:B,2,0),"N/A")</f>
        <v>113.26528145868716</v>
      </c>
      <c r="R10" s="14">
        <f t="shared" ref="R10" si="16">IFERROR(VLOOKUP(P10,A:C,3,0),"N/A")</f>
        <v>110.78119772499157</v>
      </c>
      <c r="S10" s="8">
        <f t="shared" ref="S10" si="17">IFERROR(MATCH(P10,A:A,0),"N/A")</f>
        <v>21</v>
      </c>
      <c r="U10" s="8">
        <v>2010</v>
      </c>
      <c r="V10" s="12">
        <f t="shared" ref="V10:V20" si="18">IFERROR(VLOOKUP(U10,$O$2:$R$19,3,0)/VLOOKUP(U10-1,$O$2:$R$19,3,0)-1,"N/A")</f>
        <v>6.3401336516776707E-2</v>
      </c>
      <c r="W10" s="12">
        <f t="shared" ref="W10:W20" si="19">IFERROR(VLOOKUP(U10,$O$2:$R$19,4,0)/VLOOKUP(U10-1,$O$2:$R$19,4,0)-1,"N/A")</f>
        <v>5.0434928069588603E-2</v>
      </c>
      <c r="X10" s="23">
        <f t="shared" ref="X10" si="20">IFERROR(V10-W10,"N/A")</f>
        <v>1.2966408447188105E-2</v>
      </c>
      <c r="Z10" s="8" t="s">
        <v>31</v>
      </c>
      <c r="AA10" s="26" t="str">
        <f t="shared" ref="AA10:AA52" si="21">IFERROR(VLOOKUP(Z10,$O$53:$S$97,3,0)/VLOOKUP(Z9,$O$53:$S$97,3,0)-1,"N/A")</f>
        <v>N/A</v>
      </c>
      <c r="AB10" s="12" t="str">
        <f t="shared" ref="AB10:AB52" si="22">IFERROR(VLOOKUP(Z10,$O$53:$S$97,4,0)/VLOOKUP(Z9,$O$53:$S$97,4,0)-1,"N/A")</f>
        <v>N/A</v>
      </c>
      <c r="AC10" s="23" t="str">
        <f t="shared" ref="AC10:AC56" si="23">IFERROR(AA10-AB10,"N/A")</f>
        <v>N/A</v>
      </c>
    </row>
    <row r="11" spans="1:29" x14ac:dyDescent="0.25">
      <c r="A11" s="13">
        <f t="shared" si="9"/>
        <v>40602</v>
      </c>
      <c r="B11" s="14">
        <f t="shared" si="10"/>
        <v>106.75178766038287</v>
      </c>
      <c r="C11" s="14">
        <f t="shared" si="3"/>
        <v>105.67079290732684</v>
      </c>
      <c r="D11" s="12">
        <v>-5.8829816744014884E-3</v>
      </c>
      <c r="E11" s="12">
        <v>-5.2751751830566462E-3</v>
      </c>
      <c r="G11" s="14">
        <f>MAX($B$2:B11)</f>
        <v>107.38352295807792</v>
      </c>
      <c r="H11" s="12">
        <f t="shared" si="4"/>
        <v>-5.8829816744014884E-3</v>
      </c>
      <c r="I11" s="12">
        <f t="shared" si="5"/>
        <v>-5.8829816744014884E-3</v>
      </c>
      <c r="J11" s="14">
        <f>MAX($C$2:C11)</f>
        <v>106.23118099698895</v>
      </c>
      <c r="K11" s="12">
        <f t="shared" si="6"/>
        <v>-5.2751751830566462E-3</v>
      </c>
      <c r="L11" s="12">
        <f t="shared" si="7"/>
        <v>-5.2751751830566462E-3</v>
      </c>
      <c r="M11" s="12">
        <f t="shared" si="8"/>
        <v>-6.0780649134484221E-4</v>
      </c>
      <c r="O11" s="8">
        <v>2012</v>
      </c>
      <c r="P11" s="13">
        <v>41274</v>
      </c>
      <c r="Q11" s="14">
        <f t="shared" ref="Q11" si="24">IFERROR(VLOOKUP(P11,A:B,2,0),"N/A")</f>
        <v>127.42188665365043</v>
      </c>
      <c r="R11" s="14">
        <f t="shared" ref="R11" si="25">IFERROR(VLOOKUP(P11,A:C,3,0),"N/A")</f>
        <v>119.64703914352629</v>
      </c>
      <c r="S11" s="8">
        <f t="shared" ref="S11" si="26">IFERROR(MATCH(P11,A:A,0),"N/A")</f>
        <v>33</v>
      </c>
      <c r="U11" s="8">
        <v>2011</v>
      </c>
      <c r="V11" s="12">
        <f t="shared" si="18"/>
        <v>6.512261710797862E-2</v>
      </c>
      <c r="W11" s="12">
        <f t="shared" si="19"/>
        <v>5.4622183294847693E-2</v>
      </c>
      <c r="X11" s="23">
        <f t="shared" ref="X11" si="27">IFERROR(V11-W11,"N/A")</f>
        <v>1.0500433813130927E-2</v>
      </c>
      <c r="Z11" s="8" t="s">
        <v>32</v>
      </c>
      <c r="AA11" s="26">
        <f t="shared" si="21"/>
        <v>4.1754743806720951E-2</v>
      </c>
      <c r="AB11" s="12">
        <f t="shared" si="22"/>
        <v>3.6103485566924221E-2</v>
      </c>
      <c r="AC11" s="23">
        <f t="shared" si="23"/>
        <v>5.6512582397967304E-3</v>
      </c>
    </row>
    <row r="12" spans="1:29" x14ac:dyDescent="0.25">
      <c r="A12" s="13">
        <f t="shared" si="9"/>
        <v>40633</v>
      </c>
      <c r="B12" s="14">
        <f t="shared" si="10"/>
        <v>108.76751742368498</v>
      </c>
      <c r="C12" s="14">
        <f t="shared" si="3"/>
        <v>106.63265306122447</v>
      </c>
      <c r="D12" s="12">
        <v>1.8882398201282458E-2</v>
      </c>
      <c r="E12" s="12">
        <v>9.1024220357764918E-3</v>
      </c>
      <c r="G12" s="14">
        <f>MAX($B$2:B12)</f>
        <v>108.76751742368498</v>
      </c>
      <c r="H12" s="12">
        <f t="shared" si="4"/>
        <v>0</v>
      </c>
      <c r="I12" s="12" t="str">
        <f t="shared" si="5"/>
        <v>Positive</v>
      </c>
      <c r="J12" s="14">
        <f>MAX($C$2:C12)</f>
        <v>106.63265306122447</v>
      </c>
      <c r="K12" s="12">
        <f t="shared" si="6"/>
        <v>0</v>
      </c>
      <c r="L12" s="12" t="str">
        <f>IF(E12&gt;0,"Positive",E12)</f>
        <v>Positive</v>
      </c>
      <c r="M12" s="12">
        <f t="shared" si="8"/>
        <v>9.7799761655059658E-3</v>
      </c>
      <c r="O12" s="8">
        <v>2013</v>
      </c>
      <c r="P12" s="13">
        <v>41639</v>
      </c>
      <c r="Q12" s="14">
        <f t="shared" ref="Q12" si="28">IFERROR(VLOOKUP(P12,A:B,2,0),"N/A")</f>
        <v>130.49390101442415</v>
      </c>
      <c r="R12" s="14">
        <f t="shared" ref="R12" si="29">IFERROR(VLOOKUP(P12,A:C,3,0),"N/A")</f>
        <v>119.91468718634997</v>
      </c>
      <c r="S12" s="8">
        <f t="shared" ref="S12" si="30">IFERROR(MATCH(P12,A:A,0),"N/A")</f>
        <v>45</v>
      </c>
      <c r="U12" s="8">
        <v>2012</v>
      </c>
      <c r="V12" s="12">
        <f t="shared" si="18"/>
        <v>0.12498627127966677</v>
      </c>
      <c r="W12" s="12">
        <f t="shared" si="19"/>
        <v>8.0030200075501101E-2</v>
      </c>
      <c r="X12" s="23">
        <f t="shared" ref="X12" si="31">IFERROR(V12-W12,"N/A")</f>
        <v>4.4956071204165671E-2</v>
      </c>
      <c r="Z12" s="8" t="s">
        <v>33</v>
      </c>
      <c r="AA12" s="26">
        <f t="shared" si="21"/>
        <v>9.1616205129769757E-3</v>
      </c>
      <c r="AB12" s="12">
        <f t="shared" si="22"/>
        <v>8.3500602167807525E-3</v>
      </c>
      <c r="AC12" s="23">
        <f t="shared" si="23"/>
        <v>8.1156029619622316E-4</v>
      </c>
    </row>
    <row r="13" spans="1:29" x14ac:dyDescent="0.25">
      <c r="A13" s="13">
        <f t="shared" si="9"/>
        <v>40663</v>
      </c>
      <c r="B13" s="14">
        <f t="shared" si="10"/>
        <v>110.43447904854887</v>
      </c>
      <c r="C13" s="14">
        <f t="shared" si="3"/>
        <v>107.53596520575442</v>
      </c>
      <c r="D13" s="12">
        <v>1.532591406284034E-2</v>
      </c>
      <c r="E13" s="12">
        <v>8.4712526472665584E-3</v>
      </c>
      <c r="G13" s="14">
        <f>MAX($B$2:B13)</f>
        <v>110.43447904854887</v>
      </c>
      <c r="H13" s="12">
        <f t="shared" si="4"/>
        <v>0</v>
      </c>
      <c r="I13" s="12" t="str">
        <f t="shared" si="5"/>
        <v>Positive</v>
      </c>
      <c r="J13" s="14">
        <f>MAX($C$2:C13)</f>
        <v>107.53596520575442</v>
      </c>
      <c r="K13" s="12">
        <f t="shared" si="6"/>
        <v>0</v>
      </c>
      <c r="L13" s="12" t="str">
        <f t="shared" ref="L13:L65" si="32">IF(E13&gt;0,"Positive",E13)</f>
        <v>Positive</v>
      </c>
      <c r="M13" s="12">
        <f t="shared" si="8"/>
        <v>6.8546614155737817E-3</v>
      </c>
      <c r="O13" s="8">
        <v>2014</v>
      </c>
      <c r="P13" s="13">
        <v>42004</v>
      </c>
      <c r="Q13" s="14">
        <f t="shared" ref="Q13:Q19" si="33">IFERROR(VLOOKUP(P13,A:B,2,0),"N/A")</f>
        <v>138.48901909037656</v>
      </c>
      <c r="R13" s="14">
        <f t="shared" ref="R13:R19" si="34">IFERROR(VLOOKUP(P13,A:C,3,0),"N/A")</f>
        <v>127.55102040816338</v>
      </c>
      <c r="S13" s="8">
        <f t="shared" ref="S13:S19" si="35">IFERROR(MATCH(P13,A:A,0),"N/A")</f>
        <v>57</v>
      </c>
      <c r="U13" s="8">
        <v>2013</v>
      </c>
      <c r="V13" s="12">
        <f t="shared" si="18"/>
        <v>2.4109000749014786E-2</v>
      </c>
      <c r="W13" s="12">
        <f t="shared" si="19"/>
        <v>2.2369800768962111E-3</v>
      </c>
      <c r="X13" s="23">
        <f t="shared" ref="X13" si="36">IFERROR(V13-W13,"N/A")</f>
        <v>2.1872020672118575E-2</v>
      </c>
      <c r="Z13" s="8" t="s">
        <v>34</v>
      </c>
      <c r="AA13" s="26">
        <f t="shared" si="21"/>
        <v>2.2826600725915247E-2</v>
      </c>
      <c r="AB13" s="12">
        <f t="shared" si="22"/>
        <v>1.5128593040847127E-2</v>
      </c>
      <c r="AC13" s="23">
        <f t="shared" si="23"/>
        <v>7.6980076850681201E-3</v>
      </c>
    </row>
    <row r="14" spans="1:29" x14ac:dyDescent="0.25">
      <c r="A14" s="13">
        <f t="shared" si="9"/>
        <v>40694</v>
      </c>
      <c r="B14" s="14">
        <f t="shared" si="10"/>
        <v>111.70201961248868</v>
      </c>
      <c r="C14" s="14">
        <f t="shared" si="3"/>
        <v>108.76547340247572</v>
      </c>
      <c r="D14" s="12">
        <v>1.1477761065749936E-2</v>
      </c>
      <c r="E14" s="12">
        <v>1.1433460371781834E-2</v>
      </c>
      <c r="G14" s="14">
        <f>MAX($B$2:B14)</f>
        <v>111.70201961248868</v>
      </c>
      <c r="H14" s="12">
        <f t="shared" si="4"/>
        <v>0</v>
      </c>
      <c r="I14" s="12" t="str">
        <f t="shared" si="5"/>
        <v>Positive</v>
      </c>
      <c r="J14" s="14">
        <f>MAX($C$2:C14)</f>
        <v>108.76547340247572</v>
      </c>
      <c r="K14" s="12">
        <f t="shared" si="6"/>
        <v>0</v>
      </c>
      <c r="L14" s="12" t="str">
        <f t="shared" si="32"/>
        <v>Positive</v>
      </c>
      <c r="M14" s="12">
        <f t="shared" si="8"/>
        <v>4.4300693968102323E-5</v>
      </c>
      <c r="O14" s="8">
        <v>2015</v>
      </c>
      <c r="P14" s="13">
        <v>42369</v>
      </c>
      <c r="Q14" s="14">
        <f t="shared" si="33"/>
        <v>141.39185402747498</v>
      </c>
      <c r="R14" s="14">
        <f t="shared" si="34"/>
        <v>129.13181666109077</v>
      </c>
      <c r="S14" s="8">
        <f t="shared" si="35"/>
        <v>69</v>
      </c>
      <c r="U14" s="8">
        <v>2014</v>
      </c>
      <c r="V14" s="12">
        <f t="shared" si="18"/>
        <v>6.1268136010959262E-2</v>
      </c>
      <c r="W14" s="12">
        <f t="shared" si="19"/>
        <v>6.3681383832043803E-2</v>
      </c>
      <c r="X14" s="23">
        <f t="shared" ref="X14" si="37">IFERROR(V14-W14,"N/A")</f>
        <v>-2.4132478210845409E-3</v>
      </c>
      <c r="Z14" s="8" t="s">
        <v>35</v>
      </c>
      <c r="AA14" s="26">
        <f t="shared" si="21"/>
        <v>3.0010762260608947E-2</v>
      </c>
      <c r="AB14" s="12">
        <f t="shared" si="22"/>
        <v>1.9766256176954933E-2</v>
      </c>
      <c r="AC14" s="23">
        <f t="shared" si="23"/>
        <v>1.0244506083654015E-2</v>
      </c>
    </row>
    <row r="15" spans="1:29" x14ac:dyDescent="0.25">
      <c r="A15" s="13">
        <f t="shared" si="9"/>
        <v>40724</v>
      </c>
      <c r="B15" s="14">
        <f t="shared" si="10"/>
        <v>112.03171353076382</v>
      </c>
      <c r="C15" s="14">
        <f t="shared" si="3"/>
        <v>108.740381398461</v>
      </c>
      <c r="D15" s="12">
        <v>2.951548409052096E-3</v>
      </c>
      <c r="E15" s="12">
        <v>-2.3069824669330607E-4</v>
      </c>
      <c r="G15" s="14">
        <f>MAX($B$2:B15)</f>
        <v>112.03171353076382</v>
      </c>
      <c r="H15" s="12">
        <f t="shared" si="4"/>
        <v>0</v>
      </c>
      <c r="I15" s="12" t="str">
        <f t="shared" si="5"/>
        <v>Positive</v>
      </c>
      <c r="J15" s="14">
        <f>MAX($C$2:C15)</f>
        <v>108.76547340247572</v>
      </c>
      <c r="K15" s="12">
        <f t="shared" si="6"/>
        <v>-2.3069824669330607E-4</v>
      </c>
      <c r="L15" s="12">
        <f t="shared" si="32"/>
        <v>-2.3069824669330607E-4</v>
      </c>
      <c r="M15" s="12">
        <f t="shared" si="8"/>
        <v>3.1822466557454021E-3</v>
      </c>
      <c r="O15" s="8">
        <v>2016</v>
      </c>
      <c r="P15" s="13">
        <v>42735</v>
      </c>
      <c r="Q15" s="14">
        <f t="shared" si="33"/>
        <v>148.62957839913855</v>
      </c>
      <c r="R15" s="14">
        <f t="shared" si="34"/>
        <v>134.75242556038819</v>
      </c>
      <c r="S15" s="8">
        <f t="shared" si="35"/>
        <v>81</v>
      </c>
      <c r="U15" s="8">
        <v>2015</v>
      </c>
      <c r="V15" s="12">
        <f t="shared" si="18"/>
        <v>2.0960758883013408E-2</v>
      </c>
      <c r="W15" s="12">
        <f t="shared" si="19"/>
        <v>1.2393442622950612E-2</v>
      </c>
      <c r="X15" s="23">
        <f t="shared" ref="X15:X24" si="38">IFERROR(V15-W15,"N/A")</f>
        <v>8.5673162600627961E-3</v>
      </c>
      <c r="Z15" s="8" t="s">
        <v>36</v>
      </c>
      <c r="AA15" s="26">
        <f t="shared" si="21"/>
        <v>-2.1798354068061077E-3</v>
      </c>
      <c r="AB15" s="12">
        <f t="shared" si="22"/>
        <v>6.3841242981310664E-3</v>
      </c>
      <c r="AC15" s="23">
        <f t="shared" si="23"/>
        <v>-8.5639597049371741E-3</v>
      </c>
    </row>
    <row r="16" spans="1:29" x14ac:dyDescent="0.25">
      <c r="A16" s="13">
        <f t="shared" si="9"/>
        <v>40755</v>
      </c>
      <c r="B16" s="14">
        <f t="shared" si="10"/>
        <v>113.13944684229497</v>
      </c>
      <c r="C16" s="14">
        <f t="shared" si="3"/>
        <v>110.02007360321174</v>
      </c>
      <c r="D16" s="12">
        <v>9.8876762357738013E-3</v>
      </c>
      <c r="E16" s="12">
        <v>1.1768325513421996E-2</v>
      </c>
      <c r="G16" s="14">
        <f>MAX($B$2:B16)</f>
        <v>113.13944684229497</v>
      </c>
      <c r="H16" s="12">
        <f t="shared" si="4"/>
        <v>0</v>
      </c>
      <c r="I16" s="12" t="str">
        <f t="shared" si="5"/>
        <v>Positive</v>
      </c>
      <c r="J16" s="14">
        <f>MAX($C$2:C16)</f>
        <v>110.02007360321174</v>
      </c>
      <c r="K16" s="12">
        <f t="shared" si="6"/>
        <v>0</v>
      </c>
      <c r="L16" s="12" t="str">
        <f t="shared" si="32"/>
        <v>Positive</v>
      </c>
      <c r="M16" s="12">
        <f t="shared" si="8"/>
        <v>-1.8806492776481942E-3</v>
      </c>
      <c r="O16" s="8">
        <v>2017</v>
      </c>
      <c r="P16" s="13">
        <v>43100</v>
      </c>
      <c r="Q16" s="14">
        <f t="shared" si="33"/>
        <v>155.68159988560032</v>
      </c>
      <c r="R16" s="14">
        <f t="shared" si="34"/>
        <v>140.77450652392116</v>
      </c>
      <c r="S16" s="8">
        <f t="shared" si="35"/>
        <v>93</v>
      </c>
      <c r="U16" s="8">
        <v>2016</v>
      </c>
      <c r="V16" s="12">
        <f t="shared" si="18"/>
        <v>5.1189118506481668E-2</v>
      </c>
      <c r="W16" s="12">
        <f t="shared" si="19"/>
        <v>4.3526135112377684E-2</v>
      </c>
      <c r="X16" s="23">
        <f t="shared" si="38"/>
        <v>7.6629833941039838E-3</v>
      </c>
      <c r="Z16" s="8" t="s">
        <v>38</v>
      </c>
      <c r="AA16" s="26">
        <f t="shared" si="21"/>
        <v>1.3219533367205383E-2</v>
      </c>
      <c r="AB16" s="12">
        <f t="shared" si="22"/>
        <v>1.2305105472332212E-2</v>
      </c>
      <c r="AC16" s="23">
        <f t="shared" si="23"/>
        <v>9.14427894873171E-4</v>
      </c>
    </row>
    <row r="17" spans="1:29" x14ac:dyDescent="0.25">
      <c r="A17" s="13">
        <f t="shared" si="9"/>
        <v>40786</v>
      </c>
      <c r="B17" s="14">
        <f t="shared" si="10"/>
        <v>112.88169107534138</v>
      </c>
      <c r="C17" s="14">
        <f t="shared" si="3"/>
        <v>110.49682167949146</v>
      </c>
      <c r="D17" s="12">
        <v>-2.2782130737556416E-3</v>
      </c>
      <c r="E17" s="12">
        <v>4.3332826516651046E-3</v>
      </c>
      <c r="G17" s="14">
        <f>MAX($B$2:B17)</f>
        <v>113.13944684229497</v>
      </c>
      <c r="H17" s="12">
        <f t="shared" si="4"/>
        <v>-2.2782130737556416E-3</v>
      </c>
      <c r="I17" s="12">
        <f t="shared" si="5"/>
        <v>-2.2782130737556416E-3</v>
      </c>
      <c r="J17" s="14">
        <f>MAX($C$2:C17)</f>
        <v>110.49682167949146</v>
      </c>
      <c r="K17" s="12">
        <f t="shared" si="6"/>
        <v>0</v>
      </c>
      <c r="L17" s="12" t="str">
        <f t="shared" si="32"/>
        <v>Positive</v>
      </c>
      <c r="M17" s="12">
        <f t="shared" si="8"/>
        <v>-6.6114957254207463E-3</v>
      </c>
      <c r="O17" s="8">
        <v>2018</v>
      </c>
      <c r="P17" s="13">
        <v>43465</v>
      </c>
      <c r="Q17" s="14">
        <f t="shared" si="33"/>
        <v>157.27230128138643</v>
      </c>
      <c r="R17" s="14">
        <f t="shared" si="34"/>
        <v>141.69143332818797</v>
      </c>
      <c r="S17" s="8">
        <f t="shared" si="35"/>
        <v>105</v>
      </c>
      <c r="U17" s="8">
        <v>2017</v>
      </c>
      <c r="V17" s="12">
        <f t="shared" si="18"/>
        <v>4.7446958824870267E-2</v>
      </c>
      <c r="W17" s="12">
        <f t="shared" si="19"/>
        <v>4.468996337905784E-2</v>
      </c>
      <c r="X17" s="23">
        <f t="shared" si="38"/>
        <v>2.7569954458124268E-3</v>
      </c>
      <c r="Z17" s="8" t="s">
        <v>41</v>
      </c>
      <c r="AA17" s="26">
        <f t="shared" si="21"/>
        <v>3.3638967043970069E-2</v>
      </c>
      <c r="AB17" s="12">
        <f t="shared" si="22"/>
        <v>1.9856549641374732E-2</v>
      </c>
      <c r="AC17" s="23">
        <f t="shared" si="23"/>
        <v>1.3782417402595337E-2</v>
      </c>
    </row>
    <row r="18" spans="1:29" x14ac:dyDescent="0.25">
      <c r="A18" s="13">
        <f t="shared" si="9"/>
        <v>40816</v>
      </c>
      <c r="B18" s="14">
        <f t="shared" si="10"/>
        <v>111.78750283492431</v>
      </c>
      <c r="C18" s="14">
        <f t="shared" si="3"/>
        <v>109.43459350953495</v>
      </c>
      <c r="D18" s="12">
        <v>-9.6932304078148901E-3</v>
      </c>
      <c r="E18" s="12">
        <v>-9.613201120278636E-3</v>
      </c>
      <c r="G18" s="14">
        <f>MAX($B$2:B18)</f>
        <v>113.13944684229497</v>
      </c>
      <c r="H18" s="12">
        <f t="shared" si="4"/>
        <v>-1.194936023732851E-2</v>
      </c>
      <c r="I18" s="12">
        <f t="shared" si="5"/>
        <v>-9.6932304078148901E-3</v>
      </c>
      <c r="J18" s="14">
        <f>MAX($C$2:C18)</f>
        <v>110.49682167949146</v>
      </c>
      <c r="K18" s="12">
        <f t="shared" si="6"/>
        <v>-9.613201120278636E-3</v>
      </c>
      <c r="L18" s="12">
        <f t="shared" si="32"/>
        <v>-9.613201120278636E-3</v>
      </c>
      <c r="M18" s="12">
        <f t="shared" si="8"/>
        <v>-8.0029287536254046E-5</v>
      </c>
      <c r="O18" s="8">
        <v>2019</v>
      </c>
      <c r="P18" s="13">
        <v>43830</v>
      </c>
      <c r="Q18" s="14">
        <f t="shared" si="33"/>
        <v>179.4918440034906</v>
      </c>
      <c r="R18" s="14">
        <f t="shared" si="34"/>
        <v>157.58277678744105</v>
      </c>
      <c r="S18" s="8">
        <f t="shared" si="35"/>
        <v>117</v>
      </c>
      <c r="U18" s="8">
        <v>2018</v>
      </c>
      <c r="V18" s="12">
        <f t="shared" si="18"/>
        <v>1.0217658329275903E-2</v>
      </c>
      <c r="W18" s="12">
        <f t="shared" si="19"/>
        <v>6.513443569493127E-3</v>
      </c>
      <c r="X18" s="23">
        <f t="shared" si="38"/>
        <v>3.7042147597827757E-3</v>
      </c>
      <c r="Z18" s="8" t="s">
        <v>43</v>
      </c>
      <c r="AA18" s="26">
        <f t="shared" si="21"/>
        <v>3.137326070094737E-2</v>
      </c>
      <c r="AB18" s="12">
        <f t="shared" si="22"/>
        <v>2.0506366597571546E-2</v>
      </c>
      <c r="AC18" s="23">
        <f t="shared" si="23"/>
        <v>1.0866894103375824E-2</v>
      </c>
    </row>
    <row r="19" spans="1:29" x14ac:dyDescent="0.25">
      <c r="A19" s="13">
        <f t="shared" si="9"/>
        <v>40847</v>
      </c>
      <c r="B19" s="14">
        <f t="shared" si="10"/>
        <v>113.6521437018515</v>
      </c>
      <c r="C19" s="14">
        <f t="shared" si="3"/>
        <v>111.12412177985944</v>
      </c>
      <c r="D19" s="12">
        <v>1.6680226497953754E-2</v>
      </c>
      <c r="E19" s="12">
        <v>1.543870376031764E-2</v>
      </c>
      <c r="G19" s="14">
        <f>MAX($B$2:B19)</f>
        <v>113.6521437018515</v>
      </c>
      <c r="H19" s="12">
        <f t="shared" si="4"/>
        <v>0</v>
      </c>
      <c r="I19" s="12" t="str">
        <f t="shared" si="5"/>
        <v>Positive</v>
      </c>
      <c r="J19" s="14">
        <f>MAX($C$2:C19)</f>
        <v>111.12412177985944</v>
      </c>
      <c r="K19" s="12">
        <f t="shared" si="6"/>
        <v>0</v>
      </c>
      <c r="L19" s="12" t="str">
        <f t="shared" si="32"/>
        <v>Positive</v>
      </c>
      <c r="M19" s="12">
        <f t="shared" si="8"/>
        <v>1.2415227376361138E-3</v>
      </c>
      <c r="O19" s="8">
        <v>2020</v>
      </c>
      <c r="P19" s="13">
        <f>P3</f>
        <v>44165</v>
      </c>
      <c r="Q19" s="14">
        <f t="shared" si="33"/>
        <v>192.61824996130551</v>
      </c>
      <c r="R19" s="14">
        <f t="shared" si="34"/>
        <v>167.3045746809446</v>
      </c>
      <c r="S19" s="8">
        <f t="shared" si="35"/>
        <v>128</v>
      </c>
      <c r="U19" s="8">
        <v>2019</v>
      </c>
      <c r="V19" s="12">
        <f t="shared" si="18"/>
        <v>0.14128071212202653</v>
      </c>
      <c r="W19" s="12">
        <f t="shared" si="19"/>
        <v>0.11215458186837091</v>
      </c>
      <c r="X19" s="23">
        <f t="shared" si="38"/>
        <v>2.9126130253655624E-2</v>
      </c>
      <c r="Z19" s="8" t="s">
        <v>45</v>
      </c>
      <c r="AA19" s="26">
        <f t="shared" si="21"/>
        <v>2.5629265593110739E-2</v>
      </c>
      <c r="AB19" s="12">
        <f t="shared" si="22"/>
        <v>2.3503808487486566E-2</v>
      </c>
      <c r="AC19" s="23">
        <f t="shared" si="23"/>
        <v>2.1254571056241733E-3</v>
      </c>
    </row>
    <row r="20" spans="1:29" x14ac:dyDescent="0.25">
      <c r="A20" s="13">
        <f t="shared" si="9"/>
        <v>40877</v>
      </c>
      <c r="B20" s="14">
        <f t="shared" si="10"/>
        <v>112.23548315190584</v>
      </c>
      <c r="C20" s="14">
        <f t="shared" si="3"/>
        <v>109.89461358313812</v>
      </c>
      <c r="D20" s="12">
        <v>-1.2464881908976988E-2</v>
      </c>
      <c r="E20" s="12">
        <v>-1.1064278187565835E-2</v>
      </c>
      <c r="G20" s="14">
        <f>MAX($B$2:B20)</f>
        <v>113.6521437018515</v>
      </c>
      <c r="H20" s="12">
        <f t="shared" si="4"/>
        <v>-1.2464881908976988E-2</v>
      </c>
      <c r="I20" s="12">
        <f t="shared" si="5"/>
        <v>-1.2464881908976988E-2</v>
      </c>
      <c r="J20" s="14">
        <f>MAX($C$2:C20)</f>
        <v>111.12412177985944</v>
      </c>
      <c r="K20" s="12">
        <f t="shared" si="6"/>
        <v>-1.1064278187565835E-2</v>
      </c>
      <c r="L20" s="12">
        <f t="shared" si="32"/>
        <v>-1.1064278187565835E-2</v>
      </c>
      <c r="M20" s="12">
        <f t="shared" si="8"/>
        <v>-1.4006037214111533E-3</v>
      </c>
      <c r="U20" s="8">
        <v>2020</v>
      </c>
      <c r="V20" s="12">
        <f t="shared" si="18"/>
        <v>7.3130932665439907E-2</v>
      </c>
      <c r="W20" s="12">
        <f t="shared" si="19"/>
        <v>6.1693276966536814E-2</v>
      </c>
      <c r="X20" s="23">
        <f t="shared" si="38"/>
        <v>1.1437655698903093E-2</v>
      </c>
      <c r="Z20" s="8" t="s">
        <v>46</v>
      </c>
      <c r="AA20" s="26">
        <f t="shared" si="21"/>
        <v>2.8897416746231697E-2</v>
      </c>
      <c r="AB20" s="12">
        <f t="shared" si="22"/>
        <v>1.389184208661165E-2</v>
      </c>
      <c r="AC20" s="23">
        <f t="shared" si="23"/>
        <v>1.5005574659620047E-2</v>
      </c>
    </row>
    <row r="21" spans="1:29" x14ac:dyDescent="0.25">
      <c r="A21" s="13">
        <f t="shared" si="9"/>
        <v>40908</v>
      </c>
      <c r="B21" s="14">
        <f t="shared" si="10"/>
        <v>113.26528145868716</v>
      </c>
      <c r="C21" s="14">
        <f t="shared" si="3"/>
        <v>110.78119772499157</v>
      </c>
      <c r="D21" s="12">
        <v>9.1753363362594431E-3</v>
      </c>
      <c r="E21" s="12">
        <v>8.0675850521347847E-3</v>
      </c>
      <c r="G21" s="14">
        <f>MAX($B$2:B21)</f>
        <v>113.6521437018515</v>
      </c>
      <c r="H21" s="12">
        <f t="shared" si="4"/>
        <v>-3.4039150566241849E-3</v>
      </c>
      <c r="I21" s="12" t="str">
        <f t="shared" si="5"/>
        <v>Positive</v>
      </c>
      <c r="J21" s="14">
        <f>MAX($C$2:C21)</f>
        <v>111.12412177985944</v>
      </c>
      <c r="K21" s="12">
        <f t="shared" si="6"/>
        <v>-3.0859551407498298E-3</v>
      </c>
      <c r="L21" s="12" t="str">
        <f t="shared" si="32"/>
        <v>Positive</v>
      </c>
      <c r="M21" s="12">
        <f t="shared" si="8"/>
        <v>1.1077512841246584E-3</v>
      </c>
      <c r="O21" s="24" t="s">
        <v>39</v>
      </c>
      <c r="U21" s="8" t="s">
        <v>37</v>
      </c>
      <c r="V21" s="12">
        <f>(1+V4)^(1/(($P$3-$P$2)/365))-1</f>
        <v>6.4344553476071153E-2</v>
      </c>
      <c r="W21" s="12">
        <f>(1+W4)^(1/(($P$3-$P$2)/365))-1</f>
        <v>5.0174561506947546E-2</v>
      </c>
      <c r="X21" s="23">
        <f t="shared" si="38"/>
        <v>1.4169991969123608E-2</v>
      </c>
      <c r="Z21" s="8" t="s">
        <v>48</v>
      </c>
      <c r="AA21" s="26">
        <f t="shared" si="21"/>
        <v>1.0001467138709197E-2</v>
      </c>
      <c r="AB21" s="12">
        <f t="shared" si="22"/>
        <v>2.5166025865082098E-3</v>
      </c>
      <c r="AC21" s="23">
        <f t="shared" si="23"/>
        <v>7.4848645522009871E-3</v>
      </c>
    </row>
    <row r="22" spans="1:29" x14ac:dyDescent="0.25">
      <c r="A22" s="13">
        <f t="shared" si="9"/>
        <v>40939</v>
      </c>
      <c r="B22" s="14">
        <f t="shared" si="10"/>
        <v>114.39046141830424</v>
      </c>
      <c r="C22" s="14">
        <f t="shared" si="3"/>
        <v>111.36667781866841</v>
      </c>
      <c r="D22" s="12">
        <v>9.9340234282425666E-3</v>
      </c>
      <c r="E22" s="12">
        <v>5.2850132125332738E-3</v>
      </c>
      <c r="G22" s="14">
        <f>MAX($B$2:B22)</f>
        <v>114.39046141830424</v>
      </c>
      <c r="H22" s="12">
        <f t="shared" si="4"/>
        <v>0</v>
      </c>
      <c r="I22" s="12" t="str">
        <f t="shared" si="5"/>
        <v>Positive</v>
      </c>
      <c r="J22" s="14">
        <f>MAX($C$2:C22)</f>
        <v>111.36667781866841</v>
      </c>
      <c r="K22" s="12">
        <f t="shared" si="6"/>
        <v>0</v>
      </c>
      <c r="L22" s="12" t="str">
        <f t="shared" si="32"/>
        <v>Positive</v>
      </c>
      <c r="M22" s="12">
        <f t="shared" si="8"/>
        <v>4.6490102157092927E-3</v>
      </c>
      <c r="U22" s="8" t="s">
        <v>40</v>
      </c>
      <c r="V22" s="12">
        <f>AVERAGE(D:D)</f>
        <v>5.3075368504901113E-3</v>
      </c>
      <c r="W22" s="12">
        <f>AVERAGE(E:E)</f>
        <v>4.148160450485168E-3</v>
      </c>
      <c r="X22" s="23">
        <f t="shared" si="38"/>
        <v>1.1593764000049434E-3</v>
      </c>
      <c r="Z22" s="8" t="s">
        <v>49</v>
      </c>
      <c r="AA22" s="26">
        <f t="shared" si="21"/>
        <v>-2.8327893093823775E-2</v>
      </c>
      <c r="AB22" s="12">
        <f t="shared" si="22"/>
        <v>-2.210445575622344E-2</v>
      </c>
      <c r="AC22" s="23">
        <f t="shared" si="23"/>
        <v>-6.2234373376003349E-3</v>
      </c>
    </row>
    <row r="23" spans="1:29" x14ac:dyDescent="0.25">
      <c r="A23" s="13">
        <f t="shared" si="9"/>
        <v>40968</v>
      </c>
      <c r="B23" s="14">
        <f t="shared" si="10"/>
        <v>115.86093710262166</v>
      </c>
      <c r="C23" s="14">
        <f t="shared" si="3"/>
        <v>112.31180996988955</v>
      </c>
      <c r="D23" s="12">
        <v>1.2854880259116852E-2</v>
      </c>
      <c r="E23" s="12">
        <v>8.4866691701088737E-3</v>
      </c>
      <c r="G23" s="14">
        <f>MAX($B$2:B23)</f>
        <v>115.86093710262166</v>
      </c>
      <c r="H23" s="12">
        <f t="shared" si="4"/>
        <v>0</v>
      </c>
      <c r="I23" s="12" t="str">
        <f t="shared" si="5"/>
        <v>Positive</v>
      </c>
      <c r="J23" s="14">
        <f>MAX($C$2:C23)</f>
        <v>112.31180996988955</v>
      </c>
      <c r="K23" s="12">
        <f t="shared" si="6"/>
        <v>0</v>
      </c>
      <c r="L23" s="12" t="str">
        <f t="shared" si="32"/>
        <v>Positive</v>
      </c>
      <c r="M23" s="12">
        <f t="shared" si="8"/>
        <v>4.3682110890079784E-3</v>
      </c>
      <c r="O23" s="28" t="s">
        <v>23</v>
      </c>
      <c r="P23" s="8" t="s">
        <v>16</v>
      </c>
      <c r="Q23" s="8" t="s">
        <v>1</v>
      </c>
      <c r="U23" s="8" t="s">
        <v>42</v>
      </c>
      <c r="V23" s="12">
        <f>MAX(D:D)</f>
        <v>4.1156857234623256E-2</v>
      </c>
      <c r="W23" s="12">
        <f>MAX(E:E)</f>
        <v>3.4876847766033503E-2</v>
      </c>
      <c r="X23" s="23">
        <f t="shared" si="38"/>
        <v>6.2800094685897534E-3</v>
      </c>
      <c r="Z23" s="8" t="s">
        <v>50</v>
      </c>
      <c r="AA23" s="26">
        <f t="shared" si="21"/>
        <v>2.5345041505233867E-2</v>
      </c>
      <c r="AB23" s="12">
        <f t="shared" si="22"/>
        <v>1.0909868796349365E-2</v>
      </c>
      <c r="AC23" s="23">
        <f t="shared" si="23"/>
        <v>1.4435172708884503E-2</v>
      </c>
    </row>
    <row r="24" spans="1:29" x14ac:dyDescent="0.25">
      <c r="A24" s="13">
        <f t="shared" si="9"/>
        <v>40999</v>
      </c>
      <c r="B24" s="14">
        <f t="shared" si="10"/>
        <v>117.07540852890192</v>
      </c>
      <c r="C24" s="14">
        <f t="shared" si="3"/>
        <v>112.98093007694881</v>
      </c>
      <c r="D24" s="12">
        <v>1.0482147448924506E-2</v>
      </c>
      <c r="E24" s="12">
        <v>5.9577003276738427E-3</v>
      </c>
      <c r="G24" s="14">
        <f>MAX($B$2:B24)</f>
        <v>117.07540852890192</v>
      </c>
      <c r="H24" s="12">
        <f t="shared" si="4"/>
        <v>0</v>
      </c>
      <c r="I24" s="12" t="str">
        <f t="shared" si="5"/>
        <v>Positive</v>
      </c>
      <c r="J24" s="14">
        <f>MAX($C$2:C24)</f>
        <v>112.98093007694881</v>
      </c>
      <c r="K24" s="12">
        <f t="shared" si="6"/>
        <v>0</v>
      </c>
      <c r="L24" s="12" t="str">
        <f t="shared" si="32"/>
        <v>Positive</v>
      </c>
      <c r="M24" s="12">
        <f t="shared" si="8"/>
        <v>4.5244471212506632E-3</v>
      </c>
      <c r="O24" s="8" t="s">
        <v>24</v>
      </c>
      <c r="P24" s="8" t="str">
        <f>"D3:D"&amp;S3</f>
        <v>D3:D128</v>
      </c>
      <c r="Q24" s="8" t="str">
        <f>"E3:E"&amp;S3</f>
        <v>E3:E128</v>
      </c>
      <c r="U24" s="8" t="s">
        <v>44</v>
      </c>
      <c r="V24" s="12">
        <f>MIN(D:D)</f>
        <v>-9.7559653026520476E-2</v>
      </c>
      <c r="W24" s="12">
        <f>MIN(E:E)</f>
        <v>-7.0792373308822709E-2</v>
      </c>
      <c r="X24" s="23">
        <f t="shared" si="38"/>
        <v>-2.6767279717697767E-2</v>
      </c>
      <c r="Z24" s="8" t="s">
        <v>51</v>
      </c>
      <c r="AA24" s="26">
        <f t="shared" si="21"/>
        <v>1.7734289454776953E-2</v>
      </c>
      <c r="AB24" s="12">
        <f t="shared" si="22"/>
        <v>1.1285885589334521E-2</v>
      </c>
      <c r="AC24" s="23">
        <f t="shared" si="23"/>
        <v>6.4484038654424314E-3</v>
      </c>
    </row>
    <row r="25" spans="1:29" x14ac:dyDescent="0.25">
      <c r="A25" s="13">
        <f t="shared" si="9"/>
        <v>41029</v>
      </c>
      <c r="B25" s="14">
        <f t="shared" si="10"/>
        <v>117.73654972852057</v>
      </c>
      <c r="C25" s="14">
        <f t="shared" si="3"/>
        <v>113.80896620943457</v>
      </c>
      <c r="D25" s="12">
        <v>5.6471398043889121E-3</v>
      </c>
      <c r="E25" s="12">
        <v>7.3289902280129215E-3</v>
      </c>
      <c r="G25" s="14">
        <f>MAX($B$2:B25)</f>
        <v>117.73654972852057</v>
      </c>
      <c r="H25" s="12">
        <f t="shared" si="4"/>
        <v>0</v>
      </c>
      <c r="I25" s="12" t="str">
        <f t="shared" si="5"/>
        <v>Positive</v>
      </c>
      <c r="J25" s="14">
        <f>MAX($C$2:C25)</f>
        <v>113.80896620943457</v>
      </c>
      <c r="K25" s="12">
        <f t="shared" si="6"/>
        <v>0</v>
      </c>
      <c r="L25" s="12" t="str">
        <f t="shared" si="32"/>
        <v>Positive</v>
      </c>
      <c r="M25" s="12">
        <f t="shared" si="8"/>
        <v>-1.6818504236240095E-3</v>
      </c>
      <c r="O25" s="8" t="s">
        <v>95</v>
      </c>
      <c r="P25" s="8" t="str">
        <f>IFERROR("D"&amp;(S4+1)&amp;":D"&amp;S3,"N/A")</f>
        <v>D61:D128</v>
      </c>
      <c r="Q25" s="8" t="str">
        <f>IFERROR("E"&amp;(S4+1)&amp;":E"&amp;S3,"N/A")</f>
        <v>E61:E128</v>
      </c>
      <c r="Z25" s="8" t="s">
        <v>52</v>
      </c>
      <c r="AA25" s="26">
        <f t="shared" si="21"/>
        <v>3.0084792192835552E-2</v>
      </c>
      <c r="AB25" s="12">
        <f t="shared" si="22"/>
        <v>2.6156099602427485E-2</v>
      </c>
      <c r="AC25" s="23">
        <f t="shared" si="23"/>
        <v>3.9286925904080672E-3</v>
      </c>
    </row>
    <row r="26" spans="1:29" x14ac:dyDescent="0.25">
      <c r="A26" s="13">
        <f t="shared" si="9"/>
        <v>41060</v>
      </c>
      <c r="B26" s="14">
        <f t="shared" si="10"/>
        <v>118.82210591083754</v>
      </c>
      <c r="C26" s="14">
        <f t="shared" si="3"/>
        <v>113.96788223486112</v>
      </c>
      <c r="D26" s="12">
        <v>9.2202139846977449E-3</v>
      </c>
      <c r="E26" s="12">
        <v>1.3963401190562053E-3</v>
      </c>
      <c r="G26" s="14">
        <f>MAX($B$2:B26)</f>
        <v>118.82210591083754</v>
      </c>
      <c r="H26" s="12">
        <f t="shared" si="4"/>
        <v>0</v>
      </c>
      <c r="I26" s="12" t="str">
        <f t="shared" si="5"/>
        <v>Positive</v>
      </c>
      <c r="J26" s="14">
        <f>MAX($C$2:C26)</f>
        <v>113.96788223486112</v>
      </c>
      <c r="K26" s="12">
        <f t="shared" si="6"/>
        <v>0</v>
      </c>
      <c r="L26" s="12" t="str">
        <f t="shared" si="32"/>
        <v>Positive</v>
      </c>
      <c r="M26" s="12">
        <f t="shared" si="8"/>
        <v>7.8238738656415396E-3</v>
      </c>
      <c r="O26" s="8" t="s">
        <v>96</v>
      </c>
      <c r="P26" s="8" t="str">
        <f>IFERROR("D"&amp;(S5+1)&amp;":D"&amp;S3,"N/A")</f>
        <v>D70:D128</v>
      </c>
      <c r="Q26" s="8" t="str">
        <f>IFERROR("E"&amp;(S5+1)&amp;":E"&amp;S3,"N/A")</f>
        <v>E70:E128</v>
      </c>
      <c r="U26" s="15" t="s">
        <v>47</v>
      </c>
      <c r="Z26" s="8" t="s">
        <v>53</v>
      </c>
      <c r="AA26" s="26">
        <f t="shared" si="21"/>
        <v>1.8874943545590162E-2</v>
      </c>
      <c r="AB26" s="12">
        <f t="shared" si="22"/>
        <v>1.7264817835780599E-2</v>
      </c>
      <c r="AC26" s="23">
        <f t="shared" si="23"/>
        <v>1.6101257098095623E-3</v>
      </c>
    </row>
    <row r="27" spans="1:29" x14ac:dyDescent="0.25">
      <c r="A27" s="13">
        <f t="shared" si="9"/>
        <v>41090</v>
      </c>
      <c r="B27" s="14">
        <f t="shared" si="10"/>
        <v>120.74844584234908</v>
      </c>
      <c r="C27" s="14">
        <f t="shared" si="3"/>
        <v>115.29775844764133</v>
      </c>
      <c r="D27" s="12">
        <v>1.6211965919515459E-2</v>
      </c>
      <c r="E27" s="12">
        <v>1.166886833993841E-2</v>
      </c>
      <c r="G27" s="14">
        <f>MAX($B$2:B27)</f>
        <v>120.74844584234908</v>
      </c>
      <c r="H27" s="12">
        <f t="shared" si="4"/>
        <v>0</v>
      </c>
      <c r="I27" s="12" t="str">
        <f t="shared" si="5"/>
        <v>Positive</v>
      </c>
      <c r="J27" s="14">
        <f>MAX($C$2:C27)</f>
        <v>115.29775844764133</v>
      </c>
      <c r="K27" s="12">
        <f t="shared" si="6"/>
        <v>0</v>
      </c>
      <c r="L27" s="12" t="str">
        <f t="shared" si="32"/>
        <v>Positive</v>
      </c>
      <c r="M27" s="12">
        <f t="shared" si="8"/>
        <v>4.543097579577049E-3</v>
      </c>
      <c r="O27" s="8" t="s">
        <v>97</v>
      </c>
      <c r="P27" s="8" t="str">
        <f>IFERROR("D"&amp;(S6+1)&amp;":D"&amp;S3,"N/A")</f>
        <v>D77:D128</v>
      </c>
      <c r="Q27" s="8" t="str">
        <f>IFERROR("E"&amp;(S6+1)&amp;":E"&amp;S3,"N/A")</f>
        <v>E77:E128</v>
      </c>
      <c r="U27" s="8" t="s">
        <v>24</v>
      </c>
      <c r="V27" s="12">
        <f t="shared" ref="V27:W30" ca="1" si="39">IFERROR(STDEV(INDIRECT(P24))*SQRT($AA$1),"N/A")</f>
        <v>4.6326483428612231E-2</v>
      </c>
      <c r="W27" s="12">
        <f t="shared" ca="1" si="39"/>
        <v>3.6276604921546836E-2</v>
      </c>
      <c r="X27" s="12">
        <f t="shared" ref="X27:X38" ca="1" si="40">IFERROR(V27-W27,"N/A")</f>
        <v>1.0049878507065395E-2</v>
      </c>
      <c r="Z27" s="8" t="s">
        <v>54</v>
      </c>
      <c r="AA27" s="26">
        <f t="shared" si="21"/>
        <v>3.4561046067353995E-3</v>
      </c>
      <c r="AB27" s="12">
        <f t="shared" si="22"/>
        <v>6.2809033809969605E-3</v>
      </c>
      <c r="AC27" s="23">
        <f t="shared" si="23"/>
        <v>-2.824798774261561E-3</v>
      </c>
    </row>
    <row r="28" spans="1:29" x14ac:dyDescent="0.25">
      <c r="A28" s="13">
        <f t="shared" si="9"/>
        <v>41121</v>
      </c>
      <c r="B28" s="14">
        <f t="shared" si="10"/>
        <v>122.31140670577027</v>
      </c>
      <c r="C28" s="14">
        <f t="shared" si="3"/>
        <v>116.62763466042152</v>
      </c>
      <c r="D28" s="12">
        <v>1.2943941866231601E-2</v>
      </c>
      <c r="E28" s="12">
        <v>1.1534276387377584E-2</v>
      </c>
      <c r="G28" s="14">
        <f>MAX($B$2:B28)</f>
        <v>122.31140670577027</v>
      </c>
      <c r="H28" s="12">
        <f t="shared" si="4"/>
        <v>0</v>
      </c>
      <c r="I28" s="12" t="str">
        <f t="shared" si="5"/>
        <v>Positive</v>
      </c>
      <c r="J28" s="14">
        <f>MAX($C$2:C28)</f>
        <v>116.62763466042152</v>
      </c>
      <c r="K28" s="12">
        <f t="shared" si="6"/>
        <v>0</v>
      </c>
      <c r="L28" s="12" t="str">
        <f t="shared" si="32"/>
        <v>Positive</v>
      </c>
      <c r="M28" s="12">
        <f t="shared" si="8"/>
        <v>1.4096654788540164E-3</v>
      </c>
      <c r="U28" s="8" t="s">
        <v>95</v>
      </c>
      <c r="V28" s="12">
        <f t="shared" ca="1" si="39"/>
        <v>5.5419881105007895E-2</v>
      </c>
      <c r="W28" s="12">
        <f t="shared" ca="1" si="39"/>
        <v>4.2691331991562727E-2</v>
      </c>
      <c r="X28" s="12">
        <f t="shared" ca="1" si="40"/>
        <v>1.2728549113445169E-2</v>
      </c>
      <c r="Z28" s="8" t="s">
        <v>55</v>
      </c>
      <c r="AA28" s="26">
        <f t="shared" si="21"/>
        <v>7.7037809864271001E-3</v>
      </c>
      <c r="AB28" s="12">
        <f t="shared" si="22"/>
        <v>1.2616201859230181E-2</v>
      </c>
      <c r="AC28" s="23">
        <f t="shared" si="23"/>
        <v>-4.9124208728030805E-3</v>
      </c>
    </row>
    <row r="29" spans="1:29" x14ac:dyDescent="0.25">
      <c r="A29" s="13">
        <f t="shared" si="9"/>
        <v>41152</v>
      </c>
      <c r="B29" s="14">
        <f t="shared" si="10"/>
        <v>123.42066974448838</v>
      </c>
      <c r="C29" s="14">
        <f t="shared" si="3"/>
        <v>117.44730679156908</v>
      </c>
      <c r="D29" s="12">
        <v>9.0691708042123231E-3</v>
      </c>
      <c r="E29" s="12">
        <v>7.0281124497992842E-3</v>
      </c>
      <c r="G29" s="14">
        <f>MAX($B$2:B29)</f>
        <v>123.42066974448838</v>
      </c>
      <c r="H29" s="12">
        <f t="shared" si="4"/>
        <v>0</v>
      </c>
      <c r="I29" s="12" t="str">
        <f t="shared" si="5"/>
        <v>Positive</v>
      </c>
      <c r="J29" s="14">
        <f>MAX($C$2:C29)</f>
        <v>117.44730679156908</v>
      </c>
      <c r="K29" s="12">
        <f t="shared" si="6"/>
        <v>0</v>
      </c>
      <c r="L29" s="12" t="str">
        <f t="shared" si="32"/>
        <v>Positive</v>
      </c>
      <c r="M29" s="12">
        <f t="shared" si="8"/>
        <v>2.041058354413039E-3</v>
      </c>
      <c r="U29" s="8" t="s">
        <v>96</v>
      </c>
      <c r="V29" s="12">
        <f t="shared" ca="1" si="39"/>
        <v>5.8739322319871314E-2</v>
      </c>
      <c r="W29" s="12">
        <f t="shared" ca="1" si="39"/>
        <v>4.5006195682550994E-2</v>
      </c>
      <c r="X29" s="12">
        <f t="shared" ca="1" si="40"/>
        <v>1.373312663732032E-2</v>
      </c>
      <c r="Z29" s="8" t="s">
        <v>56</v>
      </c>
      <c r="AA29" s="26">
        <f t="shared" si="21"/>
        <v>1.4147430240643466E-2</v>
      </c>
      <c r="AB29" s="12">
        <f t="shared" si="22"/>
        <v>1.6393442622950616E-2</v>
      </c>
      <c r="AC29" s="23">
        <f t="shared" si="23"/>
        <v>-2.2460123823071498E-3</v>
      </c>
    </row>
    <row r="30" spans="1:29" x14ac:dyDescent="0.25">
      <c r="A30" s="13">
        <f t="shared" si="9"/>
        <v>41182</v>
      </c>
      <c r="B30" s="14">
        <f t="shared" si="10"/>
        <v>123.84313983079801</v>
      </c>
      <c r="C30" s="14">
        <f t="shared" si="3"/>
        <v>118.00769488123117</v>
      </c>
      <c r="D30" s="12">
        <v>3.4230091862590406E-3</v>
      </c>
      <c r="E30" s="12">
        <v>4.7714000854579552E-3</v>
      </c>
      <c r="G30" s="14">
        <f>MAX($B$2:B30)</f>
        <v>123.84313983079801</v>
      </c>
      <c r="H30" s="12">
        <f t="shared" si="4"/>
        <v>0</v>
      </c>
      <c r="I30" s="12" t="str">
        <f t="shared" si="5"/>
        <v>Positive</v>
      </c>
      <c r="J30" s="14">
        <f>MAX($C$2:C30)</f>
        <v>118.00769488123117</v>
      </c>
      <c r="K30" s="12">
        <f t="shared" si="6"/>
        <v>0</v>
      </c>
      <c r="L30" s="12" t="str">
        <f t="shared" si="32"/>
        <v>Positive</v>
      </c>
      <c r="M30" s="12">
        <f t="shared" si="8"/>
        <v>-1.3483908991989146E-3</v>
      </c>
      <c r="O30" s="8">
        <v>2015</v>
      </c>
      <c r="P30" s="8" t="str">
        <f t="shared" ref="P30:P35" si="41">IFERROR("D"&amp;(S13+1)&amp;":D"&amp;S14,"N/A")</f>
        <v>D58:D69</v>
      </c>
      <c r="Q30" s="8" t="str">
        <f t="shared" ref="Q30:Q35" si="42">IFERROR("E"&amp;(S13+1)&amp;":E"&amp;S14,"N/A")</f>
        <v>E58:E69</v>
      </c>
      <c r="U30" s="8" t="s">
        <v>97</v>
      </c>
      <c r="V30" s="12">
        <f t="shared" ca="1" si="39"/>
        <v>6.1516222433122117E-2</v>
      </c>
      <c r="W30" s="12">
        <f t="shared" ca="1" si="39"/>
        <v>4.7355228248555724E-2</v>
      </c>
      <c r="X30" s="12">
        <f t="shared" ca="1" si="40"/>
        <v>1.4160994184566393E-2</v>
      </c>
      <c r="Z30" s="8" t="s">
        <v>57</v>
      </c>
      <c r="AA30" s="49">
        <f t="shared" si="21"/>
        <v>9.7597502952651016E-3</v>
      </c>
      <c r="AB30" s="12">
        <f t="shared" si="22"/>
        <v>-2.1290322580643783E-3</v>
      </c>
      <c r="AC30" s="23">
        <f t="shared" si="23"/>
        <v>1.188878255332948E-2</v>
      </c>
    </row>
    <row r="31" spans="1:29" x14ac:dyDescent="0.25">
      <c r="A31" s="13">
        <f t="shared" si="9"/>
        <v>41213</v>
      </c>
      <c r="B31" s="14">
        <f t="shared" si="10"/>
        <v>125.44916238828084</v>
      </c>
      <c r="C31" s="14">
        <f t="shared" si="3"/>
        <v>118.93609902977585</v>
      </c>
      <c r="D31" s="12">
        <v>1.2968199608610398E-2</v>
      </c>
      <c r="E31" s="12">
        <v>7.8673187327238381E-3</v>
      </c>
      <c r="G31" s="14">
        <f>MAX($B$2:B31)</f>
        <v>125.44916238828084</v>
      </c>
      <c r="H31" s="12">
        <f t="shared" si="4"/>
        <v>0</v>
      </c>
      <c r="I31" s="12" t="str">
        <f t="shared" si="5"/>
        <v>Positive</v>
      </c>
      <c r="J31" s="14">
        <f>MAX($C$2:C31)</f>
        <v>118.93609902977585</v>
      </c>
      <c r="K31" s="12">
        <f t="shared" si="6"/>
        <v>0</v>
      </c>
      <c r="L31" s="12" t="str">
        <f t="shared" si="32"/>
        <v>Positive</v>
      </c>
      <c r="M31" s="12">
        <f t="shared" si="8"/>
        <v>5.1008808758865598E-3</v>
      </c>
      <c r="O31" s="8">
        <v>2016</v>
      </c>
      <c r="P31" s="8" t="str">
        <f t="shared" si="41"/>
        <v>D70:D81</v>
      </c>
      <c r="Q31" s="8" t="str">
        <f t="shared" si="42"/>
        <v>E70:E81</v>
      </c>
      <c r="V31" s="12"/>
      <c r="W31" s="12"/>
      <c r="X31" s="12"/>
      <c r="Z31" s="8" t="s">
        <v>58</v>
      </c>
      <c r="AA31" s="49">
        <f t="shared" si="21"/>
        <v>3.5190920129768433E-3</v>
      </c>
      <c r="AB31" s="12">
        <f t="shared" si="22"/>
        <v>8.4049912717398811E-4</v>
      </c>
      <c r="AC31" s="23">
        <f t="shared" si="23"/>
        <v>2.6785928858028552E-3</v>
      </c>
    </row>
    <row r="32" spans="1:29" x14ac:dyDescent="0.25">
      <c r="A32" s="13">
        <f t="shared" si="9"/>
        <v>41243</v>
      </c>
      <c r="B32" s="14">
        <f t="shared" si="10"/>
        <v>126.5562065737716</v>
      </c>
      <c r="C32" s="14">
        <f t="shared" si="3"/>
        <v>119.37939110070258</v>
      </c>
      <c r="D32" s="12">
        <v>8.8246438988912601E-3</v>
      </c>
      <c r="E32" s="12">
        <v>3.7271448663853679E-3</v>
      </c>
      <c r="G32" s="14">
        <f>MAX($B$2:B32)</f>
        <v>126.5562065737716</v>
      </c>
      <c r="H32" s="12">
        <f t="shared" si="4"/>
        <v>0</v>
      </c>
      <c r="I32" s="12" t="str">
        <f t="shared" si="5"/>
        <v>Positive</v>
      </c>
      <c r="J32" s="14">
        <f>MAX($C$2:C32)</f>
        <v>119.37939110070258</v>
      </c>
      <c r="K32" s="12">
        <f t="shared" si="6"/>
        <v>0</v>
      </c>
      <c r="L32" s="12" t="str">
        <f t="shared" si="32"/>
        <v>Positive</v>
      </c>
      <c r="M32" s="12">
        <f t="shared" si="8"/>
        <v>5.0974990325058922E-3</v>
      </c>
      <c r="O32" s="8">
        <v>2017</v>
      </c>
      <c r="P32" s="8" t="str">
        <f t="shared" si="41"/>
        <v>D82:D93</v>
      </c>
      <c r="Q32" s="8" t="str">
        <f t="shared" si="42"/>
        <v>E82:E93</v>
      </c>
      <c r="V32" s="12"/>
      <c r="W32" s="12"/>
      <c r="X32" s="12"/>
      <c r="Z32" s="8" t="s">
        <v>59</v>
      </c>
      <c r="AA32" s="49">
        <f t="shared" si="21"/>
        <v>-6.5082598684669257E-3</v>
      </c>
      <c r="AB32" s="12">
        <f t="shared" si="22"/>
        <v>-2.6485788113695952E-3</v>
      </c>
      <c r="AC32" s="23">
        <f t="shared" si="23"/>
        <v>-3.8596810570973306E-3</v>
      </c>
    </row>
    <row r="33" spans="1:29" x14ac:dyDescent="0.25">
      <c r="A33" s="13">
        <f t="shared" si="9"/>
        <v>41274</v>
      </c>
      <c r="B33" s="14">
        <f t="shared" si="10"/>
        <v>127.42188665365043</v>
      </c>
      <c r="C33" s="14">
        <f t="shared" si="3"/>
        <v>119.64703914352629</v>
      </c>
      <c r="D33" s="12">
        <v>6.8402815106045622E-3</v>
      </c>
      <c r="E33" s="12">
        <v>2.2419953758847644E-3</v>
      </c>
      <c r="G33" s="14">
        <f>MAX($B$2:B33)</f>
        <v>127.42188665365043</v>
      </c>
      <c r="H33" s="12">
        <f t="shared" si="4"/>
        <v>0</v>
      </c>
      <c r="I33" s="12" t="str">
        <f t="shared" si="5"/>
        <v>Positive</v>
      </c>
      <c r="J33" s="14">
        <f>MAX($C$2:C33)</f>
        <v>119.64703914352629</v>
      </c>
      <c r="K33" s="12">
        <f t="shared" si="6"/>
        <v>0</v>
      </c>
      <c r="L33" s="12" t="str">
        <f t="shared" si="32"/>
        <v>Positive</v>
      </c>
      <c r="M33" s="12">
        <f t="shared" si="8"/>
        <v>4.5982861347197979E-3</v>
      </c>
      <c r="O33" s="8">
        <v>2018</v>
      </c>
      <c r="P33" s="8" t="str">
        <f t="shared" si="41"/>
        <v>D94:D105</v>
      </c>
      <c r="Q33" s="8" t="str">
        <f t="shared" si="42"/>
        <v>E94:E105</v>
      </c>
      <c r="U33" s="8">
        <v>2015</v>
      </c>
      <c r="V33" s="12">
        <f t="shared" ref="V33:W38" ca="1" si="43">IFERROR(STDEV(INDIRECT(P30))*SQRT($AA$1),"N/A")</f>
        <v>2.0614021890177112E-2</v>
      </c>
      <c r="W33" s="12">
        <f t="shared" ca="1" si="43"/>
        <v>2.3498122720748051E-2</v>
      </c>
      <c r="X33" s="12">
        <f t="shared" ca="1" si="40"/>
        <v>-2.884100830570939E-3</v>
      </c>
      <c r="Z33" s="8" t="s">
        <v>61</v>
      </c>
      <c r="AA33" s="49">
        <f t="shared" si="21"/>
        <v>1.9925561825669957E-2</v>
      </c>
      <c r="AB33" s="12">
        <f t="shared" si="22"/>
        <v>2.4030053759958703E-2</v>
      </c>
      <c r="AC33" s="23">
        <f t="shared" si="23"/>
        <v>-4.1044919342887454E-3</v>
      </c>
    </row>
    <row r="34" spans="1:29" x14ac:dyDescent="0.25">
      <c r="A34" s="13">
        <f t="shared" si="9"/>
        <v>41305</v>
      </c>
      <c r="B34" s="14">
        <f t="shared" si="10"/>
        <v>128.27006771670949</v>
      </c>
      <c r="C34" s="14">
        <f t="shared" si="3"/>
        <v>119.77249916359986</v>
      </c>
      <c r="D34" s="12">
        <v>6.6564786108098684E-3</v>
      </c>
      <c r="E34" s="12">
        <v>1.0485844110448284E-3</v>
      </c>
      <c r="G34" s="14">
        <f>MAX($B$2:B34)</f>
        <v>128.27006771670949</v>
      </c>
      <c r="H34" s="12">
        <f t="shared" si="4"/>
        <v>0</v>
      </c>
      <c r="I34" s="12" t="str">
        <f t="shared" si="5"/>
        <v>Positive</v>
      </c>
      <c r="J34" s="14">
        <f>MAX($C$2:C34)</f>
        <v>119.77249916359986</v>
      </c>
      <c r="K34" s="12">
        <f t="shared" si="6"/>
        <v>0</v>
      </c>
      <c r="L34" s="12" t="str">
        <f t="shared" si="32"/>
        <v>Positive</v>
      </c>
      <c r="M34" s="12">
        <f t="shared" si="8"/>
        <v>5.60789419976504E-3</v>
      </c>
      <c r="O34" s="8">
        <v>2019</v>
      </c>
      <c r="P34" s="8" t="str">
        <f t="shared" si="41"/>
        <v>D106:D117</v>
      </c>
      <c r="Q34" s="8" t="str">
        <f t="shared" si="42"/>
        <v>E106:E117</v>
      </c>
      <c r="U34" s="8">
        <v>2016</v>
      </c>
      <c r="V34" s="12">
        <f t="shared" ca="1" si="43"/>
        <v>3.1754149222863258E-2</v>
      </c>
      <c r="W34" s="12">
        <f t="shared" ca="1" si="43"/>
        <v>3.1039995880183417E-2</v>
      </c>
      <c r="X34" s="12">
        <f t="shared" ca="1" si="40"/>
        <v>7.1415334267984146E-4</v>
      </c>
      <c r="Z34" s="8" t="s">
        <v>62</v>
      </c>
      <c r="AA34" s="49">
        <f t="shared" si="21"/>
        <v>2.139417166483093E-2</v>
      </c>
      <c r="AB34" s="12">
        <f t="shared" si="22"/>
        <v>2.0999367488930831E-2</v>
      </c>
      <c r="AC34" s="23">
        <f t="shared" si="23"/>
        <v>3.9480417590009864E-4</v>
      </c>
    </row>
    <row r="35" spans="1:29" x14ac:dyDescent="0.25">
      <c r="A35" s="13">
        <f t="shared" si="9"/>
        <v>41333</v>
      </c>
      <c r="B35" s="14">
        <f t="shared" si="10"/>
        <v>128.50444735712296</v>
      </c>
      <c r="C35" s="14">
        <f t="shared" si="3"/>
        <v>119.93141518902644</v>
      </c>
      <c r="D35" s="12">
        <v>1.8272356488584496E-3</v>
      </c>
      <c r="E35" s="12">
        <v>1.326815642458179E-3</v>
      </c>
      <c r="G35" s="14">
        <f>MAX($B$2:B35)</f>
        <v>128.50444735712296</v>
      </c>
      <c r="H35" s="12">
        <f t="shared" si="4"/>
        <v>0</v>
      </c>
      <c r="I35" s="12" t="str">
        <f t="shared" si="5"/>
        <v>Positive</v>
      </c>
      <c r="J35" s="14">
        <f>MAX($C$2:C35)</f>
        <v>119.93141518902644</v>
      </c>
      <c r="K35" s="12">
        <f t="shared" si="6"/>
        <v>0</v>
      </c>
      <c r="L35" s="12" t="str">
        <f t="shared" si="32"/>
        <v>Positive</v>
      </c>
      <c r="M35" s="12">
        <f t="shared" si="8"/>
        <v>5.0042000640027062E-4</v>
      </c>
      <c r="O35" s="8">
        <v>2020</v>
      </c>
      <c r="P35" s="8" t="str">
        <f t="shared" si="41"/>
        <v>D118:D128</v>
      </c>
      <c r="Q35" s="8" t="str">
        <f t="shared" si="42"/>
        <v>E118:E128</v>
      </c>
      <c r="U35" s="8">
        <v>2017</v>
      </c>
      <c r="V35" s="12">
        <f t="shared" ca="1" si="43"/>
        <v>1.3228328792022124E-2</v>
      </c>
      <c r="W35" s="12">
        <f t="shared" ca="1" si="43"/>
        <v>1.300351902506143E-2</v>
      </c>
      <c r="X35" s="12">
        <f t="shared" ca="1" si="40"/>
        <v>2.2480976696069403E-4</v>
      </c>
      <c r="Z35" s="8" t="s">
        <v>64</v>
      </c>
      <c r="AA35" s="49">
        <f t="shared" si="21"/>
        <v>1.515755448519962E-2</v>
      </c>
      <c r="AB35" s="12">
        <f t="shared" si="22"/>
        <v>1.579729897162685E-2</v>
      </c>
      <c r="AC35" s="23">
        <f t="shared" si="23"/>
        <v>-6.3974448642722948E-4</v>
      </c>
    </row>
    <row r="36" spans="1:29" x14ac:dyDescent="0.25">
      <c r="A36" s="13">
        <f t="shared" si="9"/>
        <v>41364</v>
      </c>
      <c r="B36" s="14">
        <f t="shared" si="10"/>
        <v>128.69629246576923</v>
      </c>
      <c r="C36" s="14">
        <f t="shared" si="3"/>
        <v>119.94814319170294</v>
      </c>
      <c r="D36" s="12">
        <v>1.4929063747741722E-3</v>
      </c>
      <c r="E36" s="12">
        <v>1.3947974056782719E-4</v>
      </c>
      <c r="G36" s="14">
        <f>MAX($B$2:B36)</f>
        <v>128.69629246576923</v>
      </c>
      <c r="H36" s="12">
        <f t="shared" si="4"/>
        <v>0</v>
      </c>
      <c r="I36" s="12" t="str">
        <f t="shared" si="5"/>
        <v>Positive</v>
      </c>
      <c r="J36" s="14">
        <f>MAX($C$2:C36)</f>
        <v>119.94814319170294</v>
      </c>
      <c r="K36" s="12">
        <f t="shared" si="6"/>
        <v>0</v>
      </c>
      <c r="L36" s="12" t="str">
        <f t="shared" si="32"/>
        <v>Positive</v>
      </c>
      <c r="M36" s="12">
        <f t="shared" si="8"/>
        <v>1.353426634206345E-3</v>
      </c>
      <c r="U36" s="8">
        <v>2018</v>
      </c>
      <c r="V36" s="12">
        <f t="shared" ca="1" si="43"/>
        <v>1.8546658913044443E-2</v>
      </c>
      <c r="W36" s="12">
        <f t="shared" ca="1" si="43"/>
        <v>2.0266404317300642E-2</v>
      </c>
      <c r="X36" s="12">
        <f t="shared" ca="1" si="40"/>
        <v>-1.7197454042561997E-3</v>
      </c>
      <c r="Z36" s="8" t="s">
        <v>66</v>
      </c>
      <c r="AA36" s="49">
        <f t="shared" si="21"/>
        <v>-6.0019005677708348E-3</v>
      </c>
      <c r="AB36" s="12">
        <f t="shared" si="22"/>
        <v>-1.7442215039336517E-2</v>
      </c>
      <c r="AC36" s="23">
        <f t="shared" si="23"/>
        <v>1.1440314471565682E-2</v>
      </c>
    </row>
    <row r="37" spans="1:29" x14ac:dyDescent="0.25">
      <c r="A37" s="13">
        <f t="shared" si="9"/>
        <v>41394</v>
      </c>
      <c r="B37" s="14">
        <f t="shared" si="10"/>
        <v>130.31924334908126</v>
      </c>
      <c r="C37" s="14">
        <f t="shared" si="3"/>
        <v>120.88491134158583</v>
      </c>
      <c r="D37" s="12">
        <v>1.2610704257418393E-2</v>
      </c>
      <c r="E37" s="12">
        <v>7.8097761662365706E-3</v>
      </c>
      <c r="G37" s="14">
        <f>MAX($B$2:B37)</f>
        <v>130.31924334908126</v>
      </c>
      <c r="H37" s="12">
        <f t="shared" si="4"/>
        <v>0</v>
      </c>
      <c r="I37" s="12" t="str">
        <f t="shared" si="5"/>
        <v>Positive</v>
      </c>
      <c r="J37" s="14">
        <f>MAX($C$2:C37)</f>
        <v>120.88491134158583</v>
      </c>
      <c r="K37" s="12">
        <f t="shared" si="6"/>
        <v>0</v>
      </c>
      <c r="L37" s="12" t="str">
        <f t="shared" si="32"/>
        <v>Positive</v>
      </c>
      <c r="M37" s="12">
        <f t="shared" si="8"/>
        <v>4.800928091181822E-3</v>
      </c>
      <c r="O37" s="28" t="s">
        <v>60</v>
      </c>
      <c r="P37" s="8" t="s">
        <v>16</v>
      </c>
      <c r="Q37" s="8" t="s">
        <v>1</v>
      </c>
      <c r="U37" s="8">
        <v>2019</v>
      </c>
      <c r="V37" s="12">
        <f t="shared" ca="1" si="43"/>
        <v>2.4901674898923122E-2</v>
      </c>
      <c r="W37" s="12">
        <f t="shared" ca="1" si="43"/>
        <v>2.2629686351236095E-2</v>
      </c>
      <c r="X37" s="12">
        <f t="shared" ca="1" si="40"/>
        <v>2.2719885476870268E-3</v>
      </c>
      <c r="Z37" s="8" t="s">
        <v>68</v>
      </c>
      <c r="AA37" s="49">
        <f t="shared" si="21"/>
        <v>2.1160179427996972E-2</v>
      </c>
      <c r="AB37" s="12">
        <f t="shared" si="22"/>
        <v>1.8310471106697479E-2</v>
      </c>
      <c r="AC37" s="23">
        <f t="shared" si="23"/>
        <v>2.8497083212994934E-3</v>
      </c>
    </row>
    <row r="38" spans="1:29" x14ac:dyDescent="0.25">
      <c r="A38" s="13">
        <f t="shared" si="9"/>
        <v>41425</v>
      </c>
      <c r="B38" s="14">
        <f t="shared" si="10"/>
        <v>129.25196833066789</v>
      </c>
      <c r="C38" s="14">
        <f t="shared" si="3"/>
        <v>119.93141518902644</v>
      </c>
      <c r="D38" s="12">
        <v>-8.1896962488839931E-3</v>
      </c>
      <c r="E38" s="12">
        <v>-7.8876357849582135E-3</v>
      </c>
      <c r="G38" s="14">
        <f>MAX($B$2:B38)</f>
        <v>130.31924334908126</v>
      </c>
      <c r="H38" s="12">
        <f t="shared" si="4"/>
        <v>-8.1896962488839931E-3</v>
      </c>
      <c r="I38" s="12">
        <f t="shared" si="5"/>
        <v>-8.1896962488839931E-3</v>
      </c>
      <c r="J38" s="14">
        <f>MAX($C$2:C38)</f>
        <v>120.88491134158583</v>
      </c>
      <c r="K38" s="12">
        <f t="shared" si="6"/>
        <v>-7.8876357849582135E-3</v>
      </c>
      <c r="L38" s="12">
        <f t="shared" si="32"/>
        <v>-7.8876357849582135E-3</v>
      </c>
      <c r="M38" s="12">
        <f t="shared" si="8"/>
        <v>-3.0206046392577957E-4</v>
      </c>
      <c r="O38" s="8" t="s">
        <v>24</v>
      </c>
      <c r="P38" s="8" t="str">
        <f>"I3:I"&amp;S3</f>
        <v>I3:I128</v>
      </c>
      <c r="Q38" s="8" t="str">
        <f>"L3:L"&amp;S3</f>
        <v>L3:L128</v>
      </c>
      <c r="U38" s="8">
        <v>2020</v>
      </c>
      <c r="V38" s="12">
        <f t="shared" ca="1" si="43"/>
        <v>0.12958936186349862</v>
      </c>
      <c r="W38" s="12">
        <f t="shared" ca="1" si="43"/>
        <v>9.4540182870395742E-2</v>
      </c>
      <c r="X38" s="12">
        <f t="shared" ca="1" si="40"/>
        <v>3.5049178993102878E-2</v>
      </c>
      <c r="Z38" s="8" t="s">
        <v>70</v>
      </c>
      <c r="AA38" s="49">
        <f t="shared" si="21"/>
        <v>8.6722318089424988E-3</v>
      </c>
      <c r="AB38" s="12">
        <f t="shared" si="22"/>
        <v>1.2495428501767547E-2</v>
      </c>
      <c r="AC38" s="23">
        <f t="shared" si="23"/>
        <v>-3.8231966928250483E-3</v>
      </c>
    </row>
    <row r="39" spans="1:29" x14ac:dyDescent="0.25">
      <c r="A39" s="13">
        <f t="shared" si="9"/>
        <v>41455</v>
      </c>
      <c r="B39" s="14">
        <f t="shared" si="10"/>
        <v>125.05059765122745</v>
      </c>
      <c r="C39" s="14">
        <f t="shared" si="3"/>
        <v>117.29675476748079</v>
      </c>
      <c r="D39" s="12">
        <v>-3.2505274261603434E-2</v>
      </c>
      <c r="E39" s="12">
        <v>-2.1968059139409801E-2</v>
      </c>
      <c r="G39" s="14">
        <f>MAX($B$2:B39)</f>
        <v>130.31924334908126</v>
      </c>
      <c r="H39" s="12">
        <f t="shared" si="4"/>
        <v>-4.0428762187798228E-2</v>
      </c>
      <c r="I39" s="12">
        <f t="shared" si="5"/>
        <v>-3.2505274261603434E-2</v>
      </c>
      <c r="J39" s="14">
        <f>MAX($C$2:C39)</f>
        <v>120.88491134158583</v>
      </c>
      <c r="K39" s="12">
        <f t="shared" si="6"/>
        <v>-2.9682418874973915E-2</v>
      </c>
      <c r="L39" s="12">
        <f t="shared" si="32"/>
        <v>-2.1968059139409801E-2</v>
      </c>
      <c r="M39" s="12">
        <f t="shared" si="8"/>
        <v>-1.0537215122193633E-2</v>
      </c>
      <c r="O39" s="8" t="s">
        <v>95</v>
      </c>
      <c r="P39" s="8" t="str">
        <f>IFERROR("I"&amp;(S4+1)&amp;":I"&amp;S3,"N/A")</f>
        <v>I61:I128</v>
      </c>
      <c r="Q39" s="8" t="str">
        <f>IFERROR("L"&amp;(S4+1)&amp;":L"&amp;S3,"N/A")</f>
        <v>L61:L128</v>
      </c>
      <c r="Z39" s="8" t="s">
        <v>72</v>
      </c>
      <c r="AA39" s="49">
        <f t="shared" si="21"/>
        <v>1.5088773778738629E-2</v>
      </c>
      <c r="AB39" s="12">
        <f t="shared" si="22"/>
        <v>1.125760038528667E-2</v>
      </c>
      <c r="AC39" s="23">
        <f t="shared" si="23"/>
        <v>3.8311733934519587E-3</v>
      </c>
    </row>
    <row r="40" spans="1:29" x14ac:dyDescent="0.25">
      <c r="A40" s="13">
        <f t="shared" si="9"/>
        <v>41486</v>
      </c>
      <c r="B40" s="14">
        <f t="shared" si="10"/>
        <v>127.73237356517944</v>
      </c>
      <c r="C40" s="14">
        <f t="shared" si="3"/>
        <v>118.41753094680499</v>
      </c>
      <c r="D40" s="12">
        <v>2.1445526565427642E-2</v>
      </c>
      <c r="E40" s="12">
        <v>9.5550484883057951E-3</v>
      </c>
      <c r="G40" s="14">
        <f>MAX($B$2:B40)</f>
        <v>130.31924334908126</v>
      </c>
      <c r="H40" s="12">
        <f t="shared" si="4"/>
        <v>-1.9850251715876399E-2</v>
      </c>
      <c r="I40" s="12" t="str">
        <f t="shared" si="5"/>
        <v>Positive</v>
      </c>
      <c r="J40" s="14">
        <f>MAX($C$2:C40)</f>
        <v>120.88491134158583</v>
      </c>
      <c r="K40" s="12">
        <f t="shared" si="6"/>
        <v>-2.0410987338268738E-2</v>
      </c>
      <c r="L40" s="12" t="str">
        <f t="shared" si="32"/>
        <v>Positive</v>
      </c>
      <c r="M40" s="12">
        <f t="shared" si="8"/>
        <v>1.1890478077121847E-2</v>
      </c>
      <c r="O40" s="8" t="s">
        <v>96</v>
      </c>
      <c r="P40" s="8" t="str">
        <f>IFERROR("I"&amp;(S5+1)&amp;":I"&amp;S3,"N/A")</f>
        <v>I70:I128</v>
      </c>
      <c r="Q40" s="8" t="str">
        <f>IFERROR("L"&amp;(S5+1)&amp;":L"&amp;S3,"N/A")</f>
        <v>L70:L128</v>
      </c>
      <c r="U40" s="24" t="s">
        <v>63</v>
      </c>
      <c r="Z40" s="8" t="s">
        <v>73</v>
      </c>
      <c r="AA40" s="49">
        <f t="shared" si="21"/>
        <v>1.8070400459639924E-3</v>
      </c>
      <c r="AB40" s="12">
        <f t="shared" si="22"/>
        <v>1.9645195856650144E-3</v>
      </c>
      <c r="AC40" s="23">
        <f t="shared" si="23"/>
        <v>-1.5747953970102202E-4</v>
      </c>
    </row>
    <row r="41" spans="1:29" x14ac:dyDescent="0.25">
      <c r="A41" s="13">
        <f t="shared" si="9"/>
        <v>41517</v>
      </c>
      <c r="B41" s="14">
        <f t="shared" si="10"/>
        <v>125.83071538800681</v>
      </c>
      <c r="C41" s="14">
        <f t="shared" si="3"/>
        <v>116.87019069923053</v>
      </c>
      <c r="D41" s="12">
        <v>-1.4887832458560402E-2</v>
      </c>
      <c r="E41" s="12">
        <v>-1.3066817347083037E-2</v>
      </c>
      <c r="G41" s="14">
        <f>MAX($B$2:B41)</f>
        <v>130.31924334908126</v>
      </c>
      <c r="H41" s="12">
        <f t="shared" si="4"/>
        <v>-3.4442556952630543E-2</v>
      </c>
      <c r="I41" s="12">
        <f t="shared" si="5"/>
        <v>-1.4887832458560402E-2</v>
      </c>
      <c r="J41" s="14">
        <f>MAX($C$2:C41)</f>
        <v>120.88491134158583</v>
      </c>
      <c r="K41" s="12">
        <f t="shared" si="6"/>
        <v>-3.321109804192901E-2</v>
      </c>
      <c r="L41" s="12">
        <f t="shared" si="32"/>
        <v>-1.3066817347083037E-2</v>
      </c>
      <c r="M41" s="12">
        <f t="shared" si="8"/>
        <v>-1.8210151114773643E-3</v>
      </c>
      <c r="O41" s="8" t="s">
        <v>97</v>
      </c>
      <c r="P41" s="8" t="str">
        <f>IFERROR("I"&amp;(S6+1)&amp;":I"&amp;S3,"N/A")</f>
        <v>I77:I128</v>
      </c>
      <c r="Q41" s="8" t="str">
        <f>IFERROR("L"&amp;(S6+1)&amp;":L"&amp;S3,"N/A")</f>
        <v>L77:L128</v>
      </c>
      <c r="U41" s="8" t="s">
        <v>65</v>
      </c>
      <c r="V41" s="32">
        <f ca="1">(V21-$AA$2)/V27</f>
        <v>1.3889367099323273</v>
      </c>
      <c r="W41" s="32">
        <f ca="1">(W21-$AA$2)/W27</f>
        <v>1.3831107297790672</v>
      </c>
      <c r="X41" s="14">
        <f t="shared" ref="X41:X44" ca="1" si="44">IFERROR(V41-W41,"N/A")</f>
        <v>5.8259801532600797E-3</v>
      </c>
      <c r="Z41" s="8" t="s">
        <v>75</v>
      </c>
      <c r="AA41" s="49">
        <f t="shared" si="21"/>
        <v>-2.6668325563805606E-3</v>
      </c>
      <c r="AB41" s="12">
        <f t="shared" si="22"/>
        <v>-1.1585764363377105E-2</v>
      </c>
      <c r="AC41" s="23">
        <f t="shared" si="23"/>
        <v>8.918931806996544E-3</v>
      </c>
    </row>
    <row r="42" spans="1:29" x14ac:dyDescent="0.25">
      <c r="A42" s="13">
        <f t="shared" si="9"/>
        <v>41547</v>
      </c>
      <c r="B42" s="14">
        <f t="shared" si="10"/>
        <v>128.22001023895211</v>
      </c>
      <c r="C42" s="14">
        <f t="shared" si="3"/>
        <v>118.57644697223158</v>
      </c>
      <c r="D42" s="12">
        <v>1.8988168696154828E-2</v>
      </c>
      <c r="E42" s="12">
        <v>1.4599584913762564E-2</v>
      </c>
      <c r="G42" s="14">
        <f>MAX($B$2:B42)</f>
        <v>130.31924334908126</v>
      </c>
      <c r="H42" s="12">
        <f t="shared" si="4"/>
        <v>-1.6108389338219342E-2</v>
      </c>
      <c r="I42" s="12" t="str">
        <f t="shared" si="5"/>
        <v>Positive</v>
      </c>
      <c r="J42" s="14">
        <f>MAX($C$2:C42)</f>
        <v>120.88491134158583</v>
      </c>
      <c r="K42" s="12">
        <f t="shared" si="6"/>
        <v>-1.9096381374108851E-2</v>
      </c>
      <c r="L42" s="12" t="str">
        <f t="shared" si="32"/>
        <v>Positive</v>
      </c>
      <c r="M42" s="12">
        <f t="shared" si="8"/>
        <v>4.3885837823922635E-3</v>
      </c>
      <c r="U42" s="8" t="s">
        <v>67</v>
      </c>
      <c r="V42" s="32">
        <f ca="1">IFERROR(STDEV(INDIRECT(P38))*SQRT($AA$1),"N/A")</f>
        <v>6.1045302433612995E-2</v>
      </c>
      <c r="W42" s="32">
        <f ca="1">IFERROR(STDEV(INDIRECT(Q38))*SQRT($AA$1),"N/A")</f>
        <v>4.4465565863527706E-2</v>
      </c>
      <c r="X42" s="14">
        <f t="shared" ca="1" si="44"/>
        <v>1.6579736570085289E-2</v>
      </c>
      <c r="Z42" s="8" t="s">
        <v>77</v>
      </c>
      <c r="AA42" s="49">
        <f t="shared" si="21"/>
        <v>-8.4644400355672333E-3</v>
      </c>
      <c r="AB42" s="12">
        <f t="shared" si="22"/>
        <v>-3.1858619860578585E-3</v>
      </c>
      <c r="AC42" s="23">
        <f t="shared" si="23"/>
        <v>-5.2785780495093748E-3</v>
      </c>
    </row>
    <row r="43" spans="1:29" x14ac:dyDescent="0.25">
      <c r="A43" s="13">
        <f t="shared" si="9"/>
        <v>41578</v>
      </c>
      <c r="B43" s="14">
        <f t="shared" si="10"/>
        <v>129.94490394921769</v>
      </c>
      <c r="C43" s="14">
        <f t="shared" si="3"/>
        <v>119.9815991970559</v>
      </c>
      <c r="D43" s="12">
        <v>1.3452609363008516E-2</v>
      </c>
      <c r="E43" s="12">
        <v>1.1850179868801325E-2</v>
      </c>
      <c r="G43" s="14">
        <f>MAX($B$2:B43)</f>
        <v>130.31924334908126</v>
      </c>
      <c r="H43" s="12">
        <f t="shared" si="4"/>
        <v>-2.8724798444450528E-3</v>
      </c>
      <c r="I43" s="12" t="str">
        <f t="shared" si="5"/>
        <v>Positive</v>
      </c>
      <c r="J43" s="14">
        <f>MAX($C$2:C43)</f>
        <v>120.88491134158583</v>
      </c>
      <c r="K43" s="12">
        <f t="shared" si="6"/>
        <v>-7.4724970594339801E-3</v>
      </c>
      <c r="L43" s="12" t="str">
        <f t="shared" si="32"/>
        <v>Positive</v>
      </c>
      <c r="M43" s="12">
        <f t="shared" si="8"/>
        <v>1.6024294942071915E-3</v>
      </c>
      <c r="U43" s="8" t="s">
        <v>69</v>
      </c>
      <c r="V43" s="32">
        <f ca="1">(V21-$AA$2)/V42</f>
        <v>1.054045944748101</v>
      </c>
      <c r="W43" s="32">
        <f ca="1">(W21-$AA$2)/W42</f>
        <v>1.1283913862907244</v>
      </c>
      <c r="X43" s="14">
        <f t="shared" ca="1" si="44"/>
        <v>-7.4345441542623458E-2</v>
      </c>
      <c r="Z43" s="8" t="s">
        <v>78</v>
      </c>
      <c r="AA43" s="49">
        <f t="shared" si="21"/>
        <v>1.4068559434360139E-2</v>
      </c>
      <c r="AB43" s="12">
        <f t="shared" si="22"/>
        <v>1.4068559434360361E-2</v>
      </c>
      <c r="AC43" s="23">
        <f t="shared" si="23"/>
        <v>-2.2204460492503131E-16</v>
      </c>
    </row>
    <row r="44" spans="1:29" x14ac:dyDescent="0.25">
      <c r="A44" s="13">
        <f t="shared" si="9"/>
        <v>41608</v>
      </c>
      <c r="B44" s="14">
        <f t="shared" si="10"/>
        <v>130.31423802728776</v>
      </c>
      <c r="C44" s="14">
        <f t="shared" si="3"/>
        <v>119.96487119437943</v>
      </c>
      <c r="D44" s="12">
        <v>2.8422359542041864E-3</v>
      </c>
      <c r="E44" s="12">
        <v>-1.3942140118505808E-4</v>
      </c>
      <c r="G44" s="14">
        <f>MAX($B$2:B44)</f>
        <v>130.31924334908126</v>
      </c>
      <c r="H44" s="12">
        <f t="shared" si="4"/>
        <v>-3.8408155732638782E-5</v>
      </c>
      <c r="I44" s="12" t="str">
        <f t="shared" si="5"/>
        <v>Positive</v>
      </c>
      <c r="J44" s="14">
        <f>MAX($C$2:C44)</f>
        <v>120.88491134158583</v>
      </c>
      <c r="K44" s="12">
        <f t="shared" si="6"/>
        <v>-7.6108766346085766E-3</v>
      </c>
      <c r="L44" s="12">
        <f t="shared" si="32"/>
        <v>-1.3942140118505808E-4</v>
      </c>
      <c r="M44" s="12">
        <f t="shared" si="8"/>
        <v>2.9816573553892445E-3</v>
      </c>
      <c r="O44" s="8">
        <v>2015</v>
      </c>
      <c r="P44" s="8" t="str">
        <f t="shared" ref="P44:P49" si="45">IFERROR("I"&amp;(S13+1)&amp;":I"&amp;S14,"N/A")</f>
        <v>I58:I69</v>
      </c>
      <c r="Q44" s="8" t="str">
        <f t="shared" ref="Q44:Q49" si="46">IFERROR("L"&amp;(S13+1)&amp;":L"&amp;S14,"N/A")</f>
        <v>L58:L69</v>
      </c>
      <c r="U44" s="8" t="s">
        <v>71</v>
      </c>
      <c r="V44" s="12">
        <f>MIN(H:H)</f>
        <v>-0.10016281116156323</v>
      </c>
      <c r="W44" s="12">
        <f>MIN(K:K)</f>
        <v>-7.0792373308822709E-2</v>
      </c>
      <c r="X44" s="12">
        <f t="shared" si="44"/>
        <v>-2.9370437852740516E-2</v>
      </c>
      <c r="Z44" s="8" t="s">
        <v>80</v>
      </c>
      <c r="AA44" s="49">
        <f t="shared" si="21"/>
        <v>7.3933538052299852E-3</v>
      </c>
      <c r="AB44" s="12">
        <f t="shared" si="22"/>
        <v>7.3933538052302072E-3</v>
      </c>
      <c r="AC44" s="23">
        <f t="shared" si="23"/>
        <v>-2.2204460492503131E-16</v>
      </c>
    </row>
    <row r="45" spans="1:29" x14ac:dyDescent="0.25">
      <c r="A45" s="13">
        <f t="shared" si="9"/>
        <v>41639</v>
      </c>
      <c r="B45" s="14">
        <f t="shared" si="10"/>
        <v>130.49390101442415</v>
      </c>
      <c r="C45" s="14">
        <f t="shared" si="3"/>
        <v>119.91468718634997</v>
      </c>
      <c r="D45" s="12">
        <v>1.3786903860710797E-3</v>
      </c>
      <c r="E45" s="12">
        <v>-4.1832252666818004E-4</v>
      </c>
      <c r="G45" s="14">
        <f>MAX($B$2:B45)</f>
        <v>130.49390101442415</v>
      </c>
      <c r="H45" s="12">
        <f t="shared" si="4"/>
        <v>0</v>
      </c>
      <c r="I45" s="12" t="str">
        <f t="shared" si="5"/>
        <v>Positive</v>
      </c>
      <c r="J45" s="14">
        <f>MAX($C$2:C45)</f>
        <v>120.88491134158583</v>
      </c>
      <c r="K45" s="12">
        <f t="shared" si="6"/>
        <v>-8.0260153601329209E-3</v>
      </c>
      <c r="L45" s="12">
        <f t="shared" si="32"/>
        <v>-4.1832252666818004E-4</v>
      </c>
      <c r="M45" s="12">
        <f t="shared" si="8"/>
        <v>1.7970129127392598E-3</v>
      </c>
      <c r="O45" s="8">
        <v>2016</v>
      </c>
      <c r="P45" s="8" t="str">
        <f t="shared" si="45"/>
        <v>I70:I81</v>
      </c>
      <c r="Q45" s="8" t="str">
        <f t="shared" si="46"/>
        <v>L70:L81</v>
      </c>
      <c r="V45" s="12"/>
      <c r="W45" s="12"/>
      <c r="X45" s="14"/>
      <c r="Z45" s="8" t="s">
        <v>82</v>
      </c>
      <c r="AA45" s="49">
        <f t="shared" si="21"/>
        <v>4.0324166083273383E-2</v>
      </c>
      <c r="AB45" s="12">
        <f t="shared" si="22"/>
        <v>3.6631310594581468E-2</v>
      </c>
      <c r="AC45" s="23">
        <f t="shared" si="23"/>
        <v>3.6928554886919152E-3</v>
      </c>
    </row>
    <row r="46" spans="1:29" x14ac:dyDescent="0.25">
      <c r="A46" s="13">
        <f t="shared" si="9"/>
        <v>41670</v>
      </c>
      <c r="B46" s="14">
        <f t="shared" si="10"/>
        <v>130.85258589828661</v>
      </c>
      <c r="C46" s="14">
        <f t="shared" si="3"/>
        <v>120.81799933087991</v>
      </c>
      <c r="D46" s="12">
        <v>2.7486716319624627E-3</v>
      </c>
      <c r="E46" s="12">
        <v>7.532956685499137E-3</v>
      </c>
      <c r="G46" s="14">
        <f>MAX($B$2:B46)</f>
        <v>130.85258589828661</v>
      </c>
      <c r="H46" s="12">
        <f t="shared" si="4"/>
        <v>0</v>
      </c>
      <c r="I46" s="12" t="str">
        <f t="shared" si="5"/>
        <v>Positive</v>
      </c>
      <c r="J46" s="14">
        <f>MAX($C$2:C46)</f>
        <v>120.88491134158583</v>
      </c>
      <c r="K46" s="12">
        <f t="shared" si="6"/>
        <v>-5.5351830069882979E-4</v>
      </c>
      <c r="L46" s="12" t="str">
        <f t="shared" si="32"/>
        <v>Positive</v>
      </c>
      <c r="M46" s="12">
        <f t="shared" si="8"/>
        <v>-4.7842850535366743E-3</v>
      </c>
      <c r="O46" s="8">
        <v>2017</v>
      </c>
      <c r="P46" s="8" t="str">
        <f t="shared" si="45"/>
        <v>I82:I93</v>
      </c>
      <c r="Q46" s="8" t="str">
        <f t="shared" si="46"/>
        <v>L82:L93</v>
      </c>
      <c r="U46" s="8" t="s">
        <v>74</v>
      </c>
      <c r="V46" s="12">
        <f ca="1">SUMIFS(INDIRECT(P24),INDIRECT(Q24),"&gt;0")/SUMIFS(INDIRECT(Q24),INDIRECT(Q24),"&gt;0")</f>
        <v>1.1760202506347894</v>
      </c>
      <c r="Z46" s="8" t="s">
        <v>83</v>
      </c>
      <c r="AA46" s="49">
        <f t="shared" si="21"/>
        <v>3.6245703001024365E-2</v>
      </c>
      <c r="AB46" s="12">
        <f t="shared" si="22"/>
        <v>3.0709058321233718E-2</v>
      </c>
      <c r="AC46" s="23">
        <f t="shared" si="23"/>
        <v>5.5366446797906477E-3</v>
      </c>
    </row>
    <row r="47" spans="1:29" x14ac:dyDescent="0.25">
      <c r="A47" s="13">
        <f t="shared" si="9"/>
        <v>41698</v>
      </c>
      <c r="B47" s="14">
        <f t="shared" si="10"/>
        <v>133.3421561050786</v>
      </c>
      <c r="C47" s="14">
        <f t="shared" si="3"/>
        <v>122.74171963867518</v>
      </c>
      <c r="D47" s="12">
        <v>1.9025762385217027E-2</v>
      </c>
      <c r="E47" s="12">
        <v>1.5922464520595536E-2</v>
      </c>
      <c r="G47" s="14">
        <f>MAX($B$2:B47)</f>
        <v>133.3421561050786</v>
      </c>
      <c r="H47" s="12">
        <f t="shared" si="4"/>
        <v>0</v>
      </c>
      <c r="I47" s="12" t="str">
        <f t="shared" si="5"/>
        <v>Positive</v>
      </c>
      <c r="J47" s="14">
        <f>MAX($C$2:C47)</f>
        <v>122.74171963867518</v>
      </c>
      <c r="K47" s="12">
        <f t="shared" si="6"/>
        <v>0</v>
      </c>
      <c r="L47" s="12" t="str">
        <f t="shared" si="32"/>
        <v>Positive</v>
      </c>
      <c r="M47" s="12">
        <f t="shared" si="8"/>
        <v>3.1032978646214904E-3</v>
      </c>
      <c r="O47" s="8">
        <v>2018</v>
      </c>
      <c r="P47" s="8" t="str">
        <f t="shared" si="45"/>
        <v>I94:I105</v>
      </c>
      <c r="Q47" s="8" t="str">
        <f t="shared" si="46"/>
        <v>L94:L105</v>
      </c>
      <c r="U47" s="8" t="s">
        <v>76</v>
      </c>
      <c r="V47" s="12">
        <f ca="1">SUMIFS(INDIRECT(P24),INDIRECT(Q24),"&lt;0")/SUMIFS(INDIRECT(Q24),INDIRECT(Q24),"&lt;0")</f>
        <v>0.94339868113355629</v>
      </c>
      <c r="Z47" s="8" t="s">
        <v>84</v>
      </c>
      <c r="AA47" s="49">
        <f t="shared" si="21"/>
        <v>4.0164474961319696E-2</v>
      </c>
      <c r="AB47" s="12">
        <f t="shared" si="22"/>
        <v>2.8449420092911515E-2</v>
      </c>
      <c r="AC47" s="23">
        <f t="shared" si="23"/>
        <v>1.1715054868408181E-2</v>
      </c>
    </row>
    <row r="48" spans="1:29" x14ac:dyDescent="0.25">
      <c r="A48" s="13">
        <f t="shared" si="9"/>
        <v>41729</v>
      </c>
      <c r="B48" s="14">
        <f t="shared" si="10"/>
        <v>134.41978290887556</v>
      </c>
      <c r="C48" s="14">
        <f t="shared" si="3"/>
        <v>123.05118768819007</v>
      </c>
      <c r="D48" s="12">
        <v>8.0816662582519072E-3</v>
      </c>
      <c r="E48" s="12">
        <v>2.5212947189097168E-3</v>
      </c>
      <c r="G48" s="14">
        <f>MAX($B$2:B48)</f>
        <v>134.41978290887556</v>
      </c>
      <c r="H48" s="12">
        <f t="shared" si="4"/>
        <v>0</v>
      </c>
      <c r="I48" s="12" t="str">
        <f t="shared" si="5"/>
        <v>Positive</v>
      </c>
      <c r="J48" s="14">
        <f>MAX($C$2:C48)</f>
        <v>123.05118768819007</v>
      </c>
      <c r="K48" s="12">
        <f t="shared" si="6"/>
        <v>0</v>
      </c>
      <c r="L48" s="12" t="str">
        <f t="shared" si="32"/>
        <v>Positive</v>
      </c>
      <c r="M48" s="12">
        <f t="shared" si="8"/>
        <v>5.5603715393421904E-3</v>
      </c>
      <c r="O48" s="8">
        <v>2019</v>
      </c>
      <c r="P48" s="8" t="str">
        <f t="shared" si="45"/>
        <v>I106:I117</v>
      </c>
      <c r="Q48" s="8" t="str">
        <f t="shared" si="46"/>
        <v>L106:L117</v>
      </c>
      <c r="U48" s="8" t="s">
        <v>10</v>
      </c>
      <c r="V48" s="12">
        <f>STDEV(M:M)*SQRT(AA1)</f>
        <v>1.7295914286152493E-2</v>
      </c>
      <c r="Z48" s="8" t="s">
        <v>86</v>
      </c>
      <c r="AA48" s="49">
        <f t="shared" si="21"/>
        <v>1.7791995210384215E-2</v>
      </c>
      <c r="AB48" s="12">
        <f t="shared" si="22"/>
        <v>1.2096219720080237E-2</v>
      </c>
      <c r="AC48" s="23">
        <f t="shared" si="23"/>
        <v>5.6957754903039781E-3</v>
      </c>
    </row>
    <row r="49" spans="1:29" x14ac:dyDescent="0.25">
      <c r="A49" s="13">
        <f t="shared" si="9"/>
        <v>41759</v>
      </c>
      <c r="B49" s="14">
        <f t="shared" si="10"/>
        <v>135.07358941323756</v>
      </c>
      <c r="C49" s="14">
        <f t="shared" si="3"/>
        <v>123.54466376714626</v>
      </c>
      <c r="D49" s="12">
        <v>4.8639157883867412E-3</v>
      </c>
      <c r="E49" s="12">
        <v>4.0103317020121487E-3</v>
      </c>
      <c r="G49" s="14">
        <f>MAX($B$2:B49)</f>
        <v>135.07358941323756</v>
      </c>
      <c r="H49" s="12">
        <f t="shared" si="4"/>
        <v>0</v>
      </c>
      <c r="I49" s="12" t="str">
        <f t="shared" si="5"/>
        <v>Positive</v>
      </c>
      <c r="J49" s="14">
        <f>MAX($C$2:C49)</f>
        <v>123.54466376714626</v>
      </c>
      <c r="K49" s="12">
        <f t="shared" si="6"/>
        <v>0</v>
      </c>
      <c r="L49" s="12" t="str">
        <f t="shared" si="32"/>
        <v>Positive</v>
      </c>
      <c r="M49" s="12">
        <f t="shared" si="8"/>
        <v>8.5358408637459249E-4</v>
      </c>
      <c r="O49" s="8">
        <v>2020</v>
      </c>
      <c r="P49" s="8" t="str">
        <f t="shared" si="45"/>
        <v>I118:I128</v>
      </c>
      <c r="Q49" s="8" t="str">
        <f t="shared" si="46"/>
        <v>L118:L128</v>
      </c>
      <c r="U49" s="8" t="s">
        <v>79</v>
      </c>
      <c r="V49" s="32">
        <f>(X21)/V48</f>
        <v>0.81926816557297755</v>
      </c>
      <c r="Z49" s="8" t="s">
        <v>88</v>
      </c>
      <c r="AA49" s="49">
        <f t="shared" si="21"/>
        <v>-8.5270505686287024E-2</v>
      </c>
      <c r="AB49" s="12">
        <f t="shared" si="22"/>
        <v>-5.6178675117174559E-2</v>
      </c>
      <c r="AC49" s="23">
        <f t="shared" si="23"/>
        <v>-2.9091830569112465E-2</v>
      </c>
    </row>
    <row r="50" spans="1:29" x14ac:dyDescent="0.25">
      <c r="A50" s="13">
        <f t="shared" si="9"/>
        <v>41790</v>
      </c>
      <c r="B50" s="14">
        <f t="shared" si="10"/>
        <v>136.86636779101843</v>
      </c>
      <c r="C50" s="14">
        <f t="shared" si="3"/>
        <v>125.15891602542661</v>
      </c>
      <c r="D50" s="12">
        <v>1.3272604848725278E-2</v>
      </c>
      <c r="E50" s="12">
        <v>1.3066143118272144E-2</v>
      </c>
      <c r="G50" s="14">
        <f>MAX($B$2:B50)</f>
        <v>136.86636779101843</v>
      </c>
      <c r="H50" s="12">
        <f t="shared" si="4"/>
        <v>0</v>
      </c>
      <c r="I50" s="12" t="str">
        <f t="shared" si="5"/>
        <v>Positive</v>
      </c>
      <c r="J50" s="14">
        <f>MAX($C$2:C50)</f>
        <v>125.15891602542661</v>
      </c>
      <c r="K50" s="12">
        <f t="shared" si="6"/>
        <v>0</v>
      </c>
      <c r="L50" s="12" t="str">
        <f t="shared" si="32"/>
        <v>Positive</v>
      </c>
      <c r="M50" s="12">
        <f t="shared" si="8"/>
        <v>2.0646173045313354E-4</v>
      </c>
      <c r="U50" s="8" t="s">
        <v>81</v>
      </c>
      <c r="V50" s="23">
        <f>X21</f>
        <v>1.4169991969123608E-2</v>
      </c>
      <c r="Z50" s="8" t="s">
        <v>89</v>
      </c>
      <c r="AA50" s="49">
        <f t="shared" si="21"/>
        <v>9.9848982825358812E-2</v>
      </c>
      <c r="AB50" s="12">
        <f t="shared" si="22"/>
        <v>7.8153586505125494E-2</v>
      </c>
      <c r="AC50" s="23">
        <f t="shared" si="23"/>
        <v>2.1695396320233318E-2</v>
      </c>
    </row>
    <row r="51" spans="1:29" x14ac:dyDescent="0.25">
      <c r="A51" s="13">
        <f t="shared" si="9"/>
        <v>41820</v>
      </c>
      <c r="B51" s="14">
        <f t="shared" si="10"/>
        <v>136.95694872269107</v>
      </c>
      <c r="C51" s="14">
        <f t="shared" si="3"/>
        <v>125.17564402810311</v>
      </c>
      <c r="D51" s="12">
        <v>6.6182023483629671E-4</v>
      </c>
      <c r="E51" s="12">
        <v>1.3365410318111337E-4</v>
      </c>
      <c r="G51" s="14">
        <f>MAX($B$2:B51)</f>
        <v>136.95694872269107</v>
      </c>
      <c r="H51" s="12">
        <f t="shared" si="4"/>
        <v>0</v>
      </c>
      <c r="I51" s="12" t="str">
        <f t="shared" si="5"/>
        <v>Positive</v>
      </c>
      <c r="J51" s="14">
        <f>MAX($C$2:C51)</f>
        <v>125.17564402810311</v>
      </c>
      <c r="K51" s="12">
        <f t="shared" si="6"/>
        <v>0</v>
      </c>
      <c r="L51" s="12" t="str">
        <f t="shared" si="32"/>
        <v>Positive</v>
      </c>
      <c r="M51" s="12">
        <f t="shared" si="8"/>
        <v>5.2816613165518334E-4</v>
      </c>
      <c r="Z51" s="8" t="s">
        <v>90</v>
      </c>
      <c r="AA51" s="49">
        <f t="shared" si="21"/>
        <v>3.5288052680663595E-2</v>
      </c>
      <c r="AB51" s="12">
        <f t="shared" si="22"/>
        <v>2.5649534552000253E-2</v>
      </c>
      <c r="AC51" s="23">
        <f t="shared" si="23"/>
        <v>9.6385181286633426E-3</v>
      </c>
    </row>
    <row r="52" spans="1:29" x14ac:dyDescent="0.25">
      <c r="A52" s="13">
        <f t="shared" si="9"/>
        <v>41851</v>
      </c>
      <c r="B52" s="14">
        <f t="shared" si="10"/>
        <v>137.73415791263506</v>
      </c>
      <c r="C52" s="14">
        <f t="shared" si="3"/>
        <v>125.66075610572105</v>
      </c>
      <c r="D52" s="12">
        <v>5.6748430597535204E-3</v>
      </c>
      <c r="E52" s="12">
        <v>3.8754510223173444E-3</v>
      </c>
      <c r="G52" s="14">
        <f>MAX($B$2:B52)</f>
        <v>137.73415791263506</v>
      </c>
      <c r="H52" s="12">
        <f t="shared" si="4"/>
        <v>0</v>
      </c>
      <c r="I52" s="12" t="str">
        <f t="shared" si="5"/>
        <v>Positive</v>
      </c>
      <c r="J52" s="14">
        <f>MAX($C$2:C52)</f>
        <v>125.66075610572105</v>
      </c>
      <c r="K52" s="12">
        <f t="shared" si="6"/>
        <v>0</v>
      </c>
      <c r="L52" s="12" t="str">
        <f t="shared" si="32"/>
        <v>Positive</v>
      </c>
      <c r="M52" s="12">
        <f t="shared" si="8"/>
        <v>1.799392037436176E-3</v>
      </c>
      <c r="O52" s="24" t="s">
        <v>85</v>
      </c>
      <c r="Z52" s="8" t="s">
        <v>91</v>
      </c>
      <c r="AA52" s="49">
        <f t="shared" si="21"/>
        <v>3.0304913850485837E-2</v>
      </c>
      <c r="AB52" s="12">
        <f t="shared" si="22"/>
        <v>1.7254600000000009E-2</v>
      </c>
      <c r="AC52" s="23">
        <f t="shared" si="23"/>
        <v>1.3050313850485828E-2</v>
      </c>
    </row>
    <row r="53" spans="1:29" x14ac:dyDescent="0.25">
      <c r="A53" s="13">
        <f t="shared" si="9"/>
        <v>41882</v>
      </c>
      <c r="B53" s="14">
        <f t="shared" si="10"/>
        <v>138.33176007178969</v>
      </c>
      <c r="C53" s="14">
        <f t="shared" si="3"/>
        <v>126.74807627969228</v>
      </c>
      <c r="D53" s="12">
        <v>4.3388086747058185E-3</v>
      </c>
      <c r="E53" s="12">
        <v>8.6528221512247594E-3</v>
      </c>
      <c r="G53" s="14">
        <f>MAX($B$2:B53)</f>
        <v>138.33176007178969</v>
      </c>
      <c r="H53" s="12">
        <f t="shared" si="4"/>
        <v>0</v>
      </c>
      <c r="I53" s="12" t="str">
        <f t="shared" si="5"/>
        <v>Positive</v>
      </c>
      <c r="J53" s="14">
        <f>MAX($C$2:C53)</f>
        <v>126.74807627969228</v>
      </c>
      <c r="K53" s="12">
        <f t="shared" si="6"/>
        <v>0</v>
      </c>
      <c r="L53" s="12" t="str">
        <f t="shared" si="32"/>
        <v>Positive</v>
      </c>
      <c r="M53" s="12">
        <f t="shared" si="8"/>
        <v>-4.3140134765189408E-3</v>
      </c>
      <c r="O53" s="8" t="s">
        <v>87</v>
      </c>
      <c r="P53" s="13">
        <v>40178</v>
      </c>
      <c r="Q53" s="14" t="str">
        <f t="shared" ref="Q53:Q101" si="47">IFERROR(VLOOKUP(P53,A:B,2,0),"N/A")</f>
        <v>N/A</v>
      </c>
      <c r="R53" s="14" t="str">
        <f t="shared" ref="R53:R101" si="48">IFERROR(VLOOKUP(P53,A:C,3,0),"N/A")</f>
        <v>N/A</v>
      </c>
      <c r="S53" s="8" t="str">
        <f t="shared" ref="S53:S101" si="49">IFERROR(MATCH(P53,A:A,0),"N/A")</f>
        <v>N/A</v>
      </c>
      <c r="U53" s="50" t="s">
        <v>100</v>
      </c>
      <c r="Z53" s="8" t="s">
        <v>141</v>
      </c>
      <c r="AA53" s="26" t="str">
        <f t="shared" ref="AA53:AA56" si="50">IFERROR(VLOOKUP(Z53,$O$49:$S$93,3,0)/VLOOKUP(Z52,$O$49:$S$93,3,0)-1,"N/A")</f>
        <v>N/A</v>
      </c>
      <c r="AB53" s="12" t="str">
        <f t="shared" ref="AB53:AB56" si="51">IFERROR(VLOOKUP(Z53,$O$49:$S$93,4,0)/VLOOKUP(Z52,$O$49:$S$93,4,0)-1,"N/A")</f>
        <v>N/A</v>
      </c>
      <c r="AC53" s="23" t="str">
        <f t="shared" si="23"/>
        <v>N/A</v>
      </c>
    </row>
    <row r="54" spans="1:29" x14ac:dyDescent="0.25">
      <c r="A54" s="13">
        <f t="shared" si="9"/>
        <v>41912</v>
      </c>
      <c r="B54" s="14">
        <f t="shared" si="10"/>
        <v>137.43028626409597</v>
      </c>
      <c r="C54" s="14">
        <f t="shared" si="3"/>
        <v>125.96186015389769</v>
      </c>
      <c r="D54" s="12">
        <v>-6.5167522427668212E-3</v>
      </c>
      <c r="E54" s="12">
        <v>-6.2029827108355251E-3</v>
      </c>
      <c r="G54" s="14">
        <f>MAX($B$2:B54)</f>
        <v>138.33176007178969</v>
      </c>
      <c r="H54" s="12">
        <f t="shared" si="4"/>
        <v>-6.5167522427668212E-3</v>
      </c>
      <c r="I54" s="12">
        <f t="shared" si="5"/>
        <v>-6.5167522427668212E-3</v>
      </c>
      <c r="J54" s="14">
        <f>MAX($C$2:C54)</f>
        <v>126.74807627969228</v>
      </c>
      <c r="K54" s="12">
        <f t="shared" si="6"/>
        <v>-6.2029827108355251E-3</v>
      </c>
      <c r="L54" s="12">
        <f t="shared" si="32"/>
        <v>-6.2029827108355251E-3</v>
      </c>
      <c r="M54" s="12">
        <f t="shared" si="8"/>
        <v>-3.1376953193129609E-4</v>
      </c>
      <c r="O54" s="8" t="s">
        <v>30</v>
      </c>
      <c r="P54" s="13">
        <v>40268</v>
      </c>
      <c r="Q54" s="14" t="str">
        <f t="shared" si="47"/>
        <v>N/A</v>
      </c>
      <c r="R54" s="14" t="str">
        <f t="shared" si="48"/>
        <v>N/A</v>
      </c>
      <c r="S54" s="8" t="str">
        <f t="shared" si="49"/>
        <v>N/A</v>
      </c>
      <c r="V54" s="8" t="s">
        <v>28</v>
      </c>
      <c r="W54" s="8" t="s">
        <v>29</v>
      </c>
      <c r="Z54" s="8" t="s">
        <v>142</v>
      </c>
      <c r="AA54" s="26" t="str">
        <f t="shared" si="50"/>
        <v>N/A</v>
      </c>
      <c r="AB54" s="12" t="str">
        <f t="shared" si="51"/>
        <v>N/A</v>
      </c>
      <c r="AC54" s="23" t="str">
        <f t="shared" si="23"/>
        <v>N/A</v>
      </c>
    </row>
    <row r="55" spans="1:29" x14ac:dyDescent="0.25">
      <c r="A55" s="13">
        <f t="shared" si="9"/>
        <v>41943</v>
      </c>
      <c r="B55" s="14">
        <f t="shared" si="10"/>
        <v>137.86576575563558</v>
      </c>
      <c r="C55" s="14">
        <f t="shared" si="3"/>
        <v>127.39210438273679</v>
      </c>
      <c r="D55" s="6">
        <v>3.1687301495011422E-3</v>
      </c>
      <c r="E55" s="6">
        <v>1.135458167330694E-2</v>
      </c>
      <c r="G55" s="14">
        <f>MAX($B$2:B55)</f>
        <v>138.33176007178969</v>
      </c>
      <c r="H55" s="12">
        <f t="shared" si="4"/>
        <v>-3.3686719225741735E-3</v>
      </c>
      <c r="I55" s="12" t="str">
        <f t="shared" si="5"/>
        <v>Positive</v>
      </c>
      <c r="J55" s="14">
        <f>MAX($C$2:C55)</f>
        <v>127.39210438273679</v>
      </c>
      <c r="K55" s="12">
        <f t="shared" si="6"/>
        <v>0</v>
      </c>
      <c r="L55" s="12" t="str">
        <f t="shared" si="32"/>
        <v>Positive</v>
      </c>
      <c r="M55" s="12">
        <f t="shared" si="8"/>
        <v>-8.1858515238057983E-3</v>
      </c>
      <c r="O55" s="8" t="s">
        <v>31</v>
      </c>
      <c r="P55" s="13">
        <v>40359</v>
      </c>
      <c r="Q55" s="14">
        <f t="shared" si="47"/>
        <v>101.15118840294745</v>
      </c>
      <c r="R55" s="14">
        <f t="shared" si="48"/>
        <v>100.54366008698561</v>
      </c>
      <c r="S55" s="8">
        <f t="shared" si="49"/>
        <v>3</v>
      </c>
      <c r="U55" s="8" t="s">
        <v>24</v>
      </c>
      <c r="V55" s="12">
        <f>V7</f>
        <v>0.29601205621154114</v>
      </c>
      <c r="W55" s="12">
        <f>W7</f>
        <v>0.23155614757134124</v>
      </c>
      <c r="Z55" s="8" t="s">
        <v>143</v>
      </c>
      <c r="AA55" s="26" t="str">
        <f t="shared" si="50"/>
        <v>N/A</v>
      </c>
      <c r="AB55" s="12" t="str">
        <f t="shared" si="51"/>
        <v>N/A</v>
      </c>
      <c r="AC55" s="23" t="str">
        <f t="shared" si="23"/>
        <v>N/A</v>
      </c>
    </row>
    <row r="56" spans="1:29" x14ac:dyDescent="0.25">
      <c r="A56" s="13">
        <f t="shared" si="9"/>
        <v>41973</v>
      </c>
      <c r="B56" s="14">
        <f t="shared" si="10"/>
        <v>138.87916364053851</v>
      </c>
      <c r="C56" s="14">
        <f t="shared" si="3"/>
        <v>128.21177651388433</v>
      </c>
      <c r="D56" s="6">
        <v>7.3506129628957417E-3</v>
      </c>
      <c r="E56" s="6">
        <v>6.4342459457684686E-3</v>
      </c>
      <c r="G56" s="14">
        <f>MAX($B$2:B56)</f>
        <v>138.87916364053851</v>
      </c>
      <c r="H56" s="12">
        <f t="shared" si="4"/>
        <v>0</v>
      </c>
      <c r="I56" s="12" t="str">
        <f t="shared" si="5"/>
        <v>Positive</v>
      </c>
      <c r="J56" s="14">
        <f>MAX($C$2:C56)</f>
        <v>128.21177651388433</v>
      </c>
      <c r="K56" s="12">
        <f t="shared" si="6"/>
        <v>0</v>
      </c>
      <c r="L56" s="12" t="str">
        <f t="shared" si="32"/>
        <v>Positive</v>
      </c>
      <c r="M56" s="12">
        <f t="shared" si="8"/>
        <v>9.1636701712727309E-4</v>
      </c>
      <c r="O56" s="8" t="s">
        <v>32</v>
      </c>
      <c r="P56" s="13">
        <v>40451</v>
      </c>
      <c r="Q56" s="14">
        <f t="shared" si="47"/>
        <v>105.37473036045789</v>
      </c>
      <c r="R56" s="14">
        <f t="shared" si="48"/>
        <v>104.17363666778184</v>
      </c>
      <c r="S56" s="8">
        <f t="shared" si="49"/>
        <v>6</v>
      </c>
      <c r="U56" s="8" t="s">
        <v>101</v>
      </c>
      <c r="V56" s="12">
        <f>(1+V55)^(1/(($P$3-$P$6)/365))-1</f>
        <v>6.1609542841561948E-2</v>
      </c>
      <c r="W56" s="12">
        <f>(1+W55)^(1/(($P$3-$P$6)/365))-1</f>
        <v>4.9195618052417567E-2</v>
      </c>
      <c r="Z56" s="8" t="s">
        <v>144</v>
      </c>
      <c r="AA56" s="26" t="str">
        <f t="shared" si="50"/>
        <v>N/A</v>
      </c>
      <c r="AB56" s="12" t="str">
        <f t="shared" si="51"/>
        <v>N/A</v>
      </c>
      <c r="AC56" s="23" t="str">
        <f t="shared" si="23"/>
        <v>N/A</v>
      </c>
    </row>
    <row r="57" spans="1:29" x14ac:dyDescent="0.25">
      <c r="A57" s="13">
        <f t="shared" si="9"/>
        <v>42004</v>
      </c>
      <c r="B57" s="14">
        <f t="shared" si="10"/>
        <v>138.48901909037656</v>
      </c>
      <c r="C57" s="14">
        <f t="shared" si="3"/>
        <v>127.55102040816338</v>
      </c>
      <c r="D57" s="6">
        <v>-2.8092374689968613E-3</v>
      </c>
      <c r="E57" s="6">
        <v>-5.1536303738011213E-3</v>
      </c>
      <c r="G57" s="14">
        <f>MAX($B$2:B57)</f>
        <v>138.87916364053851</v>
      </c>
      <c r="H57" s="12">
        <f t="shared" si="4"/>
        <v>-2.8092374689968613E-3</v>
      </c>
      <c r="I57" s="12">
        <f t="shared" si="5"/>
        <v>-2.8092374689968613E-3</v>
      </c>
      <c r="J57" s="14">
        <f>MAX($C$2:C57)</f>
        <v>128.21177651388433</v>
      </c>
      <c r="K57" s="12">
        <f t="shared" si="6"/>
        <v>-5.1536303738011213E-3</v>
      </c>
      <c r="L57" s="12">
        <f t="shared" si="32"/>
        <v>-5.1536303738011213E-3</v>
      </c>
      <c r="M57" s="12">
        <f t="shared" si="8"/>
        <v>2.34439290480426E-3</v>
      </c>
      <c r="O57" s="8" t="s">
        <v>33</v>
      </c>
      <c r="P57" s="13">
        <v>40543</v>
      </c>
      <c r="Q57" s="14">
        <f t="shared" si="47"/>
        <v>106.34013365167768</v>
      </c>
      <c r="R57" s="14">
        <f t="shared" si="48"/>
        <v>105.04349280695885</v>
      </c>
      <c r="S57" s="8">
        <f t="shared" si="49"/>
        <v>9</v>
      </c>
      <c r="U57" s="8" t="s">
        <v>65</v>
      </c>
      <c r="V57" s="14">
        <f ca="1">V56/V62</f>
        <v>1.0015170048606494</v>
      </c>
      <c r="W57" s="14">
        <f ca="1">W56/W62</f>
        <v>1.0388634976945332</v>
      </c>
    </row>
    <row r="58" spans="1:29" x14ac:dyDescent="0.25">
      <c r="A58" s="13">
        <f t="shared" si="9"/>
        <v>42035</v>
      </c>
      <c r="B58" s="14">
        <f t="shared" si="10"/>
        <v>139.77499123883373</v>
      </c>
      <c r="C58" s="14">
        <f t="shared" si="3"/>
        <v>129.8260287721647</v>
      </c>
      <c r="D58" s="6">
        <v>9.2857336769636145E-3</v>
      </c>
      <c r="E58" s="6">
        <v>1.7836065573770377E-2</v>
      </c>
      <c r="G58" s="14">
        <f>MAX($B$2:B58)</f>
        <v>139.77499123883373</v>
      </c>
      <c r="H58" s="12">
        <f t="shared" si="4"/>
        <v>0</v>
      </c>
      <c r="I58" s="12" t="str">
        <f t="shared" si="5"/>
        <v>Positive</v>
      </c>
      <c r="J58" s="14">
        <f>MAX($C$2:C58)</f>
        <v>129.8260287721647</v>
      </c>
      <c r="K58" s="12">
        <f t="shared" si="6"/>
        <v>0</v>
      </c>
      <c r="L58" s="12" t="str">
        <f t="shared" si="32"/>
        <v>Positive</v>
      </c>
      <c r="M58" s="12">
        <f t="shared" si="8"/>
        <v>-8.5503318968067621E-3</v>
      </c>
      <c r="O58" s="8" t="s">
        <v>34</v>
      </c>
      <c r="P58" s="13">
        <v>40633</v>
      </c>
      <c r="Q58" s="14">
        <f t="shared" si="47"/>
        <v>108.76751742368498</v>
      </c>
      <c r="R58" s="14">
        <f t="shared" si="48"/>
        <v>106.63265306122447</v>
      </c>
      <c r="S58" s="8">
        <f t="shared" si="49"/>
        <v>12</v>
      </c>
      <c r="U58" s="8" t="s">
        <v>69</v>
      </c>
      <c r="V58" s="14">
        <f ca="1">V56/V65</f>
        <v>0.72647796491832539</v>
      </c>
      <c r="W58" s="14">
        <f ca="1">W56/W65</f>
        <v>0.74746203531047062</v>
      </c>
    </row>
    <row r="59" spans="1:29" x14ac:dyDescent="0.25">
      <c r="A59" s="13">
        <f t="shared" si="9"/>
        <v>42063</v>
      </c>
      <c r="B59" s="14">
        <f t="shared" si="10"/>
        <v>140.5449755912677</v>
      </c>
      <c r="C59" s="14">
        <f t="shared" si="3"/>
        <v>129.83439277350294</v>
      </c>
      <c r="D59" s="12">
        <v>5.5087419116219838E-3</v>
      </c>
      <c r="E59" s="12">
        <v>6.4424687540309833E-5</v>
      </c>
      <c r="G59" s="14">
        <f>MAX($B$2:B59)</f>
        <v>140.5449755912677</v>
      </c>
      <c r="H59" s="12">
        <f t="shared" si="4"/>
        <v>0</v>
      </c>
      <c r="I59" s="12" t="str">
        <f t="shared" si="5"/>
        <v>Positive</v>
      </c>
      <c r="J59" s="14">
        <f>MAX($C$2:C59)</f>
        <v>129.83439277350294</v>
      </c>
      <c r="K59" s="12">
        <f t="shared" si="6"/>
        <v>0</v>
      </c>
      <c r="L59" s="12" t="str">
        <f t="shared" si="32"/>
        <v>Positive</v>
      </c>
      <c r="M59" s="12">
        <f t="shared" si="8"/>
        <v>5.444317224081674E-3</v>
      </c>
      <c r="O59" s="8" t="s">
        <v>35</v>
      </c>
      <c r="P59" s="13">
        <v>40724</v>
      </c>
      <c r="Q59" s="14">
        <f t="shared" si="47"/>
        <v>112.03171353076382</v>
      </c>
      <c r="R59" s="14">
        <f t="shared" si="48"/>
        <v>108.740381398461</v>
      </c>
      <c r="S59" s="8">
        <f t="shared" si="49"/>
        <v>15</v>
      </c>
      <c r="U59" s="8" t="s">
        <v>71</v>
      </c>
      <c r="V59" s="26">
        <f>MIN(H:H)</f>
        <v>-0.10016281116156323</v>
      </c>
      <c r="W59" s="26">
        <f>MIN(K:K)</f>
        <v>-7.0792373308822709E-2</v>
      </c>
    </row>
    <row r="60" spans="1:29" x14ac:dyDescent="0.25">
      <c r="A60" s="13">
        <f t="shared" si="9"/>
        <v>42094</v>
      </c>
      <c r="B60" s="14">
        <f t="shared" si="10"/>
        <v>140.44828282705279</v>
      </c>
      <c r="C60" s="14">
        <f t="shared" si="3"/>
        <v>129.64202074272342</v>
      </c>
      <c r="D60" s="12">
        <v>-6.8798449612395007E-4</v>
      </c>
      <c r="E60" s="12">
        <v>-1.4816723571474677E-3</v>
      </c>
      <c r="G60" s="14">
        <f>MAX($B$2:B60)</f>
        <v>140.5449755912677</v>
      </c>
      <c r="H60" s="12">
        <f t="shared" si="4"/>
        <v>-6.8798449612395007E-4</v>
      </c>
      <c r="I60" s="12">
        <f t="shared" si="5"/>
        <v>-6.8798449612395007E-4</v>
      </c>
      <c r="J60" s="14">
        <f>MAX($C$2:C60)</f>
        <v>129.83439277350294</v>
      </c>
      <c r="K60" s="12">
        <f t="shared" si="6"/>
        <v>-1.4816723571474677E-3</v>
      </c>
      <c r="L60" s="12">
        <f t="shared" si="32"/>
        <v>-1.4816723571474677E-3</v>
      </c>
      <c r="M60" s="12">
        <f t="shared" si="8"/>
        <v>7.9368786102351763E-4</v>
      </c>
      <c r="O60" s="8" t="s">
        <v>36</v>
      </c>
      <c r="P60" s="13">
        <v>40816</v>
      </c>
      <c r="Q60" s="14">
        <f t="shared" si="47"/>
        <v>111.78750283492431</v>
      </c>
      <c r="R60" s="14">
        <f t="shared" si="48"/>
        <v>109.43459350953495</v>
      </c>
      <c r="S60" s="8">
        <f t="shared" si="49"/>
        <v>18</v>
      </c>
      <c r="U60" s="8" t="s">
        <v>74</v>
      </c>
      <c r="V60" s="26">
        <f ca="1">SUMIFS(INDIRECT(P27),INDIRECT(Q27),"&gt;0")/SUMIFS(INDIRECT(Q27),INDIRECT(Q27),"&gt;0")</f>
        <v>1.160917113611069</v>
      </c>
    </row>
    <row r="61" spans="1:29" x14ac:dyDescent="0.25">
      <c r="A61" s="13">
        <f t="shared" si="9"/>
        <v>42124</v>
      </c>
      <c r="B61" s="14">
        <f t="shared" si="10"/>
        <v>141.82036815662906</v>
      </c>
      <c r="C61" s="14">
        <f t="shared" si="3"/>
        <v>130.1354968216796</v>
      </c>
      <c r="D61" s="12">
        <v>9.7693279117256893E-3</v>
      </c>
      <c r="E61" s="12">
        <v>3.8064516129032722E-3</v>
      </c>
      <c r="G61" s="14">
        <f>MAX($B$2:B61)</f>
        <v>141.82036815662906</v>
      </c>
      <c r="H61" s="12">
        <f t="shared" si="4"/>
        <v>0</v>
      </c>
      <c r="I61" s="12" t="str">
        <f t="shared" si="5"/>
        <v>Positive</v>
      </c>
      <c r="J61" s="14">
        <f>MAX($C$2:C61)</f>
        <v>130.1354968216796</v>
      </c>
      <c r="K61" s="12">
        <f t="shared" si="6"/>
        <v>0</v>
      </c>
      <c r="L61" s="12" t="str">
        <f t="shared" si="32"/>
        <v>Positive</v>
      </c>
      <c r="M61" s="12">
        <f t="shared" si="8"/>
        <v>5.9628762988224171E-3</v>
      </c>
      <c r="O61" s="8" t="s">
        <v>38</v>
      </c>
      <c r="P61" s="13">
        <v>40908</v>
      </c>
      <c r="Q61" s="14">
        <f t="shared" si="47"/>
        <v>113.26528145868716</v>
      </c>
      <c r="R61" s="14">
        <f t="shared" si="48"/>
        <v>110.78119772499157</v>
      </c>
      <c r="S61" s="8">
        <f t="shared" si="49"/>
        <v>21</v>
      </c>
      <c r="U61" s="8" t="s">
        <v>76</v>
      </c>
      <c r="V61" s="26">
        <f ca="1">SUMIFS(INDIRECT(P27),INDIRECT(Q27),"&lt;0")/SUMIFS(INDIRECT(Q27),INDIRECT(Q27),"&lt;0")</f>
        <v>0.99745074523805088</v>
      </c>
    </row>
    <row r="62" spans="1:29" x14ac:dyDescent="0.25">
      <c r="A62" s="13">
        <f t="shared" si="9"/>
        <v>42155</v>
      </c>
      <c r="B62" s="14">
        <f t="shared" si="10"/>
        <v>142.24147703608048</v>
      </c>
      <c r="C62" s="14">
        <f t="shared" si="3"/>
        <v>130.21913683506202</v>
      </c>
      <c r="D62" s="12">
        <v>2.9693117069498065E-3</v>
      </c>
      <c r="E62" s="12">
        <v>6.4271482743127883E-4</v>
      </c>
      <c r="G62" s="14">
        <f>MAX($B$2:B62)</f>
        <v>142.24147703608048</v>
      </c>
      <c r="H62" s="12">
        <f t="shared" si="4"/>
        <v>0</v>
      </c>
      <c r="I62" s="12" t="str">
        <f t="shared" si="5"/>
        <v>Positive</v>
      </c>
      <c r="J62" s="14">
        <f>MAX($C$2:C62)</f>
        <v>130.21913683506202</v>
      </c>
      <c r="K62" s="12">
        <f t="shared" si="6"/>
        <v>0</v>
      </c>
      <c r="L62" s="12" t="str">
        <f t="shared" si="32"/>
        <v>Positive</v>
      </c>
      <c r="M62" s="12">
        <f t="shared" si="8"/>
        <v>2.3265968795185277E-3</v>
      </c>
      <c r="O62" s="8" t="s">
        <v>41</v>
      </c>
      <c r="P62" s="13">
        <v>40999</v>
      </c>
      <c r="Q62" s="14">
        <f t="shared" si="47"/>
        <v>117.07540852890192</v>
      </c>
      <c r="R62" s="14">
        <f t="shared" si="48"/>
        <v>112.98093007694881</v>
      </c>
      <c r="S62" s="8">
        <f t="shared" si="49"/>
        <v>24</v>
      </c>
      <c r="U62" s="8" t="s">
        <v>102</v>
      </c>
      <c r="V62" s="23">
        <f ca="1">V30</f>
        <v>6.1516222433122117E-2</v>
      </c>
      <c r="W62" s="23">
        <f ca="1">W30</f>
        <v>4.7355228248555724E-2</v>
      </c>
    </row>
    <row r="63" spans="1:29" x14ac:dyDescent="0.25">
      <c r="A63" s="13">
        <f t="shared" si="9"/>
        <v>42185</v>
      </c>
      <c r="B63" s="14">
        <f t="shared" si="10"/>
        <v>141.81902299684359</v>
      </c>
      <c r="C63" s="14">
        <f t="shared" si="3"/>
        <v>129.3660086985615</v>
      </c>
      <c r="D63" s="12">
        <v>-2.9699778717127145E-3</v>
      </c>
      <c r="E63" s="12">
        <v>-6.5514805061340775E-3</v>
      </c>
      <c r="G63" s="14">
        <f>MAX($B$2:B63)</f>
        <v>142.24147703608048</v>
      </c>
      <c r="H63" s="12">
        <f t="shared" si="4"/>
        <v>-2.9699778717127145E-3</v>
      </c>
      <c r="I63" s="12">
        <f t="shared" si="5"/>
        <v>-2.9699778717127145E-3</v>
      </c>
      <c r="J63" s="14">
        <f>MAX($C$2:C63)</f>
        <v>130.21913683506202</v>
      </c>
      <c r="K63" s="12">
        <f t="shared" si="6"/>
        <v>-6.5514805061340775E-3</v>
      </c>
      <c r="L63" s="12">
        <f t="shared" si="32"/>
        <v>-6.5514805061340775E-3</v>
      </c>
      <c r="M63" s="12">
        <f t="shared" si="8"/>
        <v>3.581502634421363E-3</v>
      </c>
      <c r="O63" s="8" t="s">
        <v>43</v>
      </c>
      <c r="P63" s="13">
        <v>41090</v>
      </c>
      <c r="Q63" s="14">
        <f t="shared" si="47"/>
        <v>120.74844584234908</v>
      </c>
      <c r="R63" s="14">
        <f t="shared" si="48"/>
        <v>115.29775844764133</v>
      </c>
      <c r="S63" s="8">
        <f t="shared" si="49"/>
        <v>27</v>
      </c>
    </row>
    <row r="64" spans="1:29" x14ac:dyDescent="0.25">
      <c r="A64" s="13">
        <f t="shared" si="9"/>
        <v>42216</v>
      </c>
      <c r="B64" s="14">
        <f t="shared" si="10"/>
        <v>142.42255889412633</v>
      </c>
      <c r="C64" s="14">
        <f t="shared" si="3"/>
        <v>130.02676480428249</v>
      </c>
      <c r="D64" s="12">
        <v>4.2556765977450617E-3</v>
      </c>
      <c r="E64" s="12">
        <v>5.1076485420573636E-3</v>
      </c>
      <c r="G64" s="14">
        <f>MAX($B$2:B64)</f>
        <v>142.42255889412633</v>
      </c>
      <c r="H64" s="12">
        <f t="shared" si="4"/>
        <v>0</v>
      </c>
      <c r="I64" s="12" t="str">
        <f t="shared" si="5"/>
        <v>Positive</v>
      </c>
      <c r="J64" s="14">
        <f>MAX($C$2:C64)</f>
        <v>130.21913683506202</v>
      </c>
      <c r="K64" s="12">
        <f t="shared" si="6"/>
        <v>-1.4772946239322016E-3</v>
      </c>
      <c r="L64" s="12" t="str">
        <f t="shared" si="32"/>
        <v>Positive</v>
      </c>
      <c r="M64" s="12">
        <f t="shared" si="8"/>
        <v>-8.5197194431230194E-4</v>
      </c>
      <c r="O64" s="8" t="s">
        <v>45</v>
      </c>
      <c r="P64" s="13">
        <v>41182</v>
      </c>
      <c r="Q64" s="14">
        <f t="shared" si="47"/>
        <v>123.84313983079801</v>
      </c>
      <c r="R64" s="14">
        <f t="shared" si="48"/>
        <v>118.00769488123117</v>
      </c>
      <c r="S64" s="8">
        <f t="shared" si="49"/>
        <v>30</v>
      </c>
    </row>
    <row r="65" spans="1:23" x14ac:dyDescent="0.25">
      <c r="A65" s="13">
        <f t="shared" si="9"/>
        <v>42247</v>
      </c>
      <c r="B65" s="14">
        <f t="shared" si="10"/>
        <v>141.766216208104</v>
      </c>
      <c r="C65" s="14">
        <f t="shared" si="3"/>
        <v>129.382736701238</v>
      </c>
      <c r="D65" s="12">
        <v>-4.608418014102944E-3</v>
      </c>
      <c r="E65" s="12">
        <v>-4.9530425833010927E-3</v>
      </c>
      <c r="G65" s="14">
        <f>MAX($B$2:B65)</f>
        <v>142.42255889412633</v>
      </c>
      <c r="H65" s="12">
        <f t="shared" si="4"/>
        <v>-4.608418014102944E-3</v>
      </c>
      <c r="I65" s="12">
        <f t="shared" si="5"/>
        <v>-4.608418014102944E-3</v>
      </c>
      <c r="J65" s="14">
        <f>MAX($C$2:C65)</f>
        <v>130.21913683506202</v>
      </c>
      <c r="K65" s="12">
        <f t="shared" si="6"/>
        <v>-6.4230201040528234E-3</v>
      </c>
      <c r="L65" s="12">
        <f t="shared" si="32"/>
        <v>-4.9530425833010927E-3</v>
      </c>
      <c r="M65" s="12">
        <f t="shared" si="8"/>
        <v>3.4462456919814866E-4</v>
      </c>
      <c r="O65" s="8" t="s">
        <v>46</v>
      </c>
      <c r="P65" s="13">
        <v>41274</v>
      </c>
      <c r="Q65" s="14">
        <f t="shared" si="47"/>
        <v>127.42188665365043</v>
      </c>
      <c r="R65" s="14">
        <f t="shared" si="48"/>
        <v>119.64703914352629</v>
      </c>
      <c r="S65" s="8">
        <f t="shared" si="49"/>
        <v>33</v>
      </c>
      <c r="U65" s="8" t="s">
        <v>67</v>
      </c>
      <c r="V65" s="23">
        <f ca="1">IFERROR(STDEV(INDIRECT(P41))*SQRT($AA$1),"N/A")</f>
        <v>8.4805797032658004E-2</v>
      </c>
      <c r="W65" s="23">
        <f ca="1">IFERROR(STDEV(INDIRECT(Q41))*SQRT($AA$1),"N/A")</f>
        <v>6.5816878621779581E-2</v>
      </c>
    </row>
    <row r="66" spans="1:23" x14ac:dyDescent="0.25">
      <c r="A66" s="13">
        <f t="shared" si="9"/>
        <v>42277</v>
      </c>
      <c r="B66" s="14">
        <f t="shared" ref="B66:B122" si="52">B65*(1+D66)</f>
        <v>142.31809718795995</v>
      </c>
      <c r="C66" s="14">
        <f t="shared" ref="C66:C122" si="53">C65*(1+E66)</f>
        <v>129.47474071595863</v>
      </c>
      <c r="D66" s="12">
        <v>3.8928948984984224E-3</v>
      </c>
      <c r="E66" s="12">
        <v>7.1109961859194826E-4</v>
      </c>
      <c r="G66" s="14">
        <f>MAX($B$2:B66)</f>
        <v>142.42255889412633</v>
      </c>
      <c r="H66" s="12">
        <f t="shared" ref="H66:H122" si="54">B66/G66-1</f>
        <v>-7.3346320258171893E-4</v>
      </c>
      <c r="I66" s="12" t="str">
        <f t="shared" ref="I66:I122" si="55">IF(D66&gt;0,"Positive",D66)</f>
        <v>Positive</v>
      </c>
      <c r="J66" s="14">
        <f>MAX($C$2:C66)</f>
        <v>130.21913683506202</v>
      </c>
      <c r="K66" s="12">
        <f t="shared" ref="K66:K122" si="56">C66/J66-1</f>
        <v>-5.7164878926071472E-3</v>
      </c>
      <c r="L66" s="12" t="str">
        <f t="shared" ref="L66:L122" si="57">IF(E66&gt;0,"Positive",E66)</f>
        <v>Positive</v>
      </c>
      <c r="M66" s="12">
        <f t="shared" ref="M66:M122" si="58">D66-E66</f>
        <v>3.1817952799064741E-3</v>
      </c>
      <c r="O66" s="8" t="s">
        <v>48</v>
      </c>
      <c r="P66" s="13">
        <v>41364</v>
      </c>
      <c r="Q66" s="14">
        <f t="shared" si="47"/>
        <v>128.69629246576923</v>
      </c>
      <c r="R66" s="14">
        <f t="shared" si="48"/>
        <v>119.94814319170294</v>
      </c>
      <c r="S66" s="8">
        <f t="shared" si="49"/>
        <v>36</v>
      </c>
    </row>
    <row r="67" spans="1:23" x14ac:dyDescent="0.25">
      <c r="A67" s="13">
        <f t="shared" si="9"/>
        <v>42308</v>
      </c>
      <c r="B67" s="14">
        <f t="shared" si="52"/>
        <v>143.02930239465567</v>
      </c>
      <c r="C67" s="14">
        <f t="shared" si="53"/>
        <v>130.27768484442967</v>
      </c>
      <c r="D67" s="12">
        <v>4.9972928302746134E-3</v>
      </c>
      <c r="E67" s="12">
        <v>6.2015503875967326E-3</v>
      </c>
      <c r="G67" s="14">
        <f>MAX($B$2:B67)</f>
        <v>143.02930239465567</v>
      </c>
      <c r="H67" s="12">
        <f t="shared" si="54"/>
        <v>0</v>
      </c>
      <c r="I67" s="12" t="str">
        <f t="shared" si="55"/>
        <v>Positive</v>
      </c>
      <c r="J67" s="14">
        <f>MAX($C$2:C67)</f>
        <v>130.27768484442967</v>
      </c>
      <c r="K67" s="12">
        <f t="shared" si="56"/>
        <v>0</v>
      </c>
      <c r="L67" s="12" t="str">
        <f t="shared" si="57"/>
        <v>Positive</v>
      </c>
      <c r="M67" s="12">
        <f t="shared" si="58"/>
        <v>-1.2042575573221193E-3</v>
      </c>
      <c r="O67" s="8" t="s">
        <v>49</v>
      </c>
      <c r="P67" s="13">
        <v>41455</v>
      </c>
      <c r="Q67" s="14">
        <f t="shared" si="47"/>
        <v>125.05059765122745</v>
      </c>
      <c r="R67" s="14">
        <f t="shared" si="48"/>
        <v>117.29675476748079</v>
      </c>
      <c r="S67" s="8">
        <f t="shared" si="49"/>
        <v>39</v>
      </c>
    </row>
    <row r="68" spans="1:23" x14ac:dyDescent="0.25">
      <c r="A68" s="13">
        <f t="shared" ref="A68:A122" si="59">EOMONTH(A67,1)</f>
        <v>42338</v>
      </c>
      <c r="B68" s="14">
        <f t="shared" si="52"/>
        <v>141.48841580550317</v>
      </c>
      <c r="C68" s="14">
        <f t="shared" si="53"/>
        <v>129.37437269989977</v>
      </c>
      <c r="D68" s="12">
        <v>-1.0773223132283682E-2</v>
      </c>
      <c r="E68" s="12">
        <v>-6.9337442218795342E-3</v>
      </c>
      <c r="G68" s="14">
        <f>MAX($B$2:B68)</f>
        <v>143.02930239465567</v>
      </c>
      <c r="H68" s="12">
        <f t="shared" si="54"/>
        <v>-1.0773223132283682E-2</v>
      </c>
      <c r="I68" s="12">
        <f t="shared" si="55"/>
        <v>-1.0773223132283682E-2</v>
      </c>
      <c r="J68" s="14">
        <f>MAX($C$2:C68)</f>
        <v>130.27768484442967</v>
      </c>
      <c r="K68" s="12">
        <f t="shared" si="56"/>
        <v>-6.9337442218795342E-3</v>
      </c>
      <c r="L68" s="12">
        <f t="shared" si="57"/>
        <v>-6.9337442218795342E-3</v>
      </c>
      <c r="M68" s="12">
        <f t="shared" si="58"/>
        <v>-3.8394789104041482E-3</v>
      </c>
      <c r="O68" s="8" t="s">
        <v>50</v>
      </c>
      <c r="P68" s="13">
        <v>41547</v>
      </c>
      <c r="Q68" s="14">
        <f t="shared" si="47"/>
        <v>128.22001023895211</v>
      </c>
      <c r="R68" s="14">
        <f t="shared" si="48"/>
        <v>118.57644697223158</v>
      </c>
      <c r="S68" s="8">
        <f t="shared" si="49"/>
        <v>42</v>
      </c>
    </row>
    <row r="69" spans="1:23" x14ac:dyDescent="0.25">
      <c r="A69" s="13">
        <f t="shared" si="59"/>
        <v>42369</v>
      </c>
      <c r="B69" s="14">
        <f t="shared" si="52"/>
        <v>141.39185402747498</v>
      </c>
      <c r="C69" s="14">
        <f t="shared" si="53"/>
        <v>129.13181666109077</v>
      </c>
      <c r="D69" s="12">
        <v>-6.8247126436782324E-4</v>
      </c>
      <c r="E69" s="12">
        <v>-1.8748383760023302E-3</v>
      </c>
      <c r="G69" s="14">
        <f>MAX($B$2:B69)</f>
        <v>143.02930239465567</v>
      </c>
      <c r="H69" s="12">
        <f t="shared" si="54"/>
        <v>-1.1448341981439181E-2</v>
      </c>
      <c r="I69" s="12">
        <f t="shared" si="55"/>
        <v>-6.8247126436782324E-4</v>
      </c>
      <c r="J69" s="14">
        <f>MAX($C$2:C69)</f>
        <v>130.27768484442967</v>
      </c>
      <c r="K69" s="12">
        <f t="shared" si="56"/>
        <v>-8.7955829481253245E-3</v>
      </c>
      <c r="L69" s="12">
        <f t="shared" si="57"/>
        <v>-1.8748383760023302E-3</v>
      </c>
      <c r="M69" s="12">
        <f t="shared" si="58"/>
        <v>1.1923671116345069E-3</v>
      </c>
      <c r="O69" s="8" t="s">
        <v>51</v>
      </c>
      <c r="P69" s="13">
        <v>41639</v>
      </c>
      <c r="Q69" s="14">
        <f t="shared" si="47"/>
        <v>130.49390101442415</v>
      </c>
      <c r="R69" s="14">
        <f t="shared" si="48"/>
        <v>119.91468718634997</v>
      </c>
      <c r="S69" s="8">
        <f t="shared" si="49"/>
        <v>45</v>
      </c>
    </row>
    <row r="70" spans="1:23" x14ac:dyDescent="0.25">
      <c r="A70" s="13">
        <f t="shared" si="59"/>
        <v>42400</v>
      </c>
      <c r="B70" s="14">
        <f t="shared" si="52"/>
        <v>139.748923397081</v>
      </c>
      <c r="C70" s="14">
        <f t="shared" si="53"/>
        <v>129.22382067581142</v>
      </c>
      <c r="D70" s="12">
        <v>-1.161969790759465E-2</v>
      </c>
      <c r="E70" s="12">
        <v>7.1248137832768954E-4</v>
      </c>
      <c r="G70" s="14">
        <f>MAX($B$2:B70)</f>
        <v>143.02930239465567</v>
      </c>
      <c r="H70" s="12">
        <f t="shared" si="54"/>
        <v>-2.2935013613666677E-2</v>
      </c>
      <c r="I70" s="12">
        <f t="shared" si="55"/>
        <v>-1.161969790759465E-2</v>
      </c>
      <c r="J70" s="14">
        <f>MAX($C$2:C70)</f>
        <v>130.27768484442967</v>
      </c>
      <c r="K70" s="12">
        <f t="shared" si="56"/>
        <v>-8.0893682588596416E-3</v>
      </c>
      <c r="L70" s="12" t="str">
        <f t="shared" si="57"/>
        <v>Positive</v>
      </c>
      <c r="M70" s="12">
        <f t="shared" si="58"/>
        <v>-1.233217928592234E-2</v>
      </c>
      <c r="O70" s="8" t="s">
        <v>52</v>
      </c>
      <c r="P70" s="13">
        <v>41729</v>
      </c>
      <c r="Q70" s="14">
        <f t="shared" si="47"/>
        <v>134.41978290887556</v>
      </c>
      <c r="R70" s="14">
        <f t="shared" si="48"/>
        <v>123.05118768819007</v>
      </c>
      <c r="S70" s="8">
        <f t="shared" si="49"/>
        <v>48</v>
      </c>
    </row>
    <row r="71" spans="1:23" x14ac:dyDescent="0.25">
      <c r="A71" s="13">
        <f t="shared" si="59"/>
        <v>42429</v>
      </c>
      <c r="B71" s="14">
        <f t="shared" si="52"/>
        <v>142.123633800573</v>
      </c>
      <c r="C71" s="14">
        <f t="shared" si="53"/>
        <v>130.63733690197401</v>
      </c>
      <c r="D71" s="12">
        <v>1.699269193469588E-2</v>
      </c>
      <c r="E71" s="12">
        <v>1.0938511326860745E-2</v>
      </c>
      <c r="G71" s="14">
        <f>MAX($B$2:B71)</f>
        <v>143.02930239465567</v>
      </c>
      <c r="H71" s="12">
        <f t="shared" si="54"/>
        <v>-6.3320492998258926E-3</v>
      </c>
      <c r="I71" s="12" t="str">
        <f t="shared" si="55"/>
        <v>Positive</v>
      </c>
      <c r="J71" s="14">
        <f>MAX($C$2:C71)</f>
        <v>130.63733690197401</v>
      </c>
      <c r="K71" s="12">
        <f t="shared" si="56"/>
        <v>0</v>
      </c>
      <c r="L71" s="12" t="str">
        <f t="shared" si="57"/>
        <v>Positive</v>
      </c>
      <c r="M71" s="12">
        <f t="shared" si="58"/>
        <v>6.0541806078351357E-3</v>
      </c>
      <c r="O71" s="8" t="s">
        <v>53</v>
      </c>
      <c r="P71" s="13">
        <v>41820</v>
      </c>
      <c r="Q71" s="14">
        <f t="shared" si="47"/>
        <v>136.95694872269107</v>
      </c>
      <c r="R71" s="14">
        <f t="shared" si="48"/>
        <v>125.17564402810311</v>
      </c>
      <c r="S71" s="8">
        <f t="shared" si="49"/>
        <v>51</v>
      </c>
    </row>
    <row r="72" spans="1:23" x14ac:dyDescent="0.25">
      <c r="A72" s="13">
        <f t="shared" si="59"/>
        <v>42460</v>
      </c>
      <c r="B72" s="14">
        <f t="shared" si="52"/>
        <v>144.20916615654554</v>
      </c>
      <c r="C72" s="14">
        <f t="shared" si="53"/>
        <v>132.23486115757791</v>
      </c>
      <c r="D72" s="12">
        <v>1.4674071441903358E-2</v>
      </c>
      <c r="E72" s="12">
        <v>1.2228695819194613E-2</v>
      </c>
      <c r="G72" s="14">
        <f>MAX($B$2:B72)</f>
        <v>144.20916615654554</v>
      </c>
      <c r="H72" s="12">
        <f t="shared" si="54"/>
        <v>0</v>
      </c>
      <c r="I72" s="12" t="str">
        <f t="shared" si="55"/>
        <v>Positive</v>
      </c>
      <c r="J72" s="14">
        <f>MAX($C$2:C72)</f>
        <v>132.23486115757791</v>
      </c>
      <c r="K72" s="12">
        <f t="shared" si="56"/>
        <v>0</v>
      </c>
      <c r="L72" s="12" t="str">
        <f t="shared" si="57"/>
        <v>Positive</v>
      </c>
      <c r="M72" s="12">
        <f t="shared" si="58"/>
        <v>2.4453756227087453E-3</v>
      </c>
      <c r="O72" s="8" t="s">
        <v>54</v>
      </c>
      <c r="P72" s="13">
        <v>41912</v>
      </c>
      <c r="Q72" s="14">
        <f t="shared" si="47"/>
        <v>137.43028626409597</v>
      </c>
      <c r="R72" s="14">
        <f t="shared" si="48"/>
        <v>125.96186015389769</v>
      </c>
      <c r="S72" s="8">
        <f t="shared" si="49"/>
        <v>54</v>
      </c>
    </row>
    <row r="73" spans="1:23" x14ac:dyDescent="0.25">
      <c r="A73" s="13">
        <f t="shared" si="59"/>
        <v>42490</v>
      </c>
      <c r="B73" s="14">
        <f t="shared" si="52"/>
        <v>145.89309613620333</v>
      </c>
      <c r="C73" s="14">
        <f t="shared" si="53"/>
        <v>133.31381733021087</v>
      </c>
      <c r="D73" s="12">
        <v>1.1676996854900423E-2</v>
      </c>
      <c r="E73" s="12">
        <v>8.1593927893734985E-3</v>
      </c>
      <c r="G73" s="14">
        <f>MAX($B$2:B73)</f>
        <v>145.89309613620333</v>
      </c>
      <c r="H73" s="12">
        <f t="shared" si="54"/>
        <v>0</v>
      </c>
      <c r="I73" s="12" t="str">
        <f t="shared" si="55"/>
        <v>Positive</v>
      </c>
      <c r="J73" s="14">
        <f>MAX($C$2:C73)</f>
        <v>133.31381733021087</v>
      </c>
      <c r="K73" s="12">
        <f t="shared" si="56"/>
        <v>0</v>
      </c>
      <c r="L73" s="12" t="str">
        <f t="shared" si="57"/>
        <v>Positive</v>
      </c>
      <c r="M73" s="12">
        <f t="shared" si="58"/>
        <v>3.5176040655269247E-3</v>
      </c>
      <c r="O73" s="8" t="s">
        <v>55</v>
      </c>
      <c r="P73" s="13">
        <v>42004</v>
      </c>
      <c r="Q73" s="14">
        <f t="shared" si="47"/>
        <v>138.48901909037656</v>
      </c>
      <c r="R73" s="14">
        <f t="shared" si="48"/>
        <v>127.55102040816338</v>
      </c>
      <c r="S73" s="8">
        <f t="shared" si="49"/>
        <v>57</v>
      </c>
    </row>
    <row r="74" spans="1:23" x14ac:dyDescent="0.25">
      <c r="A74" s="13">
        <f t="shared" si="59"/>
        <v>42521</v>
      </c>
      <c r="B74" s="14">
        <f t="shared" si="52"/>
        <v>146.05602973088645</v>
      </c>
      <c r="C74" s="14">
        <f t="shared" si="53"/>
        <v>133.16326530612258</v>
      </c>
      <c r="D74" s="12">
        <v>1.1168012674911409E-3</v>
      </c>
      <c r="E74" s="12">
        <v>-1.1293054771313038E-3</v>
      </c>
      <c r="G74" s="14">
        <f>MAX($B$2:B74)</f>
        <v>146.05602973088645</v>
      </c>
      <c r="H74" s="12">
        <f t="shared" si="54"/>
        <v>0</v>
      </c>
      <c r="I74" s="12" t="str">
        <f t="shared" si="55"/>
        <v>Positive</v>
      </c>
      <c r="J74" s="14">
        <f>MAX($C$2:C74)</f>
        <v>133.31381733021087</v>
      </c>
      <c r="K74" s="12">
        <f t="shared" si="56"/>
        <v>-1.1293054771313038E-3</v>
      </c>
      <c r="L74" s="12">
        <f t="shared" si="57"/>
        <v>-1.1293054771313038E-3</v>
      </c>
      <c r="M74" s="12">
        <f t="shared" si="58"/>
        <v>2.2461067446224448E-3</v>
      </c>
      <c r="O74" s="8" t="s">
        <v>56</v>
      </c>
      <c r="P74" s="13">
        <v>42094</v>
      </c>
      <c r="Q74" s="14">
        <f t="shared" si="47"/>
        <v>140.44828282705279</v>
      </c>
      <c r="R74" s="14">
        <f t="shared" si="48"/>
        <v>129.64202074272342</v>
      </c>
      <c r="S74" s="8">
        <f t="shared" si="49"/>
        <v>60</v>
      </c>
    </row>
    <row r="75" spans="1:23" x14ac:dyDescent="0.25">
      <c r="A75" s="13">
        <f t="shared" si="59"/>
        <v>42551</v>
      </c>
      <c r="B75" s="14">
        <f t="shared" si="52"/>
        <v>147.29440181294081</v>
      </c>
      <c r="C75" s="14">
        <f t="shared" si="53"/>
        <v>135.01170960187363</v>
      </c>
      <c r="D75" s="12">
        <v>8.4787467134093131E-3</v>
      </c>
      <c r="E75" s="12">
        <v>1.3881037623264536E-2</v>
      </c>
      <c r="G75" s="14">
        <f>MAX($B$2:B75)</f>
        <v>147.29440181294081</v>
      </c>
      <c r="H75" s="12">
        <f t="shared" si="54"/>
        <v>0</v>
      </c>
      <c r="I75" s="12" t="str">
        <f t="shared" si="55"/>
        <v>Positive</v>
      </c>
      <c r="J75" s="14">
        <f>MAX($C$2:C75)</f>
        <v>135.01170960187363</v>
      </c>
      <c r="K75" s="12">
        <f t="shared" si="56"/>
        <v>0</v>
      </c>
      <c r="L75" s="12" t="str">
        <f t="shared" si="57"/>
        <v>Positive</v>
      </c>
      <c r="M75" s="12">
        <f t="shared" si="58"/>
        <v>-5.402290909855223E-3</v>
      </c>
      <c r="O75" s="8" t="s">
        <v>57</v>
      </c>
      <c r="P75" s="13">
        <v>42185</v>
      </c>
      <c r="Q75" s="14">
        <f t="shared" si="47"/>
        <v>141.81902299684359</v>
      </c>
      <c r="R75" s="14">
        <f t="shared" si="48"/>
        <v>129.3660086985615</v>
      </c>
      <c r="S75" s="8">
        <f t="shared" si="49"/>
        <v>63</v>
      </c>
    </row>
    <row r="76" spans="1:23" x14ac:dyDescent="0.25">
      <c r="A76" s="13">
        <f t="shared" si="59"/>
        <v>42582</v>
      </c>
      <c r="B76" s="14">
        <f t="shared" si="52"/>
        <v>148.62381027871044</v>
      </c>
      <c r="C76" s="14">
        <f t="shared" si="53"/>
        <v>135.84810973569765</v>
      </c>
      <c r="D76" s="12">
        <v>9.025519296096185E-3</v>
      </c>
      <c r="E76" s="12">
        <v>6.1950192045594488E-3</v>
      </c>
      <c r="G76" s="14">
        <f>MAX($B$2:B76)</f>
        <v>148.62381027871044</v>
      </c>
      <c r="H76" s="12">
        <f t="shared" si="54"/>
        <v>0</v>
      </c>
      <c r="I76" s="12" t="str">
        <f t="shared" si="55"/>
        <v>Positive</v>
      </c>
      <c r="J76" s="14">
        <f>MAX($C$2:C76)</f>
        <v>135.84810973569765</v>
      </c>
      <c r="K76" s="12">
        <f t="shared" si="56"/>
        <v>0</v>
      </c>
      <c r="L76" s="12" t="str">
        <f t="shared" si="57"/>
        <v>Positive</v>
      </c>
      <c r="M76" s="12">
        <f t="shared" si="58"/>
        <v>2.8305000915367362E-3</v>
      </c>
      <c r="O76" s="8" t="s">
        <v>58</v>
      </c>
      <c r="P76" s="13">
        <v>42277</v>
      </c>
      <c r="Q76" s="14">
        <f t="shared" si="47"/>
        <v>142.31809718795995</v>
      </c>
      <c r="R76" s="14">
        <f t="shared" si="48"/>
        <v>129.47474071595863</v>
      </c>
      <c r="S76" s="8">
        <f t="shared" si="49"/>
        <v>66</v>
      </c>
    </row>
    <row r="77" spans="1:23" x14ac:dyDescent="0.25">
      <c r="A77" s="13">
        <f t="shared" si="59"/>
        <v>42613</v>
      </c>
      <c r="B77" s="14">
        <f t="shared" si="52"/>
        <v>150.06614716050464</v>
      </c>
      <c r="C77" s="14">
        <f t="shared" si="53"/>
        <v>137.37872198059563</v>
      </c>
      <c r="D77" s="12">
        <v>9.7046151561410721E-3</v>
      </c>
      <c r="E77" s="12">
        <v>1.1267085334318638E-2</v>
      </c>
      <c r="G77" s="14">
        <f>MAX($B$2:B77)</f>
        <v>150.06614716050464</v>
      </c>
      <c r="H77" s="12">
        <f t="shared" si="54"/>
        <v>0</v>
      </c>
      <c r="I77" s="12" t="str">
        <f t="shared" si="55"/>
        <v>Positive</v>
      </c>
      <c r="J77" s="14">
        <f>MAX($C$2:C77)</f>
        <v>137.37872198059563</v>
      </c>
      <c r="K77" s="12">
        <f t="shared" si="56"/>
        <v>0</v>
      </c>
      <c r="L77" s="12" t="str">
        <f t="shared" si="57"/>
        <v>Positive</v>
      </c>
      <c r="M77" s="12">
        <f t="shared" si="58"/>
        <v>-1.5624701781775663E-3</v>
      </c>
      <c r="O77" s="8" t="s">
        <v>59</v>
      </c>
      <c r="P77" s="13">
        <v>42369</v>
      </c>
      <c r="Q77" s="14">
        <f t="shared" si="47"/>
        <v>141.39185402747498</v>
      </c>
      <c r="R77" s="14">
        <f t="shared" si="48"/>
        <v>129.13181666109077</v>
      </c>
      <c r="S77" s="8">
        <f t="shared" si="49"/>
        <v>69</v>
      </c>
    </row>
    <row r="78" spans="1:23" x14ac:dyDescent="0.25">
      <c r="A78" s="13">
        <f t="shared" si="59"/>
        <v>42643</v>
      </c>
      <c r="B78" s="14">
        <f t="shared" si="52"/>
        <v>149.52702473378534</v>
      </c>
      <c r="C78" s="14">
        <f t="shared" si="53"/>
        <v>137.14452994312489</v>
      </c>
      <c r="D78" s="12">
        <v>-3.5925652581902945E-3</v>
      </c>
      <c r="E78" s="12">
        <v>-1.704718417047224E-3</v>
      </c>
      <c r="G78" s="14">
        <f>MAX($B$2:B78)</f>
        <v>150.06614716050464</v>
      </c>
      <c r="H78" s="12">
        <f t="shared" si="54"/>
        <v>-3.5925652581902945E-3</v>
      </c>
      <c r="I78" s="12">
        <f t="shared" si="55"/>
        <v>-3.5925652581902945E-3</v>
      </c>
      <c r="J78" s="14">
        <f>MAX($C$2:C78)</f>
        <v>137.37872198059563</v>
      </c>
      <c r="K78" s="12">
        <f t="shared" si="56"/>
        <v>-1.704718417047224E-3</v>
      </c>
      <c r="L78" s="12">
        <f t="shared" si="57"/>
        <v>-1.704718417047224E-3</v>
      </c>
      <c r="M78" s="12">
        <f t="shared" si="58"/>
        <v>-1.8878468411430704E-3</v>
      </c>
      <c r="O78" s="8" t="s">
        <v>61</v>
      </c>
      <c r="P78" s="13">
        <v>42460</v>
      </c>
      <c r="Q78" s="14">
        <f t="shared" si="47"/>
        <v>144.20916615654554</v>
      </c>
      <c r="R78" s="14">
        <f t="shared" si="48"/>
        <v>132.23486115757791</v>
      </c>
      <c r="S78" s="8">
        <f t="shared" si="49"/>
        <v>72</v>
      </c>
    </row>
    <row r="79" spans="1:23" x14ac:dyDescent="0.25">
      <c r="A79" s="13">
        <f t="shared" si="59"/>
        <v>42674</v>
      </c>
      <c r="B79" s="14">
        <f t="shared" si="52"/>
        <v>149.66247538794443</v>
      </c>
      <c r="C79" s="14">
        <f t="shared" si="53"/>
        <v>136.73469387755114</v>
      </c>
      <c r="D79" s="12">
        <v>9.0586069240816691E-4</v>
      </c>
      <c r="E79" s="12">
        <v>-2.9883515277183692E-3</v>
      </c>
      <c r="G79" s="14">
        <f>MAX($B$2:B79)</f>
        <v>150.06614716050464</v>
      </c>
      <c r="H79" s="12">
        <f t="shared" si="54"/>
        <v>-2.6899589294343551E-3</v>
      </c>
      <c r="I79" s="12" t="str">
        <f t="shared" si="55"/>
        <v>Positive</v>
      </c>
      <c r="J79" s="14">
        <f>MAX($C$2:C79)</f>
        <v>137.37872198059563</v>
      </c>
      <c r="K79" s="12">
        <f t="shared" si="56"/>
        <v>-4.6879756468797273E-3</v>
      </c>
      <c r="L79" s="12">
        <f t="shared" si="57"/>
        <v>-2.9883515277183692E-3</v>
      </c>
      <c r="M79" s="12">
        <f t="shared" si="58"/>
        <v>3.8942122201265361E-3</v>
      </c>
      <c r="O79" s="8" t="s">
        <v>62</v>
      </c>
      <c r="P79" s="13">
        <v>42551</v>
      </c>
      <c r="Q79" s="14">
        <f t="shared" si="47"/>
        <v>147.29440181294081</v>
      </c>
      <c r="R79" s="14">
        <f t="shared" si="48"/>
        <v>135.01170960187363</v>
      </c>
      <c r="S79" s="8">
        <f t="shared" si="49"/>
        <v>75</v>
      </c>
    </row>
    <row r="80" spans="1:23" x14ac:dyDescent="0.25">
      <c r="A80" s="13">
        <f t="shared" si="59"/>
        <v>42704</v>
      </c>
      <c r="B80" s="14">
        <f t="shared" si="52"/>
        <v>148.23071742575922</v>
      </c>
      <c r="C80" s="14">
        <f t="shared" si="53"/>
        <v>134.29240548678499</v>
      </c>
      <c r="D80" s="12">
        <v>-9.566579454695634E-3</v>
      </c>
      <c r="E80" s="12">
        <v>-1.7861512111573385E-2</v>
      </c>
      <c r="G80" s="14">
        <f>MAX($B$2:B80)</f>
        <v>150.06614716050464</v>
      </c>
      <c r="H80" s="12">
        <f t="shared" si="54"/>
        <v>-1.2230804678301732E-2</v>
      </c>
      <c r="I80" s="12">
        <f t="shared" si="55"/>
        <v>-9.566579454695634E-3</v>
      </c>
      <c r="J80" s="14">
        <f>MAX($C$2:C80)</f>
        <v>137.37872198059563</v>
      </c>
      <c r="K80" s="12">
        <f t="shared" si="56"/>
        <v>-2.2465753424657509E-2</v>
      </c>
      <c r="L80" s="12">
        <f t="shared" si="57"/>
        <v>-1.7861512111573385E-2</v>
      </c>
      <c r="M80" s="12">
        <f t="shared" si="58"/>
        <v>8.2949326568777515E-3</v>
      </c>
      <c r="O80" s="8" t="s">
        <v>64</v>
      </c>
      <c r="P80" s="13">
        <v>42643</v>
      </c>
      <c r="Q80" s="14">
        <f t="shared" si="47"/>
        <v>149.52702473378534</v>
      </c>
      <c r="R80" s="14">
        <f t="shared" si="48"/>
        <v>137.14452994312489</v>
      </c>
      <c r="S80" s="8">
        <f t="shared" si="49"/>
        <v>78</v>
      </c>
    </row>
    <row r="81" spans="1:19" x14ac:dyDescent="0.25">
      <c r="A81" s="13">
        <f t="shared" si="59"/>
        <v>42735</v>
      </c>
      <c r="B81" s="14">
        <f t="shared" si="52"/>
        <v>148.62957839913855</v>
      </c>
      <c r="C81" s="14">
        <f t="shared" si="53"/>
        <v>134.75242556038819</v>
      </c>
      <c r="D81" s="12">
        <v>2.6908118661645997E-3</v>
      </c>
      <c r="E81" s="12">
        <v>3.4255107125060746E-3</v>
      </c>
      <c r="G81" s="14">
        <f>MAX($B$2:B81)</f>
        <v>150.06614716050464</v>
      </c>
      <c r="H81" s="12">
        <f t="shared" si="54"/>
        <v>-9.5729036064982065E-3</v>
      </c>
      <c r="I81" s="12" t="str">
        <f t="shared" si="55"/>
        <v>Positive</v>
      </c>
      <c r="J81" s="14">
        <f>MAX($C$2:C81)</f>
        <v>137.37872198059563</v>
      </c>
      <c r="K81" s="12">
        <f t="shared" si="56"/>
        <v>-1.9117199391172068E-2</v>
      </c>
      <c r="L81" s="12" t="str">
        <f t="shared" si="57"/>
        <v>Positive</v>
      </c>
      <c r="M81" s="12">
        <f t="shared" si="58"/>
        <v>-7.3469884634147498E-4</v>
      </c>
      <c r="O81" s="8" t="s">
        <v>66</v>
      </c>
      <c r="P81" s="13">
        <v>42735</v>
      </c>
      <c r="Q81" s="14">
        <f t="shared" si="47"/>
        <v>148.62957839913855</v>
      </c>
      <c r="R81" s="14">
        <f t="shared" si="48"/>
        <v>134.75242556038819</v>
      </c>
      <c r="S81" s="8">
        <f t="shared" si="49"/>
        <v>81</v>
      </c>
    </row>
    <row r="82" spans="1:19" x14ac:dyDescent="0.25">
      <c r="A82" s="13">
        <f t="shared" si="59"/>
        <v>42766</v>
      </c>
      <c r="B82" s="14">
        <f t="shared" si="52"/>
        <v>149.68311847797358</v>
      </c>
      <c r="C82" s="14">
        <f t="shared" si="53"/>
        <v>135.69755771160933</v>
      </c>
      <c r="D82" s="12">
        <v>7.088360810697969E-3</v>
      </c>
      <c r="E82" s="12">
        <v>7.0138414747686895E-3</v>
      </c>
      <c r="G82" s="14">
        <f>MAX($B$2:B82)</f>
        <v>150.06614716050464</v>
      </c>
      <c r="H82" s="12">
        <f t="shared" si="54"/>
        <v>-2.552398990569027E-3</v>
      </c>
      <c r="I82" s="12" t="str">
        <f t="shared" si="55"/>
        <v>Positive</v>
      </c>
      <c r="J82" s="14">
        <f>MAX($C$2:C82)</f>
        <v>137.37872198059563</v>
      </c>
      <c r="K82" s="12">
        <f t="shared" si="56"/>
        <v>-1.2237442922374497E-2</v>
      </c>
      <c r="L82" s="12" t="str">
        <f t="shared" si="57"/>
        <v>Positive</v>
      </c>
      <c r="M82" s="12">
        <f t="shared" si="58"/>
        <v>7.4519335929279507E-5</v>
      </c>
      <c r="O82" s="8" t="s">
        <v>68</v>
      </c>
      <c r="P82" s="13">
        <v>42825</v>
      </c>
      <c r="Q82" s="14">
        <f t="shared" si="47"/>
        <v>151.77460694637188</v>
      </c>
      <c r="R82" s="14">
        <f t="shared" si="48"/>
        <v>137.21980595516908</v>
      </c>
      <c r="S82" s="8">
        <f t="shared" si="49"/>
        <v>84</v>
      </c>
    </row>
    <row r="83" spans="1:19" x14ac:dyDescent="0.25">
      <c r="A83" s="13">
        <f t="shared" si="59"/>
        <v>42794</v>
      </c>
      <c r="B83" s="14">
        <f t="shared" si="52"/>
        <v>151.13209669918064</v>
      </c>
      <c r="C83" s="14">
        <f t="shared" si="53"/>
        <v>137.00234192037482</v>
      </c>
      <c r="D83" s="12">
        <v>9.6803048729925401E-3</v>
      </c>
      <c r="E83" s="12">
        <v>9.6153846153845812E-3</v>
      </c>
      <c r="G83" s="14">
        <f>MAX($B$2:B83)</f>
        <v>151.13209669918064</v>
      </c>
      <c r="H83" s="12">
        <f t="shared" si="54"/>
        <v>0</v>
      </c>
      <c r="I83" s="12" t="str">
        <f t="shared" si="55"/>
        <v>Positive</v>
      </c>
      <c r="J83" s="14">
        <f>MAX($C$2:C83)</f>
        <v>137.37872198059563</v>
      </c>
      <c r="K83" s="12">
        <f t="shared" si="56"/>
        <v>-2.739726027397249E-3</v>
      </c>
      <c r="L83" s="12" t="str">
        <f t="shared" si="57"/>
        <v>Positive</v>
      </c>
      <c r="M83" s="12">
        <f t="shared" si="58"/>
        <v>6.4920257607958831E-5</v>
      </c>
      <c r="O83" s="8" t="s">
        <v>70</v>
      </c>
      <c r="P83" s="13">
        <v>42916</v>
      </c>
      <c r="Q83" s="14">
        <f t="shared" si="47"/>
        <v>153.09083152052196</v>
      </c>
      <c r="R83" s="14">
        <f t="shared" si="48"/>
        <v>138.93442622950832</v>
      </c>
      <c r="S83" s="8">
        <f t="shared" si="49"/>
        <v>87</v>
      </c>
    </row>
    <row r="84" spans="1:19" x14ac:dyDescent="0.25">
      <c r="A84" s="13">
        <f t="shared" si="59"/>
        <v>42825</v>
      </c>
      <c r="B84" s="14">
        <f t="shared" si="52"/>
        <v>151.77460694637188</v>
      </c>
      <c r="C84" s="14">
        <f t="shared" si="53"/>
        <v>137.21980595516908</v>
      </c>
      <c r="D84" s="12">
        <v>4.2513156452141931E-3</v>
      </c>
      <c r="E84" s="12">
        <v>1.5873015873018037E-3</v>
      </c>
      <c r="G84" s="14">
        <f>MAX($B$2:B84)</f>
        <v>151.77460694637188</v>
      </c>
      <c r="H84" s="12">
        <f t="shared" si="54"/>
        <v>0</v>
      </c>
      <c r="I84" s="12" t="str">
        <f t="shared" si="55"/>
        <v>Positive</v>
      </c>
      <c r="J84" s="14">
        <f>MAX($C$2:C84)</f>
        <v>137.37872198059563</v>
      </c>
      <c r="K84" s="12">
        <f t="shared" si="56"/>
        <v>-1.1567732115675966E-3</v>
      </c>
      <c r="L84" s="12" t="str">
        <f t="shared" si="57"/>
        <v>Positive</v>
      </c>
      <c r="M84" s="12">
        <f t="shared" si="58"/>
        <v>2.6640140579123894E-3</v>
      </c>
      <c r="O84" s="8" t="s">
        <v>72</v>
      </c>
      <c r="P84" s="13">
        <v>43008</v>
      </c>
      <c r="Q84" s="14">
        <f t="shared" si="47"/>
        <v>155.40078444493412</v>
      </c>
      <c r="R84" s="14">
        <f t="shared" si="48"/>
        <v>140.49849447975922</v>
      </c>
      <c r="S84" s="8">
        <f t="shared" si="49"/>
        <v>90</v>
      </c>
    </row>
    <row r="85" spans="1:19" x14ac:dyDescent="0.25">
      <c r="A85" s="13">
        <f t="shared" si="59"/>
        <v>42855</v>
      </c>
      <c r="B85" s="14">
        <f t="shared" si="52"/>
        <v>152.71918545248238</v>
      </c>
      <c r="C85" s="14">
        <f t="shared" si="53"/>
        <v>137.93911007025773</v>
      </c>
      <c r="D85" s="12">
        <v>6.2235608782981178E-3</v>
      </c>
      <c r="E85" s="12">
        <v>5.2419846397657732E-3</v>
      </c>
      <c r="G85" s="14">
        <f>MAX($B$2:B85)</f>
        <v>152.71918545248238</v>
      </c>
      <c r="H85" s="12">
        <f t="shared" si="54"/>
        <v>0</v>
      </c>
      <c r="I85" s="12" t="str">
        <f t="shared" si="55"/>
        <v>Positive</v>
      </c>
      <c r="J85" s="14">
        <f>MAX($C$2:C85)</f>
        <v>137.93911007025773</v>
      </c>
      <c r="K85" s="12">
        <f t="shared" si="56"/>
        <v>0</v>
      </c>
      <c r="L85" s="12" t="str">
        <f t="shared" si="57"/>
        <v>Positive</v>
      </c>
      <c r="M85" s="12">
        <f t="shared" si="58"/>
        <v>9.8157623853234455E-4</v>
      </c>
      <c r="O85" s="8" t="s">
        <v>73</v>
      </c>
      <c r="P85" s="13">
        <v>43100</v>
      </c>
      <c r="Q85" s="14">
        <f t="shared" si="47"/>
        <v>155.68159988560032</v>
      </c>
      <c r="R85" s="14">
        <f t="shared" si="48"/>
        <v>140.77450652392116</v>
      </c>
      <c r="S85" s="8">
        <f t="shared" si="49"/>
        <v>93</v>
      </c>
    </row>
    <row r="86" spans="1:19" x14ac:dyDescent="0.25">
      <c r="A86" s="13">
        <f t="shared" si="59"/>
        <v>42886</v>
      </c>
      <c r="B86" s="14">
        <f t="shared" si="52"/>
        <v>153.63266164653797</v>
      </c>
      <c r="C86" s="14">
        <f t="shared" si="53"/>
        <v>138.95115423218479</v>
      </c>
      <c r="D86" s="12">
        <v>5.9814108577720404E-3</v>
      </c>
      <c r="E86" s="12">
        <v>7.3368906136308532E-3</v>
      </c>
      <c r="G86" s="14">
        <f>MAX($B$2:B86)</f>
        <v>153.63266164653797</v>
      </c>
      <c r="H86" s="12">
        <f t="shared" si="54"/>
        <v>0</v>
      </c>
      <c r="I86" s="12" t="str">
        <f t="shared" si="55"/>
        <v>Positive</v>
      </c>
      <c r="J86" s="14">
        <f>MAX($C$2:C86)</f>
        <v>138.95115423218479</v>
      </c>
      <c r="K86" s="12">
        <f t="shared" si="56"/>
        <v>0</v>
      </c>
      <c r="L86" s="12" t="str">
        <f t="shared" si="57"/>
        <v>Positive</v>
      </c>
      <c r="M86" s="12">
        <f t="shared" si="58"/>
        <v>-1.3554797558588128E-3</v>
      </c>
      <c r="O86" s="8" t="s">
        <v>75</v>
      </c>
      <c r="P86" s="13">
        <v>43190</v>
      </c>
      <c r="Q86" s="14">
        <f t="shared" si="47"/>
        <v>155.26642312659598</v>
      </c>
      <c r="R86" s="14">
        <f t="shared" si="48"/>
        <v>139.14352626296431</v>
      </c>
      <c r="S86" s="8">
        <f t="shared" si="49"/>
        <v>96</v>
      </c>
    </row>
    <row r="87" spans="1:19" x14ac:dyDescent="0.25">
      <c r="A87" s="13">
        <f t="shared" si="59"/>
        <v>42916</v>
      </c>
      <c r="B87" s="14">
        <f t="shared" si="52"/>
        <v>153.09083152052196</v>
      </c>
      <c r="C87" s="14">
        <f t="shared" si="53"/>
        <v>138.93442622950832</v>
      </c>
      <c r="D87" s="12">
        <v>-3.5267899430304617E-3</v>
      </c>
      <c r="E87" s="12">
        <v>-1.2038764822719372E-4</v>
      </c>
      <c r="G87" s="14">
        <f>MAX($B$2:B87)</f>
        <v>153.63266164653797</v>
      </c>
      <c r="H87" s="12">
        <f t="shared" si="54"/>
        <v>-3.5267899430304617E-3</v>
      </c>
      <c r="I87" s="12">
        <f t="shared" si="55"/>
        <v>-3.5267899430304617E-3</v>
      </c>
      <c r="J87" s="14">
        <f>MAX($C$2:C87)</f>
        <v>138.95115423218479</v>
      </c>
      <c r="K87" s="12">
        <f t="shared" si="56"/>
        <v>-1.2038764822719372E-4</v>
      </c>
      <c r="L87" s="12">
        <f t="shared" si="57"/>
        <v>-1.2038764822719372E-4</v>
      </c>
      <c r="M87" s="12">
        <f t="shared" si="58"/>
        <v>-3.4064022948032679E-3</v>
      </c>
      <c r="O87" s="8" t="s">
        <v>77</v>
      </c>
      <c r="P87" s="13">
        <v>43281</v>
      </c>
      <c r="Q87" s="14">
        <f t="shared" si="47"/>
        <v>153.95217979850389</v>
      </c>
      <c r="R87" s="14">
        <f t="shared" si="48"/>
        <v>138.7002341920371</v>
      </c>
      <c r="S87" s="8">
        <f t="shared" si="49"/>
        <v>99</v>
      </c>
    </row>
    <row r="88" spans="1:19" x14ac:dyDescent="0.25">
      <c r="A88" s="13">
        <f t="shared" si="59"/>
        <v>42947</v>
      </c>
      <c r="B88" s="14">
        <f t="shared" si="52"/>
        <v>154.20120631976422</v>
      </c>
      <c r="C88" s="14">
        <f t="shared" si="53"/>
        <v>139.42790230846447</v>
      </c>
      <c r="D88" s="12">
        <v>7.2530457128872072E-3</v>
      </c>
      <c r="E88" s="12">
        <v>3.5518632231652525E-3</v>
      </c>
      <c r="G88" s="14">
        <f>MAX($B$2:B88)</f>
        <v>154.20120631976422</v>
      </c>
      <c r="H88" s="12">
        <f t="shared" si="54"/>
        <v>0</v>
      </c>
      <c r="I88" s="12" t="str">
        <f t="shared" si="55"/>
        <v>Positive</v>
      </c>
      <c r="J88" s="14">
        <f>MAX($C$2:C88)</f>
        <v>139.42790230846447</v>
      </c>
      <c r="K88" s="12">
        <f t="shared" si="56"/>
        <v>0</v>
      </c>
      <c r="L88" s="12" t="str">
        <f t="shared" si="57"/>
        <v>Positive</v>
      </c>
      <c r="M88" s="12">
        <f t="shared" si="58"/>
        <v>3.7011824897219547E-3</v>
      </c>
      <c r="O88" s="8" t="s">
        <v>78</v>
      </c>
      <c r="P88" s="13">
        <v>43373</v>
      </c>
      <c r="Q88" s="14">
        <f t="shared" si="47"/>
        <v>156.11806519004844</v>
      </c>
      <c r="R88" s="14">
        <f t="shared" si="48"/>
        <v>140.65154668032747</v>
      </c>
      <c r="S88" s="8">
        <f t="shared" si="49"/>
        <v>102</v>
      </c>
    </row>
    <row r="89" spans="1:19" x14ac:dyDescent="0.25">
      <c r="A89" s="13">
        <f t="shared" si="59"/>
        <v>42978</v>
      </c>
      <c r="B89" s="14">
        <f t="shared" si="52"/>
        <v>154.66489760562061</v>
      </c>
      <c r="C89" s="14">
        <f t="shared" si="53"/>
        <v>140.54031448645043</v>
      </c>
      <c r="D89" s="12">
        <v>3.0070535563440082E-3</v>
      </c>
      <c r="E89" s="12">
        <v>7.978404319136212E-3</v>
      </c>
      <c r="G89" s="14">
        <f>MAX($B$2:B89)</f>
        <v>154.66489760562061</v>
      </c>
      <c r="H89" s="12">
        <f t="shared" si="54"/>
        <v>0</v>
      </c>
      <c r="I89" s="12" t="str">
        <f t="shared" si="55"/>
        <v>Positive</v>
      </c>
      <c r="J89" s="14">
        <f>MAX($C$2:C89)</f>
        <v>140.54031448645043</v>
      </c>
      <c r="K89" s="12">
        <f t="shared" si="56"/>
        <v>0</v>
      </c>
      <c r="L89" s="12" t="str">
        <f t="shared" si="57"/>
        <v>Positive</v>
      </c>
      <c r="M89" s="12">
        <f t="shared" si="58"/>
        <v>-4.9713507627922038E-3</v>
      </c>
      <c r="O89" s="8" t="s">
        <v>80</v>
      </c>
      <c r="P89" s="13">
        <v>43465</v>
      </c>
      <c r="Q89" s="14">
        <f t="shared" si="47"/>
        <v>157.27230128138643</v>
      </c>
      <c r="R89" s="14">
        <f t="shared" si="48"/>
        <v>141.69143332818797</v>
      </c>
      <c r="S89" s="8">
        <f t="shared" si="49"/>
        <v>105</v>
      </c>
    </row>
    <row r="90" spans="1:19" x14ac:dyDescent="0.25">
      <c r="A90" s="13">
        <f t="shared" si="59"/>
        <v>43008</v>
      </c>
      <c r="B90" s="14">
        <f t="shared" si="52"/>
        <v>155.40078444493412</v>
      </c>
      <c r="C90" s="14">
        <f t="shared" si="53"/>
        <v>140.49849447975922</v>
      </c>
      <c r="D90" s="12">
        <v>4.7579434681419563E-3</v>
      </c>
      <c r="E90" s="12">
        <v>-2.9756591084928452E-4</v>
      </c>
      <c r="G90" s="14">
        <f>MAX($B$2:B90)</f>
        <v>155.40078444493412</v>
      </c>
      <c r="H90" s="12">
        <f t="shared" si="54"/>
        <v>0</v>
      </c>
      <c r="I90" s="12" t="str">
        <f t="shared" si="55"/>
        <v>Positive</v>
      </c>
      <c r="J90" s="14">
        <f>MAX($C$2:C90)</f>
        <v>140.54031448645043</v>
      </c>
      <c r="K90" s="12">
        <f t="shared" si="56"/>
        <v>-2.9756591084928452E-4</v>
      </c>
      <c r="L90" s="12">
        <f t="shared" si="57"/>
        <v>-2.9756591084928452E-4</v>
      </c>
      <c r="M90" s="12">
        <f t="shared" si="58"/>
        <v>5.0555093789912409E-3</v>
      </c>
      <c r="O90" s="8" t="s">
        <v>82</v>
      </c>
      <c r="P90" s="13">
        <v>43555</v>
      </c>
      <c r="Q90" s="14">
        <f t="shared" si="47"/>
        <v>163.61417567855568</v>
      </c>
      <c r="R90" s="14">
        <f t="shared" si="48"/>
        <v>146.88177623102425</v>
      </c>
      <c r="S90" s="8">
        <f t="shared" si="49"/>
        <v>108</v>
      </c>
    </row>
    <row r="91" spans="1:19" x14ac:dyDescent="0.25">
      <c r="A91" s="13">
        <f t="shared" si="59"/>
        <v>43039</v>
      </c>
      <c r="B91" s="14">
        <f t="shared" si="52"/>
        <v>155.35893864027597</v>
      </c>
      <c r="C91" s="14">
        <f t="shared" si="53"/>
        <v>140.76614252258292</v>
      </c>
      <c r="D91" s="12">
        <v>-2.6927666296938657E-4</v>
      </c>
      <c r="E91" s="12">
        <v>1.9049886891298051E-3</v>
      </c>
      <c r="G91" s="14">
        <f>MAX($B$2:B91)</f>
        <v>155.40078444493412</v>
      </c>
      <c r="H91" s="12">
        <f t="shared" si="54"/>
        <v>-2.6927666296938657E-4</v>
      </c>
      <c r="I91" s="12">
        <f t="shared" si="55"/>
        <v>-2.6927666296938657E-4</v>
      </c>
      <c r="J91" s="14">
        <f>MAX($C$2:C91)</f>
        <v>140.76614252258292</v>
      </c>
      <c r="K91" s="12">
        <f t="shared" si="56"/>
        <v>0</v>
      </c>
      <c r="L91" s="12" t="str">
        <f t="shared" si="57"/>
        <v>Positive</v>
      </c>
      <c r="M91" s="12">
        <f t="shared" si="58"/>
        <v>-2.1742653520991917E-3</v>
      </c>
      <c r="O91" s="8" t="s">
        <v>83</v>
      </c>
      <c r="P91" s="13">
        <v>43646</v>
      </c>
      <c r="Q91" s="14">
        <f t="shared" si="47"/>
        <v>169.54448649695803</v>
      </c>
      <c r="R91" s="14">
        <f t="shared" si="48"/>
        <v>151.39237726362916</v>
      </c>
      <c r="S91" s="8">
        <f t="shared" si="49"/>
        <v>111</v>
      </c>
    </row>
    <row r="92" spans="1:19" x14ac:dyDescent="0.25">
      <c r="A92" s="13">
        <f t="shared" si="59"/>
        <v>43069</v>
      </c>
      <c r="B92" s="14">
        <f t="shared" si="52"/>
        <v>155.26758371630712</v>
      </c>
      <c r="C92" s="14">
        <f t="shared" si="53"/>
        <v>140.45667447306803</v>
      </c>
      <c r="D92" s="12">
        <v>-5.880248974947655E-4</v>
      </c>
      <c r="E92" s="12">
        <v>-2.1984551396316832E-3</v>
      </c>
      <c r="G92" s="14">
        <f>MAX($B$2:B92)</f>
        <v>155.40078444493412</v>
      </c>
      <c r="H92" s="12">
        <f t="shared" si="54"/>
        <v>-8.5714321908203495E-4</v>
      </c>
      <c r="I92" s="12">
        <f t="shared" si="55"/>
        <v>-5.880248974947655E-4</v>
      </c>
      <c r="J92" s="14">
        <f>MAX($C$2:C92)</f>
        <v>140.76614252258292</v>
      </c>
      <c r="K92" s="12">
        <f t="shared" si="56"/>
        <v>-2.1984551396316832E-3</v>
      </c>
      <c r="L92" s="12">
        <f t="shared" si="57"/>
        <v>-2.1984551396316832E-3</v>
      </c>
      <c r="M92" s="12">
        <f t="shared" si="58"/>
        <v>1.6104302421369177E-3</v>
      </c>
      <c r="O92" s="8" t="s">
        <v>84</v>
      </c>
      <c r="P92" s="13">
        <v>43738</v>
      </c>
      <c r="Q92" s="14">
        <f t="shared" si="47"/>
        <v>176.35415177969489</v>
      </c>
      <c r="R92" s="14">
        <f t="shared" si="48"/>
        <v>155.69940260326669</v>
      </c>
      <c r="S92" s="8">
        <f t="shared" si="49"/>
        <v>114</v>
      </c>
    </row>
    <row r="93" spans="1:19" x14ac:dyDescent="0.25">
      <c r="A93" s="13">
        <f t="shared" si="59"/>
        <v>43100</v>
      </c>
      <c r="B93" s="14">
        <f t="shared" si="52"/>
        <v>155.68159988560032</v>
      </c>
      <c r="C93" s="14">
        <f t="shared" si="53"/>
        <v>140.77450652392116</v>
      </c>
      <c r="D93" s="12">
        <v>2.6664688107058687E-3</v>
      </c>
      <c r="E93" s="12">
        <v>2.2628476150776677E-3</v>
      </c>
      <c r="G93" s="14">
        <f>MAX($B$2:B93)</f>
        <v>155.68159988560032</v>
      </c>
      <c r="H93" s="12">
        <f t="shared" si="54"/>
        <v>0</v>
      </c>
      <c r="I93" s="12" t="str">
        <f t="shared" si="55"/>
        <v>Positive</v>
      </c>
      <c r="J93" s="14">
        <f>MAX($C$2:C93)</f>
        <v>140.77450652392116</v>
      </c>
      <c r="K93" s="12">
        <f t="shared" si="56"/>
        <v>0</v>
      </c>
      <c r="L93" s="12" t="str">
        <f t="shared" si="57"/>
        <v>Positive</v>
      </c>
      <c r="M93" s="12">
        <f t="shared" si="58"/>
        <v>4.0362119562820098E-4</v>
      </c>
      <c r="O93" s="8" t="s">
        <v>86</v>
      </c>
      <c r="P93" s="13">
        <v>43830</v>
      </c>
      <c r="Q93" s="14">
        <f t="shared" si="47"/>
        <v>179.4918440034906</v>
      </c>
      <c r="R93" s="14">
        <f t="shared" si="48"/>
        <v>157.58277678744105</v>
      </c>
      <c r="S93" s="8">
        <f t="shared" si="49"/>
        <v>117</v>
      </c>
    </row>
    <row r="94" spans="1:19" ht="12" thickBot="1" x14ac:dyDescent="0.3">
      <c r="A94" s="13">
        <f t="shared" si="59"/>
        <v>43131</v>
      </c>
      <c r="B94" s="14">
        <f t="shared" si="52"/>
        <v>156.21909442087011</v>
      </c>
      <c r="C94" s="14">
        <f t="shared" si="53"/>
        <v>140.19739043158259</v>
      </c>
      <c r="D94" s="12">
        <v>3.4525244837202429E-3</v>
      </c>
      <c r="E94" s="12">
        <v>-4.0995781593488045E-3</v>
      </c>
      <c r="G94" s="14">
        <f>MAX($B$2:B94)</f>
        <v>156.21909442087011</v>
      </c>
      <c r="H94" s="12">
        <f t="shared" si="54"/>
        <v>0</v>
      </c>
      <c r="I94" s="12" t="str">
        <f t="shared" si="55"/>
        <v>Positive</v>
      </c>
      <c r="J94" s="14">
        <f>MAX($C$2:C94)</f>
        <v>140.77450652392116</v>
      </c>
      <c r="K94" s="12">
        <f t="shared" si="56"/>
        <v>-4.0995781593488045E-3</v>
      </c>
      <c r="L94" s="12">
        <f t="shared" si="57"/>
        <v>-4.0995781593488045E-3</v>
      </c>
      <c r="M94" s="12">
        <f t="shared" si="58"/>
        <v>7.5521026430690474E-3</v>
      </c>
      <c r="O94" s="8" t="s">
        <v>88</v>
      </c>
      <c r="P94" s="13">
        <v>43921</v>
      </c>
      <c r="Q94" s="14">
        <f t="shared" si="47"/>
        <v>164.18648369874882</v>
      </c>
      <c r="R94" s="14">
        <f t="shared" si="48"/>
        <v>148.72998516623716</v>
      </c>
      <c r="S94" s="8">
        <f t="shared" si="49"/>
        <v>120</v>
      </c>
    </row>
    <row r="95" spans="1:19" ht="12" thickBot="1" x14ac:dyDescent="0.3">
      <c r="A95" s="13">
        <f t="shared" si="59"/>
        <v>43159</v>
      </c>
      <c r="B95" s="14">
        <f t="shared" si="52"/>
        <v>155.34136139678347</v>
      </c>
      <c r="C95" s="14">
        <f t="shared" si="53"/>
        <v>138.93442622950832</v>
      </c>
      <c r="D95" s="12">
        <v>-5.6186026896426489E-3</v>
      </c>
      <c r="E95" s="12">
        <v>-9.0084715427752871E-3</v>
      </c>
      <c r="G95" s="14">
        <f>MAX($B$2:B95)</f>
        <v>156.21909442087011</v>
      </c>
      <c r="H95" s="12">
        <f t="shared" si="54"/>
        <v>-5.6186026896426489E-3</v>
      </c>
      <c r="I95" s="12">
        <f t="shared" si="55"/>
        <v>-5.6186026896426489E-3</v>
      </c>
      <c r="J95" s="14">
        <f>MAX($C$2:C95)</f>
        <v>140.77450652392116</v>
      </c>
      <c r="K95" s="12">
        <f t="shared" si="56"/>
        <v>-1.3071118768938184E-2</v>
      </c>
      <c r="L95" s="12">
        <f t="shared" si="57"/>
        <v>-9.0084715427752871E-3</v>
      </c>
      <c r="M95" s="12">
        <f t="shared" si="58"/>
        <v>3.3898688531326382E-3</v>
      </c>
      <c r="O95" s="8" t="s">
        <v>89</v>
      </c>
      <c r="P95" s="51">
        <v>44012</v>
      </c>
      <c r="Q95" s="14">
        <f t="shared" si="47"/>
        <v>180.58033708974125</v>
      </c>
      <c r="R95" s="14">
        <f t="shared" si="48"/>
        <v>160.35376692783271</v>
      </c>
      <c r="S95" s="8">
        <f t="shared" si="49"/>
        <v>123</v>
      </c>
    </row>
    <row r="96" spans="1:19" ht="12" thickBot="1" x14ac:dyDescent="0.3">
      <c r="A96" s="13">
        <f t="shared" si="59"/>
        <v>43190</v>
      </c>
      <c r="B96" s="14">
        <f t="shared" si="52"/>
        <v>155.26642312659598</v>
      </c>
      <c r="C96" s="14">
        <f t="shared" si="53"/>
        <v>139.14352626296431</v>
      </c>
      <c r="D96" s="12">
        <v>-4.8241028347928427E-4</v>
      </c>
      <c r="E96" s="12">
        <v>1.5050267894767266E-3</v>
      </c>
      <c r="G96" s="14">
        <f>MAX($B$2:B96)</f>
        <v>156.21909442087011</v>
      </c>
      <c r="H96" s="12">
        <f t="shared" si="54"/>
        <v>-6.0983025014057501E-3</v>
      </c>
      <c r="I96" s="12">
        <f t="shared" si="55"/>
        <v>-4.8241028347928427E-4</v>
      </c>
      <c r="J96" s="14">
        <f>MAX($C$2:C96)</f>
        <v>140.77450652392116</v>
      </c>
      <c r="K96" s="12">
        <f t="shared" si="56"/>
        <v>-1.1585764363377105E-2</v>
      </c>
      <c r="L96" s="12" t="str">
        <f t="shared" si="57"/>
        <v>Positive</v>
      </c>
      <c r="M96" s="12">
        <f t="shared" si="58"/>
        <v>-1.9874370729560109E-3</v>
      </c>
      <c r="O96" s="8" t="s">
        <v>90</v>
      </c>
      <c r="P96" s="51">
        <v>44104</v>
      </c>
      <c r="Q96" s="14">
        <f t="shared" si="47"/>
        <v>186.95266553805601</v>
      </c>
      <c r="R96" s="14">
        <f t="shared" si="48"/>
        <v>164.46676641319155</v>
      </c>
      <c r="S96" s="8">
        <f t="shared" si="49"/>
        <v>126</v>
      </c>
    </row>
    <row r="97" spans="1:19" ht="12" thickBot="1" x14ac:dyDescent="0.3">
      <c r="A97" s="13">
        <f t="shared" si="59"/>
        <v>43220</v>
      </c>
      <c r="B97" s="14">
        <f t="shared" si="52"/>
        <v>154.31954555712963</v>
      </c>
      <c r="C97" s="14">
        <f t="shared" si="53"/>
        <v>138.25694212111085</v>
      </c>
      <c r="D97" s="12">
        <v>-6.0984052469239547E-3</v>
      </c>
      <c r="E97" s="12">
        <v>-6.3717239721087227E-3</v>
      </c>
      <c r="G97" s="14">
        <f>MAX($B$2:B97)</f>
        <v>156.21909442087011</v>
      </c>
      <c r="H97" s="12">
        <f t="shared" si="54"/>
        <v>-1.215951782835778E-2</v>
      </c>
      <c r="I97" s="12">
        <f t="shared" si="55"/>
        <v>-6.0984052469239547E-3</v>
      </c>
      <c r="J97" s="14">
        <f>MAX($C$2:C97)</f>
        <v>140.77450652392116</v>
      </c>
      <c r="K97" s="12">
        <f t="shared" si="56"/>
        <v>-1.7883667042956408E-2</v>
      </c>
      <c r="L97" s="12">
        <f t="shared" si="57"/>
        <v>-6.3717239721087227E-3</v>
      </c>
      <c r="M97" s="12">
        <f t="shared" si="58"/>
        <v>2.7331872518476796E-4</v>
      </c>
      <c r="O97" s="8" t="s">
        <v>91</v>
      </c>
      <c r="P97" s="51">
        <f>+P3</f>
        <v>44165</v>
      </c>
      <c r="Q97" s="14">
        <f t="shared" si="47"/>
        <v>192.61824996130551</v>
      </c>
      <c r="R97" s="14">
        <f t="shared" si="48"/>
        <v>167.3045746809446</v>
      </c>
      <c r="S97" s="8">
        <f t="shared" si="49"/>
        <v>128</v>
      </c>
    </row>
    <row r="98" spans="1:19" x14ac:dyDescent="0.25">
      <c r="A98" s="13">
        <f t="shared" si="59"/>
        <v>43251</v>
      </c>
      <c r="B98" s="14">
        <f t="shared" si="52"/>
        <v>154.42181198842786</v>
      </c>
      <c r="C98" s="14">
        <f t="shared" si="53"/>
        <v>138.55804616928748</v>
      </c>
      <c r="D98" s="12">
        <v>6.6269266753615774E-4</v>
      </c>
      <c r="E98" s="12">
        <v>2.1778584392013745E-3</v>
      </c>
      <c r="G98" s="14">
        <f>MAX($B$2:B98)</f>
        <v>156.21909442087011</v>
      </c>
      <c r="H98" s="12">
        <f t="shared" si="54"/>
        <v>-1.1504883184127235E-2</v>
      </c>
      <c r="I98" s="12" t="str">
        <f t="shared" si="55"/>
        <v>Positive</v>
      </c>
      <c r="J98" s="14">
        <f>MAX($C$2:C98)</f>
        <v>140.77450652392116</v>
      </c>
      <c r="K98" s="12">
        <f t="shared" si="56"/>
        <v>-1.5744756698948481E-2</v>
      </c>
      <c r="L98" s="12" t="str">
        <f t="shared" si="57"/>
        <v>Positive</v>
      </c>
      <c r="M98" s="12">
        <f t="shared" si="58"/>
        <v>-1.5151657716652167E-3</v>
      </c>
      <c r="O98" s="8" t="s">
        <v>141</v>
      </c>
      <c r="P98" s="13"/>
      <c r="Q98" s="14" t="str">
        <f t="shared" si="47"/>
        <v>N/A</v>
      </c>
      <c r="R98" s="14" t="str">
        <f t="shared" si="48"/>
        <v>N/A</v>
      </c>
      <c r="S98" s="8" t="str">
        <f t="shared" si="49"/>
        <v>N/A</v>
      </c>
    </row>
    <row r="99" spans="1:19" x14ac:dyDescent="0.25">
      <c r="A99" s="13">
        <f t="shared" si="59"/>
        <v>43281</v>
      </c>
      <c r="B99" s="14">
        <f t="shared" si="52"/>
        <v>153.95217979850389</v>
      </c>
      <c r="C99" s="14">
        <f t="shared" si="53"/>
        <v>138.7002341920371</v>
      </c>
      <c r="D99" s="12">
        <v>-3.0412296286173035E-3</v>
      </c>
      <c r="E99" s="12">
        <v>1.0261982373502843E-3</v>
      </c>
      <c r="G99" s="14">
        <f>MAX($B$2:B99)</f>
        <v>156.21909442087011</v>
      </c>
      <c r="H99" s="12">
        <f t="shared" si="54"/>
        <v>-1.4511123821131067E-2</v>
      </c>
      <c r="I99" s="12">
        <f t="shared" si="55"/>
        <v>-3.0412296286173035E-3</v>
      </c>
      <c r="J99" s="14">
        <f>MAX($C$2:C99)</f>
        <v>140.77450652392116</v>
      </c>
      <c r="K99" s="12">
        <f t="shared" si="56"/>
        <v>-1.4734715703170198E-2</v>
      </c>
      <c r="L99" s="12" t="str">
        <f t="shared" si="57"/>
        <v>Positive</v>
      </c>
      <c r="M99" s="12">
        <f t="shared" si="58"/>
        <v>-4.0674278659675878E-3</v>
      </c>
      <c r="O99" s="8" t="s">
        <v>142</v>
      </c>
      <c r="P99" s="13"/>
      <c r="Q99" s="14" t="str">
        <f t="shared" si="47"/>
        <v>N/A</v>
      </c>
      <c r="R99" s="14" t="str">
        <f t="shared" si="48"/>
        <v>N/A</v>
      </c>
      <c r="S99" s="8" t="str">
        <f t="shared" si="49"/>
        <v>N/A</v>
      </c>
    </row>
    <row r="100" spans="1:19" x14ac:dyDescent="0.25">
      <c r="A100" s="13">
        <f t="shared" si="59"/>
        <v>43312</v>
      </c>
      <c r="B100" s="14">
        <f t="shared" si="52"/>
        <v>155.47124689731794</v>
      </c>
      <c r="C100" s="14">
        <f t="shared" si="53"/>
        <v>140.068808268966</v>
      </c>
      <c r="D100" s="12">
        <v>9.8671360210829118E-3</v>
      </c>
      <c r="E100" s="12">
        <v>9.8671360210829118E-3</v>
      </c>
      <c r="G100" s="14">
        <f>MAX($B$2:B100)</f>
        <v>156.21909442087011</v>
      </c>
      <c r="H100" s="12">
        <f t="shared" si="54"/>
        <v>-4.7871710326100603E-3</v>
      </c>
      <c r="I100" s="12" t="str">
        <f t="shared" si="55"/>
        <v>Positive</v>
      </c>
      <c r="J100" s="14">
        <f>MAX($C$2:C100)</f>
        <v>140.77450652392116</v>
      </c>
      <c r="K100" s="12">
        <f t="shared" si="56"/>
        <v>-5.0129691261624476E-3</v>
      </c>
      <c r="L100" s="12" t="str">
        <f t="shared" si="57"/>
        <v>Positive</v>
      </c>
      <c r="M100" s="12">
        <f t="shared" si="58"/>
        <v>0</v>
      </c>
      <c r="O100" s="8" t="s">
        <v>143</v>
      </c>
      <c r="Q100" s="14" t="str">
        <f t="shared" si="47"/>
        <v>N/A</v>
      </c>
      <c r="R100" s="14" t="str">
        <f t="shared" si="48"/>
        <v>N/A</v>
      </c>
      <c r="S100" s="8" t="str">
        <f t="shared" si="49"/>
        <v>N/A</v>
      </c>
    </row>
    <row r="101" spans="1:19" x14ac:dyDescent="0.25">
      <c r="A101" s="13">
        <f t="shared" si="59"/>
        <v>43343</v>
      </c>
      <c r="B101" s="14">
        <f t="shared" si="52"/>
        <v>155.36410766040629</v>
      </c>
      <c r="C101" s="14">
        <f t="shared" si="53"/>
        <v>139.97228324885748</v>
      </c>
      <c r="D101" s="12">
        <v>-6.8912573256973975E-4</v>
      </c>
      <c r="E101" s="12">
        <v>-6.8912573256973975E-4</v>
      </c>
      <c r="G101" s="14">
        <f>MAX($B$2:B101)</f>
        <v>156.21909442087011</v>
      </c>
      <c r="H101" s="12">
        <f t="shared" si="54"/>
        <v>-5.4729978024350423E-3</v>
      </c>
      <c r="I101" s="12">
        <f t="shared" si="55"/>
        <v>-6.8912573256973975E-4</v>
      </c>
      <c r="J101" s="14">
        <f>MAX($C$2:C101)</f>
        <v>140.77450652392116</v>
      </c>
      <c r="K101" s="12">
        <f t="shared" si="56"/>
        <v>-5.6986402927107216E-3</v>
      </c>
      <c r="L101" s="12">
        <f t="shared" si="57"/>
        <v>-6.8912573256973975E-4</v>
      </c>
      <c r="M101" s="12">
        <f t="shared" si="58"/>
        <v>0</v>
      </c>
      <c r="O101" s="8" t="s">
        <v>144</v>
      </c>
      <c r="Q101" s="14" t="str">
        <f t="shared" si="47"/>
        <v>N/A</v>
      </c>
      <c r="R101" s="14" t="str">
        <f t="shared" si="48"/>
        <v>N/A</v>
      </c>
      <c r="S101" s="8" t="str">
        <f t="shared" si="49"/>
        <v>N/A</v>
      </c>
    </row>
    <row r="102" spans="1:19" x14ac:dyDescent="0.25">
      <c r="A102" s="13">
        <f t="shared" si="59"/>
        <v>43373</v>
      </c>
      <c r="B102" s="14">
        <f t="shared" si="52"/>
        <v>156.11806519004844</v>
      </c>
      <c r="C102" s="14">
        <f t="shared" si="53"/>
        <v>140.65154668032747</v>
      </c>
      <c r="D102" s="12">
        <v>4.8528424035372275E-3</v>
      </c>
      <c r="E102" s="12">
        <v>4.8528424035372275E-3</v>
      </c>
      <c r="G102" s="14">
        <f>MAX($B$2:B102)</f>
        <v>156.21909442087011</v>
      </c>
      <c r="H102" s="12">
        <f t="shared" si="54"/>
        <v>-6.4671499470791982E-4</v>
      </c>
      <c r="I102" s="12" t="str">
        <f t="shared" si="55"/>
        <v>Positive</v>
      </c>
      <c r="J102" s="14">
        <f>MAX($C$2:C102)</f>
        <v>140.77450652392116</v>
      </c>
      <c r="K102" s="12">
        <f t="shared" si="56"/>
        <v>-8.7345249242831713E-4</v>
      </c>
      <c r="L102" s="12" t="str">
        <f t="shared" si="57"/>
        <v>Positive</v>
      </c>
      <c r="M102" s="12">
        <f t="shared" si="58"/>
        <v>0</v>
      </c>
    </row>
    <row r="103" spans="1:19" x14ac:dyDescent="0.25">
      <c r="A103" s="13">
        <f t="shared" si="59"/>
        <v>43404</v>
      </c>
      <c r="B103" s="14">
        <f t="shared" si="52"/>
        <v>155.2820605124368</v>
      </c>
      <c r="C103" s="14">
        <f t="shared" si="53"/>
        <v>139.89836446022423</v>
      </c>
      <c r="D103" s="12">
        <v>-5.3549515656240443E-3</v>
      </c>
      <c r="E103" s="12">
        <v>-5.3549515656239333E-3</v>
      </c>
      <c r="G103" s="14">
        <f>MAX($B$2:B103)</f>
        <v>156.21909442087011</v>
      </c>
      <c r="H103" s="12">
        <f t="shared" si="54"/>
        <v>-5.9982034328585065E-3</v>
      </c>
      <c r="I103" s="12">
        <f t="shared" si="55"/>
        <v>-5.3549515656240443E-3</v>
      </c>
      <c r="J103" s="14">
        <f>MAX($C$2:C103)</f>
        <v>140.77450652392116</v>
      </c>
      <c r="K103" s="12">
        <f t="shared" si="56"/>
        <v>-6.223726762260462E-3</v>
      </c>
      <c r="L103" s="12">
        <f t="shared" si="57"/>
        <v>-5.3549515656239333E-3</v>
      </c>
      <c r="M103" s="12">
        <f t="shared" si="58"/>
        <v>-1.1102230246251565E-16</v>
      </c>
    </row>
    <row r="104" spans="1:19" x14ac:dyDescent="0.25">
      <c r="A104" s="13">
        <f t="shared" si="59"/>
        <v>43434</v>
      </c>
      <c r="B104" s="14">
        <f t="shared" si="52"/>
        <v>156.12218082368446</v>
      </c>
      <c r="C104" s="14">
        <f t="shared" si="53"/>
        <v>140.65525458072818</v>
      </c>
      <c r="D104" s="12">
        <v>5.4102856986519843E-3</v>
      </c>
      <c r="E104" s="12">
        <v>5.4102856986519843E-3</v>
      </c>
      <c r="G104" s="14">
        <f>MAX($B$2:B104)</f>
        <v>156.21909442087011</v>
      </c>
      <c r="H104" s="12">
        <f t="shared" si="54"/>
        <v>-6.2036972845680438E-4</v>
      </c>
      <c r="I104" s="12" t="str">
        <f t="shared" si="55"/>
        <v>Positive</v>
      </c>
      <c r="J104" s="14">
        <f>MAX($C$2:C104)</f>
        <v>140.77450652392116</v>
      </c>
      <c r="K104" s="12">
        <f t="shared" si="56"/>
        <v>-8.471132035026141E-4</v>
      </c>
      <c r="L104" s="12" t="str">
        <f t="shared" si="57"/>
        <v>Positive</v>
      </c>
      <c r="M104" s="12">
        <f t="shared" si="58"/>
        <v>0</v>
      </c>
    </row>
    <row r="105" spans="1:19" x14ac:dyDescent="0.25">
      <c r="A105" s="13">
        <f t="shared" si="59"/>
        <v>43465</v>
      </c>
      <c r="B105" s="14">
        <f t="shared" si="52"/>
        <v>157.27230128138643</v>
      </c>
      <c r="C105" s="14">
        <f t="shared" si="53"/>
        <v>141.69143332818797</v>
      </c>
      <c r="D105" s="12">
        <v>7.366797284242832E-3</v>
      </c>
      <c r="E105" s="12">
        <v>7.366797284242832E-3</v>
      </c>
      <c r="G105" s="14">
        <f>MAX($B$2:B105)</f>
        <v>157.27230128138643</v>
      </c>
      <c r="H105" s="12">
        <f t="shared" si="54"/>
        <v>0</v>
      </c>
      <c r="I105" s="12" t="str">
        <f t="shared" si="55"/>
        <v>Positive</v>
      </c>
      <c r="J105" s="14">
        <f>MAX($C$2:C105)</f>
        <v>141.69143332818797</v>
      </c>
      <c r="K105" s="12">
        <f t="shared" si="56"/>
        <v>0</v>
      </c>
      <c r="L105" s="12" t="str">
        <f t="shared" si="57"/>
        <v>Positive</v>
      </c>
      <c r="M105" s="12">
        <f t="shared" si="58"/>
        <v>0</v>
      </c>
    </row>
    <row r="106" spans="1:19" x14ac:dyDescent="0.25">
      <c r="A106" s="13">
        <f t="shared" si="59"/>
        <v>43496</v>
      </c>
      <c r="B106" s="14">
        <f t="shared" si="52"/>
        <v>159.8448378286439</v>
      </c>
      <c r="C106" s="14">
        <f t="shared" si="53"/>
        <v>144.00911029800542</v>
      </c>
      <c r="D106" s="12">
        <v>1.6357213102991208E-2</v>
      </c>
      <c r="E106" s="12">
        <v>1.6357213102991208E-2</v>
      </c>
      <c r="G106" s="14">
        <f>MAX($B$2:B106)</f>
        <v>159.8448378286439</v>
      </c>
      <c r="H106" s="12">
        <f t="shared" si="54"/>
        <v>0</v>
      </c>
      <c r="I106" s="12" t="str">
        <f t="shared" si="55"/>
        <v>Positive</v>
      </c>
      <c r="J106" s="14">
        <f>MAX($C$2:C106)</f>
        <v>144.00911029800542</v>
      </c>
      <c r="K106" s="12">
        <f t="shared" si="56"/>
        <v>0</v>
      </c>
      <c r="L106" s="12" t="str">
        <f t="shared" si="57"/>
        <v>Positive</v>
      </c>
      <c r="M106" s="12">
        <f t="shared" si="58"/>
        <v>0</v>
      </c>
    </row>
    <row r="107" spans="1:19" x14ac:dyDescent="0.25">
      <c r="A107" s="13">
        <f t="shared" si="59"/>
        <v>43524</v>
      </c>
      <c r="B107" s="14">
        <f t="shared" si="52"/>
        <v>161.06054289977138</v>
      </c>
      <c r="C107" s="14">
        <f t="shared" si="53"/>
        <v>145.10437623249572</v>
      </c>
      <c r="D107" s="12">
        <v>7.6055322626729094E-3</v>
      </c>
      <c r="E107" s="12">
        <v>7.6055322626729094E-3</v>
      </c>
      <c r="G107" s="14">
        <f>MAX($B$2:B107)</f>
        <v>161.06054289977138</v>
      </c>
      <c r="H107" s="12">
        <f t="shared" si="54"/>
        <v>0</v>
      </c>
      <c r="I107" s="12" t="str">
        <f t="shared" si="55"/>
        <v>Positive</v>
      </c>
      <c r="J107" s="14">
        <f>MAX($C$2:C107)</f>
        <v>145.10437623249572</v>
      </c>
      <c r="K107" s="12">
        <f t="shared" si="56"/>
        <v>0</v>
      </c>
      <c r="L107" s="12" t="str">
        <f t="shared" si="57"/>
        <v>Positive</v>
      </c>
      <c r="M107" s="12">
        <f t="shared" si="58"/>
        <v>0</v>
      </c>
    </row>
    <row r="108" spans="1:19" x14ac:dyDescent="0.25">
      <c r="A108" s="13">
        <f t="shared" si="59"/>
        <v>43555</v>
      </c>
      <c r="B108" s="14">
        <f t="shared" si="52"/>
        <v>163.61417567855568</v>
      </c>
      <c r="C108" s="14">
        <f t="shared" si="53"/>
        <v>146.88177623102425</v>
      </c>
      <c r="D108" s="12">
        <v>1.5855110958948204E-2</v>
      </c>
      <c r="E108" s="12">
        <v>1.2249113670291134E-2</v>
      </c>
      <c r="G108" s="14">
        <f>MAX($B$2:B108)</f>
        <v>163.61417567855568</v>
      </c>
      <c r="H108" s="12">
        <f t="shared" si="54"/>
        <v>0</v>
      </c>
      <c r="I108" s="12" t="str">
        <f t="shared" si="55"/>
        <v>Positive</v>
      </c>
      <c r="J108" s="14">
        <f>MAX($C$2:C108)</f>
        <v>146.88177623102425</v>
      </c>
      <c r="K108" s="12">
        <f t="shared" si="56"/>
        <v>0</v>
      </c>
      <c r="L108" s="12" t="str">
        <f t="shared" si="57"/>
        <v>Positive</v>
      </c>
      <c r="M108" s="12">
        <f t="shared" si="58"/>
        <v>3.6059972886570701E-3</v>
      </c>
    </row>
    <row r="109" spans="1:19" x14ac:dyDescent="0.25">
      <c r="A109" s="13">
        <f t="shared" si="59"/>
        <v>43585</v>
      </c>
      <c r="B109" s="14">
        <f t="shared" si="52"/>
        <v>165.15696109725869</v>
      </c>
      <c r="C109" s="14">
        <f t="shared" si="53"/>
        <v>147.8672404697777</v>
      </c>
      <c r="D109" s="12">
        <v>9.4294116772255521E-3</v>
      </c>
      <c r="E109" s="12">
        <v>6.7092342157100138E-3</v>
      </c>
      <c r="G109" s="14">
        <f>MAX($B$2:B109)</f>
        <v>165.15696109725869</v>
      </c>
      <c r="H109" s="12">
        <f t="shared" si="54"/>
        <v>0</v>
      </c>
      <c r="I109" s="12" t="str">
        <f t="shared" si="55"/>
        <v>Positive</v>
      </c>
      <c r="J109" s="14">
        <f>MAX($C$2:C109)</f>
        <v>147.8672404697777</v>
      </c>
      <c r="K109" s="12">
        <f t="shared" si="56"/>
        <v>0</v>
      </c>
      <c r="L109" s="12" t="str">
        <f t="shared" si="57"/>
        <v>Positive</v>
      </c>
      <c r="M109" s="12">
        <f t="shared" si="58"/>
        <v>2.7201774615155383E-3</v>
      </c>
    </row>
    <row r="110" spans="1:19" x14ac:dyDescent="0.25">
      <c r="A110" s="13">
        <f t="shared" si="59"/>
        <v>43616</v>
      </c>
      <c r="B110" s="14">
        <f t="shared" si="52"/>
        <v>166.15599439853844</v>
      </c>
      <c r="C110" s="14">
        <f t="shared" si="53"/>
        <v>148.92494896149961</v>
      </c>
      <c r="D110" s="12">
        <v>6.0489929981906165E-3</v>
      </c>
      <c r="E110" s="12">
        <v>7.1530954954022201E-3</v>
      </c>
      <c r="G110" s="14">
        <f>MAX($B$2:B110)</f>
        <v>166.15599439853844</v>
      </c>
      <c r="H110" s="12">
        <f t="shared" si="54"/>
        <v>0</v>
      </c>
      <c r="I110" s="12" t="str">
        <f t="shared" si="55"/>
        <v>Positive</v>
      </c>
      <c r="J110" s="14">
        <f>MAX($C$2:C110)</f>
        <v>148.92494896149961</v>
      </c>
      <c r="K110" s="12">
        <f t="shared" si="56"/>
        <v>0</v>
      </c>
      <c r="L110" s="12" t="str">
        <f t="shared" si="57"/>
        <v>Positive</v>
      </c>
      <c r="M110" s="12">
        <f t="shared" si="58"/>
        <v>-1.1041024972116035E-3</v>
      </c>
    </row>
    <row r="111" spans="1:19" x14ac:dyDescent="0.25">
      <c r="A111" s="13">
        <f t="shared" si="59"/>
        <v>43646</v>
      </c>
      <c r="B111" s="14">
        <f t="shared" si="52"/>
        <v>169.54448649695803</v>
      </c>
      <c r="C111" s="14">
        <f t="shared" si="53"/>
        <v>151.39237726362916</v>
      </c>
      <c r="D111" s="12">
        <v>2.0393438772314365E-2</v>
      </c>
      <c r="E111" s="12">
        <v>1.6568266897760899E-2</v>
      </c>
      <c r="G111" s="14">
        <f>MAX($B$2:B111)</f>
        <v>169.54448649695803</v>
      </c>
      <c r="H111" s="12">
        <f t="shared" si="54"/>
        <v>0</v>
      </c>
      <c r="I111" s="12" t="str">
        <f t="shared" si="55"/>
        <v>Positive</v>
      </c>
      <c r="J111" s="14">
        <f>MAX($C$2:C111)</f>
        <v>151.39237726362916</v>
      </c>
      <c r="K111" s="12">
        <f t="shared" si="56"/>
        <v>0</v>
      </c>
      <c r="L111" s="12" t="str">
        <f t="shared" si="57"/>
        <v>Positive</v>
      </c>
      <c r="M111" s="12">
        <f t="shared" si="58"/>
        <v>3.8251718745534666E-3</v>
      </c>
    </row>
    <row r="112" spans="1:19" x14ac:dyDescent="0.25">
      <c r="A112" s="13">
        <f t="shared" si="59"/>
        <v>43677</v>
      </c>
      <c r="B112" s="14">
        <f t="shared" si="52"/>
        <v>172.87924510320818</v>
      </c>
      <c r="C112" s="14">
        <f t="shared" si="53"/>
        <v>153.25123146128274</v>
      </c>
      <c r="D112" s="12">
        <v>1.9668929819844028E-2</v>
      </c>
      <c r="E112" s="12">
        <v>1.2278387005024927E-2</v>
      </c>
      <c r="G112" s="14">
        <f>MAX($B$2:B112)</f>
        <v>172.87924510320818</v>
      </c>
      <c r="H112" s="12">
        <f t="shared" si="54"/>
        <v>0</v>
      </c>
      <c r="I112" s="12" t="str">
        <f t="shared" si="55"/>
        <v>Positive</v>
      </c>
      <c r="J112" s="14">
        <f>MAX($C$2:C112)</f>
        <v>153.25123146128274</v>
      </c>
      <c r="K112" s="12">
        <f t="shared" si="56"/>
        <v>0</v>
      </c>
      <c r="L112" s="12" t="str">
        <f t="shared" si="57"/>
        <v>Positive</v>
      </c>
      <c r="M112" s="12">
        <f t="shared" si="58"/>
        <v>7.390542814819101E-3</v>
      </c>
    </row>
    <row r="113" spans="1:13" x14ac:dyDescent="0.25">
      <c r="A113" s="13">
        <f t="shared" si="59"/>
        <v>43708</v>
      </c>
      <c r="B113" s="14">
        <f t="shared" si="52"/>
        <v>176.47794136457691</v>
      </c>
      <c r="C113" s="14">
        <f t="shared" si="53"/>
        <v>156.16946868632303</v>
      </c>
      <c r="D113" s="12">
        <v>2.0816242338519642E-2</v>
      </c>
      <c r="E113" s="12">
        <v>1.9042177979349928E-2</v>
      </c>
      <c r="G113" s="14">
        <f>MAX($B$2:B113)</f>
        <v>176.47794136457691</v>
      </c>
      <c r="H113" s="12">
        <f t="shared" si="54"/>
        <v>0</v>
      </c>
      <c r="I113" s="12" t="str">
        <f t="shared" si="55"/>
        <v>Positive</v>
      </c>
      <c r="J113" s="14">
        <f>MAX($C$2:C113)</f>
        <v>156.16946868632303</v>
      </c>
      <c r="K113" s="12">
        <f t="shared" si="56"/>
        <v>0</v>
      </c>
      <c r="L113" s="12" t="str">
        <f t="shared" si="57"/>
        <v>Positive</v>
      </c>
      <c r="M113" s="12">
        <f t="shared" si="58"/>
        <v>1.7740643591697136E-3</v>
      </c>
    </row>
    <row r="114" spans="1:13" x14ac:dyDescent="0.25">
      <c r="A114" s="13">
        <f t="shared" si="59"/>
        <v>43738</v>
      </c>
      <c r="B114" s="14">
        <f t="shared" si="52"/>
        <v>176.35415177969489</v>
      </c>
      <c r="C114" s="14">
        <f t="shared" si="53"/>
        <v>155.69940260326669</v>
      </c>
      <c r="D114" s="12">
        <v>-7.014450867051103E-4</v>
      </c>
      <c r="E114" s="12">
        <v>-3.0099742735277824E-3</v>
      </c>
      <c r="G114" s="14">
        <f>MAX($B$2:B114)</f>
        <v>176.47794136457691</v>
      </c>
      <c r="H114" s="12">
        <f t="shared" si="54"/>
        <v>-7.014450867051103E-4</v>
      </c>
      <c r="I114" s="12">
        <f t="shared" si="55"/>
        <v>-7.014450867051103E-4</v>
      </c>
      <c r="J114" s="14">
        <f>MAX($C$2:C114)</f>
        <v>156.16946868632303</v>
      </c>
      <c r="K114" s="12">
        <f t="shared" si="56"/>
        <v>-3.0099742735277824E-3</v>
      </c>
      <c r="L114" s="12">
        <f t="shared" si="57"/>
        <v>-3.0099742735277824E-3</v>
      </c>
      <c r="M114" s="12">
        <f t="shared" si="58"/>
        <v>2.3085291868226721E-3</v>
      </c>
    </row>
    <row r="115" spans="1:13" x14ac:dyDescent="0.25">
      <c r="A115" s="13">
        <f t="shared" si="59"/>
        <v>43769</v>
      </c>
      <c r="B115" s="14">
        <f t="shared" si="52"/>
        <v>177.18415484725577</v>
      </c>
      <c r="C115" s="14">
        <f t="shared" si="53"/>
        <v>156.04483538898344</v>
      </c>
      <c r="D115" s="12">
        <v>4.7064560668679256E-3</v>
      </c>
      <c r="E115" s="12">
        <v>2.2185877398446241E-3</v>
      </c>
      <c r="G115" s="14">
        <f>MAX($B$2:B115)</f>
        <v>177.18415484725577</v>
      </c>
      <c r="H115" s="12">
        <f t="shared" si="54"/>
        <v>0</v>
      </c>
      <c r="I115" s="12" t="str">
        <f t="shared" si="55"/>
        <v>Positive</v>
      </c>
      <c r="J115" s="14">
        <f>MAX($C$2:C115)</f>
        <v>156.16946868632303</v>
      </c>
      <c r="K115" s="12">
        <f t="shared" si="56"/>
        <v>-7.9806442570362623E-4</v>
      </c>
      <c r="L115" s="12" t="str">
        <f t="shared" si="57"/>
        <v>Positive</v>
      </c>
      <c r="M115" s="12">
        <f t="shared" si="58"/>
        <v>2.4878683270233015E-3</v>
      </c>
    </row>
    <row r="116" spans="1:13" x14ac:dyDescent="0.25">
      <c r="A116" s="13">
        <f t="shared" si="59"/>
        <v>43799</v>
      </c>
      <c r="B116" s="14">
        <f t="shared" si="52"/>
        <v>178.44792365013731</v>
      </c>
      <c r="C116" s="14">
        <f t="shared" si="53"/>
        <v>156.66525085280361</v>
      </c>
      <c r="D116" s="12">
        <v>7.132515906803194E-3</v>
      </c>
      <c r="E116" s="12">
        <v>3.9758795109983147E-3</v>
      </c>
      <c r="G116" s="14">
        <f>MAX($B$2:B116)</f>
        <v>178.44792365013731</v>
      </c>
      <c r="H116" s="12">
        <f t="shared" si="54"/>
        <v>0</v>
      </c>
      <c r="I116" s="12" t="str">
        <f t="shared" si="55"/>
        <v>Positive</v>
      </c>
      <c r="J116" s="14">
        <f>MAX($C$2:C116)</f>
        <v>156.66525085280361</v>
      </c>
      <c r="K116" s="12">
        <f t="shared" si="56"/>
        <v>0</v>
      </c>
      <c r="L116" s="12" t="str">
        <f t="shared" si="57"/>
        <v>Positive</v>
      </c>
      <c r="M116" s="12">
        <f t="shared" si="58"/>
        <v>3.1566363958048793E-3</v>
      </c>
    </row>
    <row r="117" spans="1:13" x14ac:dyDescent="0.25">
      <c r="A117" s="13">
        <f t="shared" si="59"/>
        <v>43830</v>
      </c>
      <c r="B117" s="14">
        <f t="shared" si="52"/>
        <v>179.4918440034906</v>
      </c>
      <c r="C117" s="14">
        <f t="shared" si="53"/>
        <v>157.58277678744105</v>
      </c>
      <c r="D117" s="12">
        <v>5.8499999999999108E-3</v>
      </c>
      <c r="E117" s="12">
        <v>5.8566014457124282E-3</v>
      </c>
      <c r="G117" s="14">
        <f>MAX($B$2:B117)</f>
        <v>179.4918440034906</v>
      </c>
      <c r="H117" s="12">
        <f t="shared" si="54"/>
        <v>0</v>
      </c>
      <c r="I117" s="12" t="str">
        <f t="shared" si="55"/>
        <v>Positive</v>
      </c>
      <c r="J117" s="14">
        <f>MAX($C$2:C117)</f>
        <v>157.58277678744105</v>
      </c>
      <c r="K117" s="12">
        <f t="shared" si="56"/>
        <v>0</v>
      </c>
      <c r="L117" s="12" t="str">
        <f t="shared" si="57"/>
        <v>Positive</v>
      </c>
      <c r="M117" s="12">
        <f t="shared" si="58"/>
        <v>-6.6014457125174175E-6</v>
      </c>
    </row>
    <row r="118" spans="1:13" x14ac:dyDescent="0.25">
      <c r="A118" s="13">
        <f t="shared" si="59"/>
        <v>43861</v>
      </c>
      <c r="B118" s="14">
        <f t="shared" si="52"/>
        <v>182.46243402174838</v>
      </c>
      <c r="C118" s="14">
        <f t="shared" si="53"/>
        <v>159.62690639543922</v>
      </c>
      <c r="D118" s="12">
        <v>1.6549999999999999E-2</v>
      </c>
      <c r="E118" s="12">
        <v>1.2971783145790283E-2</v>
      </c>
      <c r="G118" s="14">
        <f>MAX($B$2:B118)</f>
        <v>182.46243402174838</v>
      </c>
      <c r="H118" s="12">
        <f t="shared" si="54"/>
        <v>0</v>
      </c>
      <c r="I118" s="12" t="str">
        <f t="shared" si="55"/>
        <v>Positive</v>
      </c>
      <c r="J118" s="14">
        <f>MAX($C$2:C118)</f>
        <v>159.62690639543922</v>
      </c>
      <c r="K118" s="12">
        <f t="shared" si="56"/>
        <v>0</v>
      </c>
      <c r="L118" s="12" t="str">
        <f t="shared" si="57"/>
        <v>Positive</v>
      </c>
      <c r="M118" s="12">
        <f t="shared" si="58"/>
        <v>3.5782168542097155E-3</v>
      </c>
    </row>
    <row r="119" spans="1:13" x14ac:dyDescent="0.25">
      <c r="A119" s="13">
        <f t="shared" si="59"/>
        <v>43890</v>
      </c>
      <c r="B119" s="14">
        <f t="shared" si="52"/>
        <v>181.93610718911469</v>
      </c>
      <c r="C119" s="14">
        <f t="shared" si="53"/>
        <v>160.06108957139205</v>
      </c>
      <c r="D119" s="12">
        <v>-2.8845764085935199E-3</v>
      </c>
      <c r="E119" s="12">
        <v>2.7199874116285994E-3</v>
      </c>
      <c r="G119" s="14">
        <f>MAX($B$2:B119)</f>
        <v>182.46243402174838</v>
      </c>
      <c r="H119" s="12">
        <f t="shared" si="54"/>
        <v>-2.8845764085935199E-3</v>
      </c>
      <c r="I119" s="12">
        <f t="shared" si="55"/>
        <v>-2.8845764085935199E-3</v>
      </c>
      <c r="J119" s="14">
        <f>MAX($C$2:C119)</f>
        <v>160.06108957139205</v>
      </c>
      <c r="K119" s="12">
        <f t="shared" si="56"/>
        <v>0</v>
      </c>
      <c r="L119" s="12" t="str">
        <f t="shared" si="57"/>
        <v>Positive</v>
      </c>
      <c r="M119" s="12">
        <f t="shared" si="58"/>
        <v>-5.6045638202221193E-3</v>
      </c>
    </row>
    <row r="120" spans="1:13" x14ac:dyDescent="0.25">
      <c r="A120" s="13">
        <f t="shared" si="59"/>
        <v>43921</v>
      </c>
      <c r="B120" s="14">
        <f t="shared" si="52"/>
        <v>164.18648369874882</v>
      </c>
      <c r="C120" s="14">
        <f t="shared" si="53"/>
        <v>148.72998516623716</v>
      </c>
      <c r="D120" s="12">
        <v>-9.7559653026520476E-2</v>
      </c>
      <c r="E120" s="12">
        <v>-7.0792373308822709E-2</v>
      </c>
      <c r="G120" s="14">
        <f>MAX($B$2:B120)</f>
        <v>182.46243402174838</v>
      </c>
      <c r="H120" s="12">
        <f t="shared" si="54"/>
        <v>-0.10016281116156323</v>
      </c>
      <c r="I120" s="12">
        <f t="shared" si="55"/>
        <v>-9.7559653026520476E-2</v>
      </c>
      <c r="J120" s="14">
        <f>MAX($C$2:C120)</f>
        <v>160.06108957139205</v>
      </c>
      <c r="K120" s="12">
        <f t="shared" si="56"/>
        <v>-7.0792373308822709E-2</v>
      </c>
      <c r="L120" s="12">
        <f t="shared" si="57"/>
        <v>-7.0792373308822709E-2</v>
      </c>
      <c r="M120" s="12">
        <f t="shared" si="58"/>
        <v>-2.6767279717697767E-2</v>
      </c>
    </row>
    <row r="121" spans="1:13" x14ac:dyDescent="0.25">
      <c r="A121" s="13">
        <f t="shared" si="59"/>
        <v>43951</v>
      </c>
      <c r="B121" s="14">
        <f t="shared" si="52"/>
        <v>170.94388336819301</v>
      </c>
      <c r="C121" s="14">
        <f t="shared" si="53"/>
        <v>153.91721821712443</v>
      </c>
      <c r="D121" s="12">
        <v>4.1156857234623256E-2</v>
      </c>
      <c r="E121" s="12">
        <v>3.4876847766033503E-2</v>
      </c>
      <c r="G121" s="14">
        <f>MAX($B$2:B121)</f>
        <v>182.46243402174838</v>
      </c>
      <c r="H121" s="12">
        <f t="shared" si="54"/>
        <v>-6.3128340446134912E-2</v>
      </c>
      <c r="I121" s="12" t="str">
        <f t="shared" si="55"/>
        <v>Positive</v>
      </c>
      <c r="J121" s="14">
        <f>MAX($C$2:C121)</f>
        <v>160.06108957139205</v>
      </c>
      <c r="K121" s="12">
        <f t="shared" si="56"/>
        <v>-3.83845403696772E-2</v>
      </c>
      <c r="L121" s="12" t="str">
        <f t="shared" si="57"/>
        <v>Positive</v>
      </c>
      <c r="M121" s="12">
        <f t="shared" si="58"/>
        <v>6.2800094685897534E-3</v>
      </c>
    </row>
    <row r="122" spans="1:13" x14ac:dyDescent="0.25">
      <c r="A122" s="13">
        <f t="shared" si="59"/>
        <v>43982</v>
      </c>
      <c r="B122" s="14">
        <f t="shared" si="52"/>
        <v>175.84997282086013</v>
      </c>
      <c r="C122" s="14">
        <f t="shared" si="53"/>
        <v>157.5958397325137</v>
      </c>
      <c r="D122" s="12">
        <v>2.87E-2</v>
      </c>
      <c r="E122" s="12">
        <v>2.3900000000000001E-2</v>
      </c>
      <c r="G122" s="14">
        <f>MAX($B$2:B122)</f>
        <v>182.46243402174838</v>
      </c>
      <c r="H122" s="12">
        <f t="shared" si="54"/>
        <v>-3.6240123816939085E-2</v>
      </c>
      <c r="I122" s="12" t="str">
        <f t="shared" si="55"/>
        <v>Positive</v>
      </c>
      <c r="J122" s="14">
        <f>MAX($C$2:C122)</f>
        <v>160.06108957139205</v>
      </c>
      <c r="K122" s="12">
        <f t="shared" si="56"/>
        <v>-1.5401930884512582E-2</v>
      </c>
      <c r="L122" s="12" t="str">
        <f t="shared" si="57"/>
        <v>Positive</v>
      </c>
      <c r="M122" s="12">
        <f t="shared" si="58"/>
        <v>4.7999999999999987E-3</v>
      </c>
    </row>
    <row r="123" spans="1:13" x14ac:dyDescent="0.25">
      <c r="A123" s="13">
        <v>44012</v>
      </c>
      <c r="B123" s="14">
        <f t="shared" ref="B123:B125" si="60">B122*(1+D123)</f>
        <v>180.58033708974125</v>
      </c>
      <c r="C123" s="14">
        <f t="shared" ref="C123:C125" si="61">C122*(1+E123)</f>
        <v>160.35376692783271</v>
      </c>
      <c r="D123" s="12">
        <v>2.69E-2</v>
      </c>
      <c r="E123" s="12">
        <v>1.7500000000000002E-2</v>
      </c>
      <c r="G123" s="14">
        <f>MAX($B$2:B123)</f>
        <v>182.46243402174838</v>
      </c>
      <c r="H123" s="12">
        <f t="shared" ref="H123:H125" si="62">B123/G123-1</f>
        <v>-1.031498314761492E-2</v>
      </c>
      <c r="I123" s="12" t="str">
        <f t="shared" ref="I123:I125" si="63">IF(D123&gt;0,"Positive",D123)</f>
        <v>Positive</v>
      </c>
      <c r="J123" s="14">
        <f>MAX($C$2:C123)</f>
        <v>160.35376692783271</v>
      </c>
      <c r="K123" s="12">
        <f t="shared" ref="K123:K125" si="64">C123/J123-1</f>
        <v>0</v>
      </c>
      <c r="L123" s="12" t="str">
        <f t="shared" ref="L123:L125" si="65">IF(E123&gt;0,"Positive",E123)</f>
        <v>Positive</v>
      </c>
      <c r="M123" s="12">
        <f t="shared" ref="M123:M125" si="66">D123-E123</f>
        <v>9.3999999999999986E-3</v>
      </c>
    </row>
    <row r="124" spans="1:13" x14ac:dyDescent="0.25">
      <c r="A124" s="13">
        <v>44043</v>
      </c>
      <c r="B124" s="14">
        <f t="shared" si="60"/>
        <v>185.02261338214888</v>
      </c>
      <c r="C124" s="14">
        <f t="shared" si="61"/>
        <v>163.11185171899146</v>
      </c>
      <c r="D124" s="12">
        <v>2.46E-2</v>
      </c>
      <c r="E124" s="12">
        <v>1.72E-2</v>
      </c>
      <c r="G124" s="14">
        <f>MAX($B$2:B124)</f>
        <v>185.02261338214888</v>
      </c>
      <c r="H124" s="12">
        <f t="shared" si="62"/>
        <v>0</v>
      </c>
      <c r="I124" s="12" t="str">
        <f t="shared" si="63"/>
        <v>Positive</v>
      </c>
      <c r="J124" s="14">
        <f>MAX($C$2:C124)</f>
        <v>163.11185171899146</v>
      </c>
      <c r="K124" s="12">
        <f t="shared" si="64"/>
        <v>0</v>
      </c>
      <c r="L124" s="12" t="str">
        <f t="shared" si="65"/>
        <v>Positive</v>
      </c>
      <c r="M124" s="12">
        <f t="shared" si="66"/>
        <v>7.4000000000000003E-3</v>
      </c>
    </row>
    <row r="125" spans="1:13" x14ac:dyDescent="0.25">
      <c r="A125" s="13">
        <f>EOMONTH(A124,1)</f>
        <v>44074</v>
      </c>
      <c r="B125" s="14">
        <f t="shared" si="60"/>
        <v>187.61890691022427</v>
      </c>
      <c r="C125" s="14">
        <f t="shared" si="61"/>
        <v>164.31887942171201</v>
      </c>
      <c r="D125" s="12">
        <f>+'Sukuk - Net'!D125+0.0012</f>
        <v>1.4032303839060754E-2</v>
      </c>
      <c r="E125" s="12">
        <v>7.4000000000000003E-3</v>
      </c>
      <c r="G125" s="14">
        <f>MAX($B$2:B125)</f>
        <v>187.61890691022427</v>
      </c>
      <c r="H125" s="12">
        <f t="shared" si="62"/>
        <v>0</v>
      </c>
      <c r="I125" s="12" t="str">
        <f t="shared" si="63"/>
        <v>Positive</v>
      </c>
      <c r="J125" s="14">
        <f>MAX($C$2:C125)</f>
        <v>164.31887942171201</v>
      </c>
      <c r="K125" s="12">
        <f t="shared" si="64"/>
        <v>0</v>
      </c>
      <c r="L125" s="12" t="str">
        <f t="shared" si="65"/>
        <v>Positive</v>
      </c>
      <c r="M125" s="12">
        <f t="shared" si="66"/>
        <v>6.632303839060754E-3</v>
      </c>
    </row>
    <row r="126" spans="1:13" x14ac:dyDescent="0.25">
      <c r="A126" s="13">
        <f>EOMONTH(A125,1)</f>
        <v>44104</v>
      </c>
      <c r="B126" s="14">
        <f t="shared" ref="B126:B128" si="67">B125*(1+D126)</f>
        <v>186.95266553805601</v>
      </c>
      <c r="C126" s="14">
        <f t="shared" ref="C126:C128" si="68">C125*(1+E126)</f>
        <v>164.46676641319155</v>
      </c>
      <c r="D126" s="12">
        <f>'Sukuk - Net'!D126+12/10000</f>
        <v>-3.5510353574709011E-3</v>
      </c>
      <c r="E126" s="12">
        <f>'Sukuk - Net'!E126</f>
        <v>8.9999999999999998E-4</v>
      </c>
      <c r="G126" s="14">
        <f>MAX($B$2:B126)</f>
        <v>187.61890691022427</v>
      </c>
      <c r="H126" s="12">
        <f t="shared" ref="H126:H128" si="69">B126/G126-1</f>
        <v>-3.5510353574709219E-3</v>
      </c>
      <c r="I126" s="12">
        <f t="shared" ref="I126:I128" si="70">IF(D126&gt;0,"Positive",D126)</f>
        <v>-3.5510353574709011E-3</v>
      </c>
      <c r="J126" s="14">
        <f>MAX($C$2:C126)</f>
        <v>164.46676641319155</v>
      </c>
      <c r="K126" s="12">
        <f t="shared" ref="K126:K128" si="71">C126/J126-1</f>
        <v>0</v>
      </c>
      <c r="L126" s="12" t="str">
        <f t="shared" ref="L126:L128" si="72">IF(E126&gt;0,"Positive",E126)</f>
        <v>Positive</v>
      </c>
      <c r="M126" s="12">
        <f t="shared" ref="M126:M128" si="73">D126-E126</f>
        <v>-4.4510353574709009E-3</v>
      </c>
    </row>
    <row r="127" spans="1:13" x14ac:dyDescent="0.25">
      <c r="A127" s="13">
        <f>EOMONTH(A126,1)</f>
        <v>44135</v>
      </c>
      <c r="B127" s="14">
        <f t="shared" si="67"/>
        <v>187.73708573226656</v>
      </c>
      <c r="C127" s="14">
        <f t="shared" si="68"/>
        <v>165.15752683212696</v>
      </c>
      <c r="D127" s="12">
        <f>'Sukuk - Net'!D127+12/10000</f>
        <v>4.1958224663604313E-3</v>
      </c>
      <c r="E127" s="12">
        <f>'Sukuk - Net'!E127</f>
        <v>4.1999999999999997E-3</v>
      </c>
      <c r="G127" s="14">
        <f>MAX($B$2:B127)</f>
        <v>187.73708573226656</v>
      </c>
      <c r="H127" s="12">
        <f t="shared" si="69"/>
        <v>0</v>
      </c>
      <c r="I127" s="12" t="str">
        <f t="shared" si="70"/>
        <v>Positive</v>
      </c>
      <c r="J127" s="14">
        <f>MAX($C$2:C127)</f>
        <v>165.15752683212696</v>
      </c>
      <c r="K127" s="12">
        <f t="shared" si="71"/>
        <v>0</v>
      </c>
      <c r="L127" s="12" t="str">
        <f t="shared" si="72"/>
        <v>Positive</v>
      </c>
      <c r="M127" s="12">
        <f t="shared" si="73"/>
        <v>-4.1775336395684717E-6</v>
      </c>
    </row>
    <row r="128" spans="1:13" x14ac:dyDescent="0.25">
      <c r="A128" s="13">
        <f>EOMONTH(A127,1)</f>
        <v>44165</v>
      </c>
      <c r="B128" s="14">
        <f t="shared" si="67"/>
        <v>192.61824996130551</v>
      </c>
      <c r="C128" s="14">
        <f t="shared" si="68"/>
        <v>167.3045746809446</v>
      </c>
      <c r="D128" s="12">
        <f>'Sukuk - Net'!D128+12/10000</f>
        <v>2.5999999999999999E-2</v>
      </c>
      <c r="E128" s="12">
        <f>'Sukuk - Net'!E128</f>
        <v>1.2999999999999999E-2</v>
      </c>
      <c r="G128" s="14">
        <f>MAX($B$2:B128)</f>
        <v>192.61824996130551</v>
      </c>
      <c r="H128" s="12">
        <f t="shared" si="69"/>
        <v>0</v>
      </c>
      <c r="I128" s="12" t="str">
        <f t="shared" si="70"/>
        <v>Positive</v>
      </c>
      <c r="J128" s="14">
        <f>MAX($C$2:C128)</f>
        <v>167.3045746809446</v>
      </c>
      <c r="K128" s="12">
        <f t="shared" si="71"/>
        <v>0</v>
      </c>
      <c r="L128" s="12" t="str">
        <f t="shared" si="72"/>
        <v>Positive</v>
      </c>
      <c r="M128" s="12">
        <f t="shared" si="73"/>
        <v>1.2999999999999999E-2</v>
      </c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918A-6846-4B85-BBF8-2A81737C5DEB}">
  <sheetPr>
    <tabColor rgb="FF0070C0"/>
    <pageSetUpPr autoPageBreaks="0"/>
  </sheetPr>
  <dimension ref="A1:AC131"/>
  <sheetViews>
    <sheetView showGridLines="0" topLeftCell="A69" workbookViewId="0">
      <selection activeCell="D128" sqref="D128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46" t="s">
        <v>0</v>
      </c>
      <c r="B1" s="47" t="s">
        <v>103</v>
      </c>
      <c r="C1" s="47" t="s">
        <v>1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</row>
    <row r="2" spans="1:29" x14ac:dyDescent="0.25">
      <c r="A2" s="13">
        <v>40328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40328</v>
      </c>
      <c r="Q2" s="14">
        <f t="shared" ref="Q2:Q7" si="0">IFERROR(VLOOKUP(P2,A:B,2,0),"N/A")</f>
        <v>100</v>
      </c>
      <c r="R2" s="14">
        <f t="shared" ref="R2:R7" si="1">IFERROR(VLOOKUP(P2,A:C,3,0),"N/A")</f>
        <v>100</v>
      </c>
      <c r="S2" s="8">
        <f t="shared" ref="S2:S7" si="2">IFERROR(MATCH(P2,A:A,0),"N/A")</f>
        <v>2</v>
      </c>
      <c r="U2" s="15"/>
      <c r="Z2" s="8" t="s">
        <v>21</v>
      </c>
      <c r="AA2" s="23">
        <v>0</v>
      </c>
    </row>
    <row r="3" spans="1:29" x14ac:dyDescent="0.25">
      <c r="A3" s="13">
        <f>EOMONTH(A2,1)</f>
        <v>40359</v>
      </c>
      <c r="B3" s="14">
        <f>B2*(1+D3)</f>
        <v>101.02618840294745</v>
      </c>
      <c r="C3" s="14">
        <f t="shared" ref="C3:C66" si="3">C2*(1+E3)</f>
        <v>100.54366008698561</v>
      </c>
      <c r="D3" s="12">
        <v>1.0261884029474588E-2</v>
      </c>
      <c r="E3" s="12">
        <v>5.4366008698560897E-3</v>
      </c>
      <c r="G3" s="14">
        <f>MAX($B$2:B3)</f>
        <v>101.02618840294745</v>
      </c>
      <c r="H3" s="12">
        <f t="shared" ref="H3:H66" si="4">B3/G3-1</f>
        <v>0</v>
      </c>
      <c r="I3" s="12" t="str">
        <f t="shared" ref="I3:I66" si="5">IF(D3&gt;0,"Positive",D3)</f>
        <v>Positive</v>
      </c>
      <c r="J3" s="14">
        <f>MAX($C$2:C3)</f>
        <v>100.54366008698561</v>
      </c>
      <c r="K3" s="12">
        <f t="shared" ref="K3:K66" si="6">C3/J3-1</f>
        <v>0</v>
      </c>
      <c r="L3" s="12" t="str">
        <f t="shared" ref="L3:L11" si="7">IF(E3&gt;0,"Positive",E3)</f>
        <v>Positive</v>
      </c>
      <c r="M3" s="12">
        <f t="shared" ref="M3:M66" si="8">D3-E3</f>
        <v>4.8252831596184986E-3</v>
      </c>
      <c r="O3" s="8" t="s">
        <v>22</v>
      </c>
      <c r="P3" s="13">
        <f>MAX(A:A)</f>
        <v>44165</v>
      </c>
      <c r="Q3" s="14">
        <f t="shared" si="0"/>
        <v>166.25494817166492</v>
      </c>
      <c r="R3" s="14">
        <f t="shared" si="1"/>
        <v>167.3083176138984</v>
      </c>
      <c r="S3" s="8">
        <f t="shared" si="2"/>
        <v>128</v>
      </c>
      <c r="U3" s="15" t="s">
        <v>23</v>
      </c>
    </row>
    <row r="4" spans="1:29" x14ac:dyDescent="0.25">
      <c r="A4" s="13">
        <f t="shared" ref="A4:A67" si="9">EOMONTH(A3,1)</f>
        <v>40390</v>
      </c>
      <c r="B4" s="14">
        <f t="shared" ref="B4:C67" si="10">B3*(1+D4)</f>
        <v>102.27053547185004</v>
      </c>
      <c r="C4" s="14">
        <f t="shared" si="3"/>
        <v>102.0408163265306</v>
      </c>
      <c r="D4" s="12">
        <v>1.2317074300966846E-2</v>
      </c>
      <c r="E4" s="12">
        <v>1.4890608102487324E-2</v>
      </c>
      <c r="G4" s="14">
        <f>MAX($B$2:B4)</f>
        <v>102.27053547185004</v>
      </c>
      <c r="H4" s="12">
        <f t="shared" si="4"/>
        <v>0</v>
      </c>
      <c r="I4" s="12" t="str">
        <f t="shared" si="5"/>
        <v>Positive</v>
      </c>
      <c r="J4" s="14">
        <f>MAX($C$2:C4)</f>
        <v>102.0408163265306</v>
      </c>
      <c r="K4" s="12">
        <f t="shared" si="6"/>
        <v>0</v>
      </c>
      <c r="L4" s="12" t="str">
        <f t="shared" si="7"/>
        <v>Positive</v>
      </c>
      <c r="M4" s="12">
        <f t="shared" si="8"/>
        <v>-2.5735338015204778E-3</v>
      </c>
      <c r="O4" s="8" t="s">
        <v>95</v>
      </c>
      <c r="P4" s="13">
        <v>42094</v>
      </c>
      <c r="Q4" s="14">
        <f t="shared" si="0"/>
        <v>130.67516830051596</v>
      </c>
      <c r="R4" s="14">
        <f t="shared" si="1"/>
        <v>129.64202074272342</v>
      </c>
      <c r="S4" s="8">
        <f t="shared" si="2"/>
        <v>60</v>
      </c>
      <c r="U4" s="8" t="s">
        <v>24</v>
      </c>
      <c r="V4" s="12">
        <f>$Q$3/Q2-1</f>
        <v>0.66254948171664929</v>
      </c>
      <c r="W4" s="12">
        <f>$R$3/R2-1</f>
        <v>0.67308317613898394</v>
      </c>
      <c r="X4" s="23">
        <f>V4-W4</f>
        <v>-1.053369442233465E-2</v>
      </c>
      <c r="Z4" s="15" t="s">
        <v>25</v>
      </c>
    </row>
    <row r="5" spans="1:29" x14ac:dyDescent="0.25">
      <c r="A5" s="13">
        <f t="shared" si="9"/>
        <v>40421</v>
      </c>
      <c r="B5" s="14">
        <f t="shared" si="10"/>
        <v>103.47462149939608</v>
      </c>
      <c r="C5" s="14">
        <f t="shared" si="3"/>
        <v>103.16159250585478</v>
      </c>
      <c r="D5" s="12">
        <v>1.1773537920679589E-2</v>
      </c>
      <c r="E5" s="12">
        <v>1.0983606557376957E-2</v>
      </c>
      <c r="G5" s="14">
        <f>MAX($B$2:B5)</f>
        <v>103.47462149939608</v>
      </c>
      <c r="H5" s="12">
        <f t="shared" si="4"/>
        <v>0</v>
      </c>
      <c r="I5" s="12" t="str">
        <f t="shared" si="5"/>
        <v>Positive</v>
      </c>
      <c r="J5" s="14">
        <f>MAX($C$2:C5)</f>
        <v>103.16159250585478</v>
      </c>
      <c r="K5" s="12">
        <f t="shared" si="6"/>
        <v>0</v>
      </c>
      <c r="L5" s="12" t="str">
        <f t="shared" si="7"/>
        <v>Positive</v>
      </c>
      <c r="M5" s="12">
        <f t="shared" si="8"/>
        <v>7.8993136330263169E-4</v>
      </c>
      <c r="O5" s="8" t="s">
        <v>96</v>
      </c>
      <c r="P5" s="13">
        <v>42369</v>
      </c>
      <c r="Q5" s="14">
        <f t="shared" si="0"/>
        <v>130.0815520163292</v>
      </c>
      <c r="R5" s="14">
        <f t="shared" si="1"/>
        <v>129.13181666109077</v>
      </c>
      <c r="S5" s="8">
        <f t="shared" si="2"/>
        <v>69</v>
      </c>
      <c r="U5" s="8" t="s">
        <v>95</v>
      </c>
      <c r="V5" s="12">
        <f>$Q$3/Q4-1</f>
        <v>0.27227651843788347</v>
      </c>
      <c r="W5" s="12">
        <f>$R$3/R4-1</f>
        <v>0.29054080347855971</v>
      </c>
      <c r="X5" s="23">
        <f>V5-W5</f>
        <v>-1.8264285040676231E-2</v>
      </c>
      <c r="Z5" s="13">
        <f>P3</f>
        <v>44165</v>
      </c>
      <c r="AA5" s="12">
        <f>VLOOKUP(Z5,A:E,4,0)</f>
        <v>2.4799999999999999E-2</v>
      </c>
      <c r="AB5" s="12">
        <f>VLOOKUP(Z5,A:E,5,0)</f>
        <v>1.2999999999999999E-2</v>
      </c>
      <c r="AC5" s="23">
        <f t="shared" ref="AC5" si="11">IFERROR(AA5-AB5,"N/A")</f>
        <v>1.18E-2</v>
      </c>
    </row>
    <row r="6" spans="1:29" x14ac:dyDescent="0.25">
      <c r="A6" s="13">
        <f t="shared" si="9"/>
        <v>40451</v>
      </c>
      <c r="B6" s="14">
        <f t="shared" si="10"/>
        <v>104.85566884825333</v>
      </c>
      <c r="C6" s="14">
        <f t="shared" si="3"/>
        <v>104.17363666778184</v>
      </c>
      <c r="D6" s="12">
        <v>1.3346725301771833E-2</v>
      </c>
      <c r="E6" s="12">
        <v>9.8102805253768022E-3</v>
      </c>
      <c r="G6" s="14">
        <f>MAX($B$2:B6)</f>
        <v>104.85566884825333</v>
      </c>
      <c r="H6" s="12">
        <f t="shared" si="4"/>
        <v>0</v>
      </c>
      <c r="I6" s="12" t="str">
        <f t="shared" si="5"/>
        <v>Positive</v>
      </c>
      <c r="J6" s="14">
        <f>MAX($C$2:C6)</f>
        <v>104.17363666778184</v>
      </c>
      <c r="K6" s="12">
        <f t="shared" si="6"/>
        <v>0</v>
      </c>
      <c r="L6" s="12" t="str">
        <f t="shared" si="7"/>
        <v>Positive</v>
      </c>
      <c r="M6" s="12">
        <f t="shared" si="8"/>
        <v>3.5364447763950313E-3</v>
      </c>
      <c r="O6" s="8" t="s">
        <v>97</v>
      </c>
      <c r="P6" s="13">
        <v>42582</v>
      </c>
      <c r="Q6" s="14">
        <f t="shared" si="0"/>
        <v>135.55143582109127</v>
      </c>
      <c r="R6" s="14">
        <f t="shared" si="1"/>
        <v>135.84810973569765</v>
      </c>
      <c r="S6" s="8">
        <f t="shared" si="2"/>
        <v>76</v>
      </c>
      <c r="U6" s="8" t="s">
        <v>96</v>
      </c>
      <c r="V6" s="12">
        <f>$Q$3/Q5-1</f>
        <v>0.27808244593203235</v>
      </c>
      <c r="W6" s="12">
        <f>$R$3/R5-1</f>
        <v>0.29563977290742116</v>
      </c>
      <c r="X6" s="23">
        <f>V6-W6</f>
        <v>-1.7557326975388809E-2</v>
      </c>
    </row>
    <row r="7" spans="1:29" x14ac:dyDescent="0.25">
      <c r="A7" s="13">
        <f t="shared" si="9"/>
        <v>40482</v>
      </c>
      <c r="B7" s="14">
        <f t="shared" si="10"/>
        <v>105.22176343361141</v>
      </c>
      <c r="C7" s="14">
        <f t="shared" si="3"/>
        <v>105.26095684175309</v>
      </c>
      <c r="D7" s="12">
        <v>3.4914143353363958E-3</v>
      </c>
      <c r="E7" s="12">
        <v>1.0437575270975774E-2</v>
      </c>
      <c r="G7" s="14">
        <f>MAX($B$2:B7)</f>
        <v>105.22176343361141</v>
      </c>
      <c r="H7" s="12">
        <f t="shared" si="4"/>
        <v>0</v>
      </c>
      <c r="I7" s="12" t="str">
        <f t="shared" si="5"/>
        <v>Positive</v>
      </c>
      <c r="J7" s="14">
        <f>MAX($C$2:C7)</f>
        <v>105.26095684175309</v>
      </c>
      <c r="K7" s="12">
        <f t="shared" si="6"/>
        <v>0</v>
      </c>
      <c r="L7" s="12" t="str">
        <f t="shared" si="7"/>
        <v>Positive</v>
      </c>
      <c r="M7" s="12">
        <f t="shared" si="8"/>
        <v>-6.9461609356393783E-3</v>
      </c>
      <c r="O7" s="8" t="s">
        <v>98</v>
      </c>
      <c r="P7" s="13">
        <v>43677</v>
      </c>
      <c r="Q7" s="14">
        <f t="shared" si="0"/>
        <v>152.26704622247365</v>
      </c>
      <c r="R7" s="14">
        <f t="shared" si="1"/>
        <v>153.25123146128274</v>
      </c>
      <c r="S7" s="8">
        <f t="shared" si="2"/>
        <v>112</v>
      </c>
      <c r="U7" s="8" t="s">
        <v>97</v>
      </c>
      <c r="V7" s="12">
        <f>$Q$3/Q6-1</f>
        <v>0.22650820453940401</v>
      </c>
      <c r="W7" s="12">
        <f>$R$3/R6-1</f>
        <v>0.23158369990873529</v>
      </c>
      <c r="X7" s="23">
        <f>V7-W7</f>
        <v>-5.0754953693312732E-3</v>
      </c>
      <c r="Z7" s="24" t="s">
        <v>26</v>
      </c>
    </row>
    <row r="8" spans="1:29" x14ac:dyDescent="0.25">
      <c r="A8" s="13">
        <f t="shared" si="9"/>
        <v>40512</v>
      </c>
      <c r="B8" s="14">
        <f t="shared" si="10"/>
        <v>104.58601350149341</v>
      </c>
      <c r="C8" s="14">
        <f t="shared" si="3"/>
        <v>105.47005687520908</v>
      </c>
      <c r="D8" s="12">
        <v>-6.042000355935162E-3</v>
      </c>
      <c r="E8" s="12">
        <v>1.9864918553833544E-3</v>
      </c>
      <c r="G8" s="14">
        <f>MAX($B$2:B8)</f>
        <v>105.22176343361141</v>
      </c>
      <c r="H8" s="12">
        <f t="shared" si="4"/>
        <v>-6.042000355935162E-3</v>
      </c>
      <c r="I8" s="12">
        <f t="shared" si="5"/>
        <v>-6.042000355935162E-3</v>
      </c>
      <c r="J8" s="14">
        <f>MAX($C$2:C8)</f>
        <v>105.47005687520908</v>
      </c>
      <c r="K8" s="12">
        <f t="shared" si="6"/>
        <v>0</v>
      </c>
      <c r="L8" s="12" t="str">
        <f t="shared" si="7"/>
        <v>Positive</v>
      </c>
      <c r="M8" s="12">
        <f t="shared" si="8"/>
        <v>-8.0284922113185164E-3</v>
      </c>
      <c r="P8" s="13"/>
      <c r="Q8" s="14"/>
      <c r="R8" s="14"/>
      <c r="U8" s="8" t="s">
        <v>99</v>
      </c>
      <c r="V8" s="12">
        <f>$Q$7/Q6-1</f>
        <v>0.1233156277550953</v>
      </c>
      <c r="W8" s="12">
        <f>$R$7/R6-1</f>
        <v>0.12810720560958955</v>
      </c>
      <c r="X8" s="23">
        <f>V8-W8</f>
        <v>-4.7915778544942444E-3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13">
        <f t="shared" si="9"/>
        <v>40543</v>
      </c>
      <c r="B9" s="14">
        <f t="shared" si="10"/>
        <v>105.42119603381927</v>
      </c>
      <c r="C9" s="14">
        <f t="shared" si="3"/>
        <v>105.04349280695885</v>
      </c>
      <c r="D9" s="12">
        <v>7.9856044261017445E-3</v>
      </c>
      <c r="E9" s="12">
        <v>-4.0444091990481379E-3</v>
      </c>
      <c r="G9" s="14">
        <f>MAX($B$2:B9)</f>
        <v>105.42119603381927</v>
      </c>
      <c r="H9" s="12">
        <f t="shared" si="4"/>
        <v>0</v>
      </c>
      <c r="I9" s="12" t="str">
        <f t="shared" si="5"/>
        <v>Positive</v>
      </c>
      <c r="J9" s="14">
        <f>MAX($C$2:C9)</f>
        <v>105.47005687520908</v>
      </c>
      <c r="K9" s="12">
        <f t="shared" si="6"/>
        <v>-4.0444091990481379E-3</v>
      </c>
      <c r="L9" s="12">
        <f t="shared" si="7"/>
        <v>-4.0444091990481379E-3</v>
      </c>
      <c r="M9" s="12">
        <f t="shared" si="8"/>
        <v>1.2030013625149882E-2</v>
      </c>
      <c r="O9" s="8">
        <v>2014</v>
      </c>
      <c r="P9" s="13">
        <v>42094</v>
      </c>
      <c r="Q9" s="14">
        <f t="shared" ref="Q9:Q15" si="12">IFERROR(VLOOKUP(P9,A:B,2,0),"N/A")</f>
        <v>130.67516830051596</v>
      </c>
      <c r="R9" s="14">
        <f t="shared" ref="R9:R15" si="13">IFERROR(VLOOKUP(P9,A:C,3,0),"N/A")</f>
        <v>129.64202074272342</v>
      </c>
      <c r="S9" s="8">
        <f t="shared" ref="S9:S15" si="14">IFERROR(MATCH(P9,A:A,0),"N/A")</f>
        <v>60</v>
      </c>
      <c r="V9" s="12"/>
      <c r="W9" s="12"/>
      <c r="X9" s="23"/>
      <c r="Z9" s="8" t="s">
        <v>30</v>
      </c>
      <c r="AA9" s="8" t="str">
        <f>IFERROR(Q50/Q49-1,"N/A")</f>
        <v>N/A</v>
      </c>
      <c r="AB9" s="8" t="str">
        <f>IFERROR(R50/R49-1,"N/A")</f>
        <v>N/A</v>
      </c>
      <c r="AC9" s="23" t="str">
        <f>IFERROR(AA9-AB9,"N/A")</f>
        <v>N/A</v>
      </c>
    </row>
    <row r="10" spans="1:29" x14ac:dyDescent="0.25">
      <c r="A10" s="13">
        <f t="shared" si="9"/>
        <v>40574</v>
      </c>
      <c r="B10" s="14">
        <f t="shared" si="10"/>
        <v>106.32379240283514</v>
      </c>
      <c r="C10" s="14">
        <f t="shared" si="3"/>
        <v>106.23118099698895</v>
      </c>
      <c r="D10" s="12">
        <v>8.5618111250256312E-3</v>
      </c>
      <c r="E10" s="12">
        <v>1.1306632693685703E-2</v>
      </c>
      <c r="G10" s="14">
        <f>MAX($B$2:B10)</f>
        <v>106.32379240283514</v>
      </c>
      <c r="H10" s="12">
        <f t="shared" si="4"/>
        <v>0</v>
      </c>
      <c r="I10" s="12" t="str">
        <f t="shared" si="5"/>
        <v>Positive</v>
      </c>
      <c r="J10" s="14">
        <f>MAX($C$2:C10)</f>
        <v>106.23118099698895</v>
      </c>
      <c r="K10" s="12">
        <f t="shared" si="6"/>
        <v>0</v>
      </c>
      <c r="L10" s="12" t="str">
        <f t="shared" si="7"/>
        <v>Positive</v>
      </c>
      <c r="M10" s="12">
        <f t="shared" si="8"/>
        <v>-2.7448215686600719E-3</v>
      </c>
      <c r="O10" s="8">
        <v>2015</v>
      </c>
      <c r="P10" s="13">
        <v>42369</v>
      </c>
      <c r="Q10" s="14">
        <f t="shared" si="12"/>
        <v>130.0815520163292</v>
      </c>
      <c r="R10" s="14">
        <f t="shared" si="13"/>
        <v>129.13181666109077</v>
      </c>
      <c r="S10" s="8">
        <f t="shared" si="14"/>
        <v>69</v>
      </c>
      <c r="U10" s="8">
        <v>2015</v>
      </c>
      <c r="V10" s="12">
        <f t="shared" ref="V10:V15" si="15">IFERROR(VLOOKUP(U10,$O$2:$R$15,3,0)/VLOOKUP(U10-1,$O$2:$R$15,3,0)-1,"N/A")</f>
        <v>-4.5426862035610194E-3</v>
      </c>
      <c r="W10" s="12">
        <f t="shared" ref="W10:W15" si="16">IFERROR(VLOOKUP(U10,$O$2:$R$15,4,0)/VLOOKUP(U10-1,$O$2:$R$15,4,0)-1,"N/A")</f>
        <v>-3.9354838709677598E-3</v>
      </c>
      <c r="X10" s="23">
        <f t="shared" ref="X10:X19" si="17">IFERROR(V10-W10,"N/A")</f>
        <v>-6.0720233259325962E-4</v>
      </c>
      <c r="Z10" s="8" t="s">
        <v>31</v>
      </c>
      <c r="AA10" s="26" t="str">
        <f t="shared" ref="AA10:AA56" si="18">IFERROR(VLOOKUP(Z10,$O$49:$S$93,3,0)/VLOOKUP(Z9,$O$49:$S$93,3,0)-1,"N/A")</f>
        <v>N/A</v>
      </c>
      <c r="AB10" s="12" t="str">
        <f t="shared" ref="AB10:AB56" si="19">IFERROR(VLOOKUP(Z10,$O$49:$S$93,4,0)/VLOOKUP(Z9,$O$49:$S$93,4,0)-1,"N/A")</f>
        <v>N/A</v>
      </c>
      <c r="AC10" s="23" t="str">
        <f t="shared" ref="AC10:AC56" si="20">IFERROR(AA10-AB10,"N/A")</f>
        <v>N/A</v>
      </c>
    </row>
    <row r="11" spans="1:29" x14ac:dyDescent="0.25">
      <c r="A11" s="13">
        <f t="shared" si="9"/>
        <v>40602</v>
      </c>
      <c r="B11" s="14">
        <f t="shared" si="10"/>
        <v>105.56538674007285</v>
      </c>
      <c r="C11" s="14">
        <f t="shared" si="3"/>
        <v>105.67079290732684</v>
      </c>
      <c r="D11" s="12">
        <v>-7.1329816744014618E-3</v>
      </c>
      <c r="E11" s="12">
        <v>-5.2751751830566462E-3</v>
      </c>
      <c r="G11" s="14">
        <f>MAX($B$2:B11)</f>
        <v>106.32379240283514</v>
      </c>
      <c r="H11" s="12">
        <f t="shared" si="4"/>
        <v>-7.1329816744014618E-3</v>
      </c>
      <c r="I11" s="12">
        <f t="shared" si="5"/>
        <v>-7.1329816744014618E-3</v>
      </c>
      <c r="J11" s="14">
        <f>MAX($C$2:C11)</f>
        <v>106.23118099698895</v>
      </c>
      <c r="K11" s="12">
        <f t="shared" si="6"/>
        <v>-5.2751751830566462E-3</v>
      </c>
      <c r="L11" s="12">
        <f t="shared" si="7"/>
        <v>-5.2751751830566462E-3</v>
      </c>
      <c r="M11" s="12">
        <f t="shared" si="8"/>
        <v>-1.8578064913448156E-3</v>
      </c>
      <c r="O11" s="8">
        <v>2016</v>
      </c>
      <c r="P11" s="13">
        <v>42735</v>
      </c>
      <c r="Q11" s="14">
        <f t="shared" si="12"/>
        <v>134.71157177232863</v>
      </c>
      <c r="R11" s="14">
        <f t="shared" si="13"/>
        <v>134.75242556038819</v>
      </c>
      <c r="S11" s="8">
        <f t="shared" si="14"/>
        <v>81</v>
      </c>
      <c r="U11" s="8">
        <v>2016</v>
      </c>
      <c r="V11" s="12">
        <f t="shared" si="15"/>
        <v>3.5593208139292676E-2</v>
      </c>
      <c r="W11" s="12">
        <f t="shared" si="16"/>
        <v>4.3526135112377684E-2</v>
      </c>
      <c r="X11" s="23">
        <f t="shared" si="17"/>
        <v>-7.9329269730850083E-3</v>
      </c>
      <c r="Z11" s="8" t="s">
        <v>32</v>
      </c>
      <c r="AA11" s="26">
        <f t="shared" si="18"/>
        <v>3.7905819331041313E-2</v>
      </c>
      <c r="AB11" s="12">
        <f t="shared" si="19"/>
        <v>3.6103485566924221E-2</v>
      </c>
      <c r="AC11" s="23">
        <f t="shared" si="20"/>
        <v>1.8023337641170922E-3</v>
      </c>
    </row>
    <row r="12" spans="1:29" x14ac:dyDescent="0.25">
      <c r="A12" s="13">
        <f t="shared" si="9"/>
        <v>40633</v>
      </c>
      <c r="B12" s="14">
        <f t="shared" si="10"/>
        <v>107.42675767534621</v>
      </c>
      <c r="C12" s="14">
        <f t="shared" si="3"/>
        <v>106.63265306122447</v>
      </c>
      <c r="D12" s="12">
        <v>1.7632398201282484E-2</v>
      </c>
      <c r="E12" s="12">
        <v>9.1024220357764918E-3</v>
      </c>
      <c r="G12" s="14">
        <f>MAX($B$2:B12)</f>
        <v>107.42675767534621</v>
      </c>
      <c r="H12" s="12">
        <f t="shared" si="4"/>
        <v>0</v>
      </c>
      <c r="I12" s="12" t="str">
        <f t="shared" si="5"/>
        <v>Positive</v>
      </c>
      <c r="J12" s="14">
        <f>MAX($C$2:C12)</f>
        <v>106.63265306122447</v>
      </c>
      <c r="K12" s="12">
        <f t="shared" si="6"/>
        <v>0</v>
      </c>
      <c r="L12" s="12" t="str">
        <f>IF(E12&gt;0,"Positive",E12)</f>
        <v>Positive</v>
      </c>
      <c r="M12" s="12">
        <f t="shared" si="8"/>
        <v>8.5299761655059925E-3</v>
      </c>
      <c r="O12" s="8">
        <v>2017</v>
      </c>
      <c r="P12" s="13">
        <v>43100</v>
      </c>
      <c r="Q12" s="14">
        <f t="shared" si="12"/>
        <v>139.00920386131489</v>
      </c>
      <c r="R12" s="14">
        <f t="shared" si="13"/>
        <v>140.77450652392116</v>
      </c>
      <c r="S12" s="8">
        <f t="shared" si="14"/>
        <v>93</v>
      </c>
      <c r="U12" s="8">
        <v>2017</v>
      </c>
      <c r="V12" s="12">
        <f t="shared" si="15"/>
        <v>3.1902471572743174E-2</v>
      </c>
      <c r="W12" s="12">
        <f t="shared" si="16"/>
        <v>4.468996337905784E-2</v>
      </c>
      <c r="X12" s="23">
        <f t="shared" si="17"/>
        <v>-1.2787491806314666E-2</v>
      </c>
      <c r="Z12" s="8" t="s">
        <v>33</v>
      </c>
      <c r="AA12" s="26">
        <f t="shared" si="18"/>
        <v>5.3933868504940641E-3</v>
      </c>
      <c r="AB12" s="12">
        <f t="shared" si="19"/>
        <v>8.3500602167807525E-3</v>
      </c>
      <c r="AC12" s="23">
        <f t="shared" si="20"/>
        <v>-2.9566733662866884E-3</v>
      </c>
    </row>
    <row r="13" spans="1:29" x14ac:dyDescent="0.25">
      <c r="A13" s="13">
        <f t="shared" si="9"/>
        <v>40663</v>
      </c>
      <c r="B13" s="14">
        <f t="shared" si="10"/>
        <v>108.93888748443396</v>
      </c>
      <c r="C13" s="14">
        <f t="shared" si="3"/>
        <v>107.53596520575442</v>
      </c>
      <c r="D13" s="12">
        <v>1.4075914062840367E-2</v>
      </c>
      <c r="E13" s="12">
        <v>8.4712526472665584E-3</v>
      </c>
      <c r="G13" s="14">
        <f>MAX($B$2:B13)</f>
        <v>108.93888748443396</v>
      </c>
      <c r="H13" s="12">
        <f t="shared" si="4"/>
        <v>0</v>
      </c>
      <c r="I13" s="12" t="str">
        <f t="shared" si="5"/>
        <v>Positive</v>
      </c>
      <c r="J13" s="14">
        <f>MAX($C$2:C13)</f>
        <v>107.53596520575442</v>
      </c>
      <c r="K13" s="12">
        <f t="shared" si="6"/>
        <v>0</v>
      </c>
      <c r="L13" s="12" t="str">
        <f t="shared" ref="L13:L76" si="21">IF(E13&gt;0,"Positive",E13)</f>
        <v>Positive</v>
      </c>
      <c r="M13" s="12">
        <f t="shared" si="8"/>
        <v>5.6046614155738084E-3</v>
      </c>
      <c r="O13" s="8">
        <v>2018</v>
      </c>
      <c r="P13" s="13">
        <v>43465</v>
      </c>
      <c r="Q13" s="14">
        <f t="shared" si="12"/>
        <v>139.37765998696855</v>
      </c>
      <c r="R13" s="14">
        <f t="shared" si="13"/>
        <v>141.69143332818797</v>
      </c>
      <c r="S13" s="8">
        <f t="shared" si="14"/>
        <v>105</v>
      </c>
      <c r="U13" s="8">
        <v>2018</v>
      </c>
      <c r="V13" s="12">
        <f t="shared" si="15"/>
        <v>2.65058798567952E-3</v>
      </c>
      <c r="W13" s="12">
        <f t="shared" si="16"/>
        <v>6.513443569493127E-3</v>
      </c>
      <c r="X13" s="23">
        <f t="shared" si="17"/>
        <v>-3.8628555838136069E-3</v>
      </c>
      <c r="Z13" s="8" t="s">
        <v>34</v>
      </c>
      <c r="AA13" s="26">
        <f t="shared" si="18"/>
        <v>1.902427326743239E-2</v>
      </c>
      <c r="AB13" s="12">
        <f t="shared" si="19"/>
        <v>1.5128593040847127E-2</v>
      </c>
      <c r="AC13" s="23">
        <f t="shared" si="20"/>
        <v>3.895680226585263E-3</v>
      </c>
    </row>
    <row r="14" spans="1:29" x14ac:dyDescent="0.25">
      <c r="A14" s="13">
        <f t="shared" si="9"/>
        <v>40694</v>
      </c>
      <c r="B14" s="14">
        <f t="shared" si="10"/>
        <v>110.05308839639338</v>
      </c>
      <c r="C14" s="14">
        <f t="shared" si="3"/>
        <v>108.76547340247572</v>
      </c>
      <c r="D14" s="12">
        <v>1.0227761065749963E-2</v>
      </c>
      <c r="E14" s="12">
        <v>1.1433460371781834E-2</v>
      </c>
      <c r="G14" s="14">
        <f>MAX($B$2:B14)</f>
        <v>110.05308839639338</v>
      </c>
      <c r="H14" s="12">
        <f t="shared" si="4"/>
        <v>0</v>
      </c>
      <c r="I14" s="12" t="str">
        <f t="shared" si="5"/>
        <v>Positive</v>
      </c>
      <c r="J14" s="14">
        <f>MAX($C$2:C14)</f>
        <v>108.76547340247572</v>
      </c>
      <c r="K14" s="12">
        <f t="shared" si="6"/>
        <v>0</v>
      </c>
      <c r="L14" s="12" t="str">
        <f t="shared" si="21"/>
        <v>Positive</v>
      </c>
      <c r="M14" s="12">
        <f t="shared" si="8"/>
        <v>-1.205699306031871E-3</v>
      </c>
      <c r="O14" s="8">
        <v>2019</v>
      </c>
      <c r="P14" s="13">
        <v>43830</v>
      </c>
      <c r="Q14" s="14">
        <f t="shared" si="12"/>
        <v>157.11295810611324</v>
      </c>
      <c r="R14" s="14">
        <f t="shared" si="13"/>
        <v>157.58277678744105</v>
      </c>
      <c r="S14" s="8">
        <f t="shared" si="14"/>
        <v>117</v>
      </c>
      <c r="U14" s="8">
        <v>2019</v>
      </c>
      <c r="V14" s="12">
        <f t="shared" si="15"/>
        <v>0.12724634723242523</v>
      </c>
      <c r="W14" s="12">
        <f t="shared" si="16"/>
        <v>0.11215458186837091</v>
      </c>
      <c r="X14" s="23">
        <f t="shared" si="17"/>
        <v>1.5091765364054321E-2</v>
      </c>
      <c r="Z14" s="8" t="s">
        <v>35</v>
      </c>
      <c r="AA14" s="26">
        <f t="shared" si="18"/>
        <v>2.6190787466771059E-2</v>
      </c>
      <c r="AB14" s="12">
        <f t="shared" si="19"/>
        <v>1.9766256176954933E-2</v>
      </c>
      <c r="AC14" s="23">
        <f t="shared" si="20"/>
        <v>6.4245312898161266E-3</v>
      </c>
    </row>
    <row r="15" spans="1:29" x14ac:dyDescent="0.25">
      <c r="A15" s="13">
        <f t="shared" si="9"/>
        <v>40724</v>
      </c>
      <c r="B15" s="14">
        <f t="shared" si="10"/>
        <v>110.24034905386553</v>
      </c>
      <c r="C15" s="14">
        <f t="shared" si="3"/>
        <v>108.740381398461</v>
      </c>
      <c r="D15" s="12">
        <v>1.7015484090521227E-3</v>
      </c>
      <c r="E15" s="12">
        <v>-2.3069824669330607E-4</v>
      </c>
      <c r="G15" s="14">
        <f>MAX($B$2:B15)</f>
        <v>110.24034905386553</v>
      </c>
      <c r="H15" s="12">
        <f t="shared" si="4"/>
        <v>0</v>
      </c>
      <c r="I15" s="12" t="str">
        <f t="shared" si="5"/>
        <v>Positive</v>
      </c>
      <c r="J15" s="14">
        <f>MAX($C$2:C15)</f>
        <v>108.76547340247572</v>
      </c>
      <c r="K15" s="12">
        <f t="shared" si="6"/>
        <v>-2.3069824669330607E-4</v>
      </c>
      <c r="L15" s="12">
        <f t="shared" si="21"/>
        <v>-2.3069824669330607E-4</v>
      </c>
      <c r="M15" s="12">
        <f t="shared" si="8"/>
        <v>1.9322466557454288E-3</v>
      </c>
      <c r="O15" s="8">
        <v>2020</v>
      </c>
      <c r="P15" s="13">
        <f>P3</f>
        <v>44165</v>
      </c>
      <c r="Q15" s="14">
        <f t="shared" si="12"/>
        <v>166.25494817166492</v>
      </c>
      <c r="R15" s="14">
        <f t="shared" si="13"/>
        <v>167.3083176138984</v>
      </c>
      <c r="S15" s="8">
        <f t="shared" si="14"/>
        <v>128</v>
      </c>
      <c r="U15" s="8">
        <v>2020</v>
      </c>
      <c r="V15" s="12">
        <f t="shared" si="15"/>
        <v>5.8187371530343368E-2</v>
      </c>
      <c r="W15" s="12">
        <f t="shared" si="16"/>
        <v>6.1717029136857171E-2</v>
      </c>
      <c r="X15" s="23">
        <f t="shared" si="17"/>
        <v>-3.529657606513803E-3</v>
      </c>
      <c r="Z15" s="8" t="s">
        <v>36</v>
      </c>
      <c r="AA15" s="26">
        <f t="shared" si="18"/>
        <v>-5.9198233395615363E-3</v>
      </c>
      <c r="AB15" s="12">
        <f t="shared" si="19"/>
        <v>6.3841242981310664E-3</v>
      </c>
      <c r="AC15" s="23">
        <f t="shared" si="20"/>
        <v>-1.2303947637692603E-2</v>
      </c>
    </row>
    <row r="16" spans="1:29" x14ac:dyDescent="0.25">
      <c r="A16" s="13">
        <f t="shared" si="9"/>
        <v>40755</v>
      </c>
      <c r="B16" s="14">
        <f t="shared" si="10"/>
        <v>111.19256949711152</v>
      </c>
      <c r="C16" s="14">
        <f t="shared" si="3"/>
        <v>110.02007360321174</v>
      </c>
      <c r="D16" s="12">
        <v>8.6376762357738279E-3</v>
      </c>
      <c r="E16" s="12">
        <v>1.1768325513421996E-2</v>
      </c>
      <c r="G16" s="14">
        <f>MAX($B$2:B16)</f>
        <v>111.19256949711152</v>
      </c>
      <c r="H16" s="12">
        <f t="shared" si="4"/>
        <v>0</v>
      </c>
      <c r="I16" s="12" t="str">
        <f t="shared" si="5"/>
        <v>Positive</v>
      </c>
      <c r="J16" s="14">
        <f>MAX($C$2:C16)</f>
        <v>110.02007360321174</v>
      </c>
      <c r="K16" s="12">
        <f t="shared" si="6"/>
        <v>0</v>
      </c>
      <c r="L16" s="12" t="str">
        <f t="shared" si="21"/>
        <v>Positive</v>
      </c>
      <c r="M16" s="12">
        <f t="shared" si="8"/>
        <v>-3.1306492776481676E-3</v>
      </c>
      <c r="U16" s="8" t="s">
        <v>37</v>
      </c>
      <c r="V16" s="12">
        <f>(1+V4)^(1/(($P$3-$P$2)/365))-1</f>
        <v>4.9546032333750212E-2</v>
      </c>
      <c r="W16" s="12">
        <f>(1+W4)^(1/(($P$3-$P$2)/365))-1</f>
        <v>5.0176796429073356E-2</v>
      </c>
      <c r="X16" s="23">
        <f t="shared" si="17"/>
        <v>-6.3076409532314415E-4</v>
      </c>
      <c r="Z16" s="8" t="s">
        <v>38</v>
      </c>
      <c r="AA16" s="26">
        <f t="shared" si="18"/>
        <v>9.4409746845176556E-3</v>
      </c>
      <c r="AB16" s="12">
        <f t="shared" si="19"/>
        <v>1.2305105472332212E-2</v>
      </c>
      <c r="AC16" s="23">
        <f t="shared" si="20"/>
        <v>-2.8641307878145561E-3</v>
      </c>
    </row>
    <row r="17" spans="1:29" x14ac:dyDescent="0.25">
      <c r="A17" s="13">
        <f t="shared" si="9"/>
        <v>40786</v>
      </c>
      <c r="B17" s="14">
        <f t="shared" si="10"/>
        <v>110.80025841970733</v>
      </c>
      <c r="C17" s="14">
        <f t="shared" si="3"/>
        <v>110.49682167949146</v>
      </c>
      <c r="D17" s="12">
        <v>-3.528213073755615E-3</v>
      </c>
      <c r="E17" s="12">
        <v>4.3332826516651046E-3</v>
      </c>
      <c r="G17" s="14">
        <f>MAX($B$2:B17)</f>
        <v>111.19256949711152</v>
      </c>
      <c r="H17" s="12">
        <f t="shared" si="4"/>
        <v>-3.528213073755615E-3</v>
      </c>
      <c r="I17" s="12">
        <f t="shared" si="5"/>
        <v>-3.528213073755615E-3</v>
      </c>
      <c r="J17" s="14">
        <f>MAX($C$2:C17)</f>
        <v>110.49682167949146</v>
      </c>
      <c r="K17" s="12">
        <f t="shared" si="6"/>
        <v>0</v>
      </c>
      <c r="L17" s="12" t="str">
        <f t="shared" si="21"/>
        <v>Positive</v>
      </c>
      <c r="M17" s="12">
        <f t="shared" si="8"/>
        <v>-7.8614957254207196E-3</v>
      </c>
      <c r="O17" s="24" t="s">
        <v>39</v>
      </c>
      <c r="U17" s="8" t="s">
        <v>40</v>
      </c>
      <c r="V17" s="12">
        <f>AVERAGE(D:D)</f>
        <v>4.1341488457701794E-3</v>
      </c>
      <c r="W17" s="12">
        <f>AVERAGE(E:E)</f>
        <v>4.1483441983737913E-3</v>
      </c>
      <c r="X17" s="23">
        <f t="shared" si="17"/>
        <v>-1.419535260361194E-5</v>
      </c>
      <c r="Z17" s="8" t="s">
        <v>41</v>
      </c>
      <c r="AA17" s="26">
        <f t="shared" si="18"/>
        <v>2.9810068727358807E-2</v>
      </c>
      <c r="AB17" s="12">
        <f t="shared" si="19"/>
        <v>1.9856549641374732E-2</v>
      </c>
      <c r="AC17" s="23">
        <f t="shared" si="20"/>
        <v>9.953519085984075E-3</v>
      </c>
    </row>
    <row r="18" spans="1:29" x14ac:dyDescent="0.25">
      <c r="A18" s="13">
        <f t="shared" si="9"/>
        <v>40816</v>
      </c>
      <c r="B18" s="14">
        <f t="shared" si="10"/>
        <v>109.58774566257505</v>
      </c>
      <c r="C18" s="14">
        <f t="shared" si="3"/>
        <v>109.43459350953495</v>
      </c>
      <c r="D18" s="12">
        <v>-1.0943230407814863E-2</v>
      </c>
      <c r="E18" s="12">
        <v>-9.613201120278636E-3</v>
      </c>
      <c r="G18" s="14">
        <f>MAX($B$2:B18)</f>
        <v>111.19256949711152</v>
      </c>
      <c r="H18" s="12">
        <f t="shared" si="4"/>
        <v>-1.4432833432976522E-2</v>
      </c>
      <c r="I18" s="12">
        <f t="shared" si="5"/>
        <v>-1.0943230407814863E-2</v>
      </c>
      <c r="J18" s="14">
        <f>MAX($C$2:C18)</f>
        <v>110.49682167949146</v>
      </c>
      <c r="K18" s="12">
        <f t="shared" si="6"/>
        <v>-9.613201120278636E-3</v>
      </c>
      <c r="L18" s="12">
        <f t="shared" si="21"/>
        <v>-9.613201120278636E-3</v>
      </c>
      <c r="M18" s="12">
        <f t="shared" si="8"/>
        <v>-1.3300292875362274E-3</v>
      </c>
      <c r="U18" s="8" t="s">
        <v>42</v>
      </c>
      <c r="V18" s="12">
        <f>MAX(D:D)</f>
        <v>3.9906857234623283E-2</v>
      </c>
      <c r="W18" s="12">
        <f>MAX(E:E)</f>
        <v>3.49E-2</v>
      </c>
      <c r="X18" s="23">
        <f t="shared" si="17"/>
        <v>5.0068572346232826E-3</v>
      </c>
      <c r="Z18" s="8" t="s">
        <v>43</v>
      </c>
      <c r="AA18" s="26">
        <f t="shared" si="18"/>
        <v>2.7549930138900391E-2</v>
      </c>
      <c r="AB18" s="12">
        <f t="shared" si="19"/>
        <v>2.0506366597571546E-2</v>
      </c>
      <c r="AC18" s="23">
        <f t="shared" si="20"/>
        <v>7.0435635413288455E-3</v>
      </c>
    </row>
    <row r="19" spans="1:29" x14ac:dyDescent="0.25">
      <c r="A19" s="13">
        <f t="shared" si="9"/>
        <v>40847</v>
      </c>
      <c r="B19" s="14">
        <f t="shared" si="10"/>
        <v>111.27870939954873</v>
      </c>
      <c r="C19" s="14">
        <f t="shared" si="3"/>
        <v>111.12412177985944</v>
      </c>
      <c r="D19" s="12">
        <v>1.5430226497953781E-2</v>
      </c>
      <c r="E19" s="12">
        <v>1.543870376031764E-2</v>
      </c>
      <c r="G19" s="14">
        <f>MAX($B$2:B19)</f>
        <v>111.27870939954873</v>
      </c>
      <c r="H19" s="12">
        <f t="shared" si="4"/>
        <v>0</v>
      </c>
      <c r="I19" s="12" t="str">
        <f t="shared" si="5"/>
        <v>Positive</v>
      </c>
      <c r="J19" s="14">
        <f>MAX($C$2:C19)</f>
        <v>111.12412177985944</v>
      </c>
      <c r="K19" s="12">
        <f t="shared" si="6"/>
        <v>0</v>
      </c>
      <c r="L19" s="12" t="str">
        <f t="shared" si="21"/>
        <v>Positive</v>
      </c>
      <c r="M19" s="12">
        <f t="shared" si="8"/>
        <v>-8.4772623638595945E-6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-9.8809653026520561E-2</v>
      </c>
      <c r="W19" s="12">
        <f>MIN(E:E)</f>
        <v>-7.0792373308822709E-2</v>
      </c>
      <c r="X19" s="23">
        <f t="shared" si="17"/>
        <v>-2.8017279717697852E-2</v>
      </c>
      <c r="Z19" s="8" t="s">
        <v>45</v>
      </c>
      <c r="AA19" s="26">
        <f t="shared" si="18"/>
        <v>2.1820159651901427E-2</v>
      </c>
      <c r="AB19" s="12">
        <f t="shared" si="19"/>
        <v>2.3503808487486566E-2</v>
      </c>
      <c r="AC19" s="23">
        <f t="shared" si="20"/>
        <v>-1.6836488355851387E-3</v>
      </c>
    </row>
    <row r="20" spans="1:29" x14ac:dyDescent="0.25">
      <c r="A20" s="13">
        <f t="shared" si="9"/>
        <v>40877</v>
      </c>
      <c r="B20" s="14">
        <f t="shared" si="10"/>
        <v>109.75253504115055</v>
      </c>
      <c r="C20" s="14">
        <f t="shared" si="3"/>
        <v>109.89461358313812</v>
      </c>
      <c r="D20" s="12">
        <v>-1.3714881908976961E-2</v>
      </c>
      <c r="E20" s="12">
        <v>-1.1064278187565835E-2</v>
      </c>
      <c r="G20" s="14">
        <f>MAX($B$2:B20)</f>
        <v>111.27870939954873</v>
      </c>
      <c r="H20" s="12">
        <f t="shared" si="4"/>
        <v>-1.3714881908976961E-2</v>
      </c>
      <c r="I20" s="12">
        <f t="shared" si="5"/>
        <v>-1.3714881908976961E-2</v>
      </c>
      <c r="J20" s="14">
        <f>MAX($C$2:C20)</f>
        <v>111.12412177985944</v>
      </c>
      <c r="K20" s="12">
        <f t="shared" si="6"/>
        <v>-1.1064278187565835E-2</v>
      </c>
      <c r="L20" s="12">
        <f t="shared" si="21"/>
        <v>-1.1064278187565835E-2</v>
      </c>
      <c r="M20" s="12">
        <f t="shared" si="8"/>
        <v>-2.6506037214111267E-3</v>
      </c>
      <c r="O20" s="8" t="s">
        <v>24</v>
      </c>
      <c r="P20" s="8" t="str">
        <f>"D3:D"&amp;S3</f>
        <v>D3:D128</v>
      </c>
      <c r="Q20" s="8" t="str">
        <f>"E3:E"&amp;S3</f>
        <v>E3:E128</v>
      </c>
      <c r="Z20" s="8" t="s">
        <v>46</v>
      </c>
      <c r="AA20" s="26">
        <f t="shared" si="18"/>
        <v>2.5080234833659176E-2</v>
      </c>
      <c r="AB20" s="12">
        <f t="shared" si="19"/>
        <v>1.389184208661165E-2</v>
      </c>
      <c r="AC20" s="23">
        <f t="shared" si="20"/>
        <v>1.1188392747047526E-2</v>
      </c>
    </row>
    <row r="21" spans="1:29" x14ac:dyDescent="0.25">
      <c r="A21" s="13">
        <f t="shared" si="9"/>
        <v>40908</v>
      </c>
      <c r="B21" s="14">
        <f t="shared" si="10"/>
        <v>110.62236079510878</v>
      </c>
      <c r="C21" s="14">
        <f t="shared" si="3"/>
        <v>110.78119772499157</v>
      </c>
      <c r="D21" s="12">
        <v>7.9253363362594698E-3</v>
      </c>
      <c r="E21" s="12">
        <v>8.0675850521347847E-3</v>
      </c>
      <c r="G21" s="14">
        <f>MAX($B$2:B21)</f>
        <v>111.27870939954873</v>
      </c>
      <c r="H21" s="12">
        <f t="shared" si="4"/>
        <v>-5.8982406246582686E-3</v>
      </c>
      <c r="I21" s="12" t="str">
        <f t="shared" si="5"/>
        <v>Positive</v>
      </c>
      <c r="J21" s="14">
        <f>MAX($C$2:C21)</f>
        <v>111.12412177985944</v>
      </c>
      <c r="K21" s="12">
        <f t="shared" si="6"/>
        <v>-3.0859551407498298E-3</v>
      </c>
      <c r="L21" s="12" t="str">
        <f t="shared" si="21"/>
        <v>Positive</v>
      </c>
      <c r="M21" s="12">
        <f t="shared" si="8"/>
        <v>-1.4224871587531496E-4</v>
      </c>
      <c r="O21" s="8" t="s">
        <v>95</v>
      </c>
      <c r="P21" s="8" t="str">
        <f>IFERROR("D"&amp;(S4+1)&amp;":D"&amp;S3,"N/A")</f>
        <v>D61:D128</v>
      </c>
      <c r="Q21" s="8" t="str">
        <f>IFERROR("E"&amp;(S4+1)&amp;":E"&amp;S3,"N/A")</f>
        <v>E61:E128</v>
      </c>
      <c r="U21" s="15" t="s">
        <v>47</v>
      </c>
      <c r="Z21" s="8" t="s">
        <v>48</v>
      </c>
      <c r="AA21" s="26">
        <f t="shared" si="18"/>
        <v>6.2311956870351182E-3</v>
      </c>
      <c r="AB21" s="12">
        <f t="shared" si="19"/>
        <v>2.5166025865082098E-3</v>
      </c>
      <c r="AC21" s="23">
        <f t="shared" si="20"/>
        <v>3.7145931005269084E-3</v>
      </c>
    </row>
    <row r="22" spans="1:29" x14ac:dyDescent="0.25">
      <c r="A22" s="13">
        <f t="shared" si="9"/>
        <v>40939</v>
      </c>
      <c r="B22" s="14">
        <f t="shared" si="10"/>
        <v>111.583007967941</v>
      </c>
      <c r="C22" s="14">
        <f t="shared" si="3"/>
        <v>111.36667781866841</v>
      </c>
      <c r="D22" s="12">
        <v>8.6840234282425932E-3</v>
      </c>
      <c r="E22" s="12">
        <v>5.2850132125332738E-3</v>
      </c>
      <c r="G22" s="14">
        <f>MAX($B$2:B22)</f>
        <v>111.583007967941</v>
      </c>
      <c r="H22" s="12">
        <f t="shared" si="4"/>
        <v>0</v>
      </c>
      <c r="I22" s="12" t="str">
        <f t="shared" si="5"/>
        <v>Positive</v>
      </c>
      <c r="J22" s="14">
        <f>MAX($C$2:C22)</f>
        <v>111.36667781866841</v>
      </c>
      <c r="K22" s="12">
        <f t="shared" si="6"/>
        <v>0</v>
      </c>
      <c r="L22" s="12" t="str">
        <f t="shared" si="21"/>
        <v>Positive</v>
      </c>
      <c r="M22" s="12">
        <f t="shared" si="8"/>
        <v>3.3990102157093194E-3</v>
      </c>
      <c r="O22" s="8" t="s">
        <v>96</v>
      </c>
      <c r="P22" s="8" t="str">
        <f>IFERROR("D"&amp;(S5+1)&amp;":D"&amp;S3,"N/A")</f>
        <v>D70:D128</v>
      </c>
      <c r="Q22" s="8" t="str">
        <f>IFERROR("E"&amp;(S5+1)&amp;":E"&amp;S3,"N/A")</f>
        <v>E70:E128</v>
      </c>
      <c r="U22" s="8" t="s">
        <v>24</v>
      </c>
      <c r="V22" s="12">
        <f t="shared" ref="V22:W33" ca="1" si="22">IFERROR(STDEV(INDIRECT(P20))*SQRT($AA$1),"N/A")</f>
        <v>4.6341077267892369E-2</v>
      </c>
      <c r="W22" s="12">
        <f t="shared" ca="1" si="22"/>
        <v>3.6278488277954227E-2</v>
      </c>
      <c r="X22" s="12">
        <f t="shared" ref="X22:X33" ca="1" si="23">IFERROR(V22-W22,"N/A")</f>
        <v>1.0062588989938143E-2</v>
      </c>
      <c r="Z22" s="8" t="s">
        <v>49</v>
      </c>
      <c r="AA22" s="26">
        <f t="shared" si="18"/>
        <v>-3.2002732033087788E-2</v>
      </c>
      <c r="AB22" s="12">
        <f t="shared" si="19"/>
        <v>-2.210445575622344E-2</v>
      </c>
      <c r="AC22" s="23">
        <f t="shared" si="20"/>
        <v>-9.8982762768643484E-3</v>
      </c>
    </row>
    <row r="23" spans="1:29" x14ac:dyDescent="0.25">
      <c r="A23" s="13">
        <f t="shared" si="9"/>
        <v>40968</v>
      </c>
      <c r="B23" s="14">
        <f t="shared" si="10"/>
        <v>112.87791541436104</v>
      </c>
      <c r="C23" s="14">
        <f t="shared" si="3"/>
        <v>112.31180996988955</v>
      </c>
      <c r="D23" s="12">
        <v>1.1604880259116879E-2</v>
      </c>
      <c r="E23" s="12">
        <v>8.4866691701088737E-3</v>
      </c>
      <c r="G23" s="14">
        <f>MAX($B$2:B23)</f>
        <v>112.87791541436104</v>
      </c>
      <c r="H23" s="12">
        <f t="shared" si="4"/>
        <v>0</v>
      </c>
      <c r="I23" s="12" t="str">
        <f t="shared" si="5"/>
        <v>Positive</v>
      </c>
      <c r="J23" s="14">
        <f>MAX($C$2:C23)</f>
        <v>112.31180996988955</v>
      </c>
      <c r="K23" s="12">
        <f t="shared" si="6"/>
        <v>0</v>
      </c>
      <c r="L23" s="12" t="str">
        <f t="shared" si="21"/>
        <v>Positive</v>
      </c>
      <c r="M23" s="12">
        <f t="shared" si="8"/>
        <v>3.118211089008005E-3</v>
      </c>
      <c r="O23" s="8" t="s">
        <v>97</v>
      </c>
      <c r="P23" s="8" t="str">
        <f>IFERROR("D"&amp;(S6+1)&amp;":D"&amp;S3,"N/A")</f>
        <v>D77:D128</v>
      </c>
      <c r="Q23" s="8" t="str">
        <f>IFERROR("E"&amp;(S6+1)&amp;":E"&amp;S3,"N/A")</f>
        <v>E77:E128</v>
      </c>
      <c r="U23" s="8" t="s">
        <v>95</v>
      </c>
      <c r="V23" s="12">
        <f t="shared" ca="1" si="22"/>
        <v>5.5457861887236726E-2</v>
      </c>
      <c r="W23" s="12">
        <f t="shared" ca="1" si="22"/>
        <v>4.2694348216723119E-2</v>
      </c>
      <c r="X23" s="12">
        <f t="shared" ca="1" si="23"/>
        <v>1.2763513670513607E-2</v>
      </c>
      <c r="Z23" s="8" t="s">
        <v>50</v>
      </c>
      <c r="AA23" s="26">
        <f t="shared" si="18"/>
        <v>2.1536145759017966E-2</v>
      </c>
      <c r="AB23" s="12">
        <f t="shared" si="19"/>
        <v>1.0909868796349365E-2</v>
      </c>
      <c r="AC23" s="23">
        <f t="shared" si="20"/>
        <v>1.0626276962668602E-2</v>
      </c>
    </row>
    <row r="24" spans="1:29" x14ac:dyDescent="0.25">
      <c r="A24" s="13">
        <f t="shared" si="9"/>
        <v>40999</v>
      </c>
      <c r="B24" s="14">
        <f t="shared" si="10"/>
        <v>113.92002097319366</v>
      </c>
      <c r="C24" s="14">
        <f t="shared" si="3"/>
        <v>112.98093007694881</v>
      </c>
      <c r="D24" s="12">
        <v>9.2321474489245325E-3</v>
      </c>
      <c r="E24" s="12">
        <v>5.9577003276738427E-3</v>
      </c>
      <c r="G24" s="14">
        <f>MAX($B$2:B24)</f>
        <v>113.92002097319366</v>
      </c>
      <c r="H24" s="12">
        <f t="shared" si="4"/>
        <v>0</v>
      </c>
      <c r="I24" s="12" t="str">
        <f t="shared" si="5"/>
        <v>Positive</v>
      </c>
      <c r="J24" s="14">
        <f>MAX($C$2:C24)</f>
        <v>112.98093007694881</v>
      </c>
      <c r="K24" s="12">
        <f t="shared" si="6"/>
        <v>0</v>
      </c>
      <c r="L24" s="12" t="str">
        <f t="shared" si="21"/>
        <v>Positive</v>
      </c>
      <c r="M24" s="12">
        <f t="shared" si="8"/>
        <v>3.2744471212506898E-3</v>
      </c>
      <c r="U24" s="8" t="s">
        <v>96</v>
      </c>
      <c r="V24" s="12">
        <f t="shared" ca="1" si="22"/>
        <v>5.8759481225930887E-2</v>
      </c>
      <c r="W24" s="12">
        <f t="shared" ca="1" si="22"/>
        <v>4.5009431547405748E-2</v>
      </c>
      <c r="X24" s="12">
        <f t="shared" ca="1" si="23"/>
        <v>1.3750049678525139E-2</v>
      </c>
      <c r="Z24" s="8" t="s">
        <v>51</v>
      </c>
      <c r="AA24" s="26">
        <f t="shared" si="18"/>
        <v>1.3944742900997786E-2</v>
      </c>
      <c r="AB24" s="12">
        <f t="shared" si="19"/>
        <v>1.1285885589334521E-2</v>
      </c>
      <c r="AC24" s="23">
        <f t="shared" si="20"/>
        <v>2.6588573116632652E-3</v>
      </c>
    </row>
    <row r="25" spans="1:29" x14ac:dyDescent="0.25">
      <c r="A25" s="13">
        <f t="shared" si="9"/>
        <v>41029</v>
      </c>
      <c r="B25" s="14">
        <f t="shared" si="10"/>
        <v>114.42094323193172</v>
      </c>
      <c r="C25" s="14">
        <f t="shared" si="3"/>
        <v>113.80896620943457</v>
      </c>
      <c r="D25" s="12">
        <v>4.3971398043889387E-3</v>
      </c>
      <c r="E25" s="12">
        <v>7.3289902280129215E-3</v>
      </c>
      <c r="G25" s="14">
        <f>MAX($B$2:B25)</f>
        <v>114.42094323193172</v>
      </c>
      <c r="H25" s="12">
        <f t="shared" si="4"/>
        <v>0</v>
      </c>
      <c r="I25" s="12" t="str">
        <f t="shared" si="5"/>
        <v>Positive</v>
      </c>
      <c r="J25" s="14">
        <f>MAX($C$2:C25)</f>
        <v>113.80896620943457</v>
      </c>
      <c r="K25" s="12">
        <f t="shared" si="6"/>
        <v>0</v>
      </c>
      <c r="L25" s="12" t="str">
        <f t="shared" si="21"/>
        <v>Positive</v>
      </c>
      <c r="M25" s="12">
        <f t="shared" si="8"/>
        <v>-2.9318504236239828E-3</v>
      </c>
      <c r="U25" s="8" t="s">
        <v>97</v>
      </c>
      <c r="V25" s="12">
        <f ca="1">IFERROR(STDEV(INDIRECT(P23))*SQRT($AA$1),"N/A")</f>
        <v>6.1546607037927879E-2</v>
      </c>
      <c r="W25" s="12">
        <f t="shared" ca="1" si="22"/>
        <v>4.7358769050472892E-2</v>
      </c>
      <c r="X25" s="12">
        <f t="shared" ca="1" si="23"/>
        <v>1.4187837987454988E-2</v>
      </c>
      <c r="Z25" s="8" t="s">
        <v>52</v>
      </c>
      <c r="AA25" s="26">
        <f t="shared" si="18"/>
        <v>2.6264598802576478E-2</v>
      </c>
      <c r="AB25" s="12">
        <f t="shared" si="19"/>
        <v>2.6156099602427485E-2</v>
      </c>
      <c r="AC25" s="23">
        <f t="shared" si="20"/>
        <v>1.0849920014899261E-4</v>
      </c>
    </row>
    <row r="26" spans="1:29" x14ac:dyDescent="0.25">
      <c r="A26" s="13">
        <f t="shared" si="9"/>
        <v>41060</v>
      </c>
      <c r="B26" s="14">
        <f t="shared" si="10"/>
        <v>115.33290263382116</v>
      </c>
      <c r="C26" s="14">
        <f t="shared" si="3"/>
        <v>113.96788223486112</v>
      </c>
      <c r="D26" s="12">
        <v>7.9702139846977715E-3</v>
      </c>
      <c r="E26" s="12">
        <v>1.3963401190562053E-3</v>
      </c>
      <c r="G26" s="14">
        <f>MAX($B$2:B26)</f>
        <v>115.33290263382116</v>
      </c>
      <c r="H26" s="12">
        <f t="shared" si="4"/>
        <v>0</v>
      </c>
      <c r="I26" s="12" t="str">
        <f t="shared" si="5"/>
        <v>Positive</v>
      </c>
      <c r="J26" s="14">
        <f>MAX($C$2:C26)</f>
        <v>113.96788223486112</v>
      </c>
      <c r="K26" s="12">
        <f t="shared" si="6"/>
        <v>0</v>
      </c>
      <c r="L26" s="12" t="str">
        <f t="shared" si="21"/>
        <v>Positive</v>
      </c>
      <c r="M26" s="12">
        <f t="shared" si="8"/>
        <v>6.5738738656415663E-3</v>
      </c>
      <c r="O26" s="8">
        <v>2015</v>
      </c>
      <c r="P26" s="8" t="str">
        <f t="shared" ref="P26:P31" si="24">IFERROR("D"&amp;(S9+1)&amp;":D"&amp;S10,"N/A")</f>
        <v>D61:D69</v>
      </c>
      <c r="Q26" s="8" t="str">
        <f t="shared" ref="Q26:Q31" si="25">IFERROR("E"&amp;(S9+1)&amp;":E"&amp;S10,"N/A")</f>
        <v>E61:E69</v>
      </c>
      <c r="V26" s="12"/>
      <c r="W26" s="12"/>
      <c r="X26" s="12"/>
      <c r="Z26" s="8" t="s">
        <v>53</v>
      </c>
      <c r="AA26" s="26">
        <f t="shared" si="18"/>
        <v>1.5082566912757001E-2</v>
      </c>
      <c r="AB26" s="12">
        <f t="shared" si="19"/>
        <v>1.7264817835780599E-2</v>
      </c>
      <c r="AC26" s="23">
        <f t="shared" si="20"/>
        <v>-2.1822509230235987E-3</v>
      </c>
    </row>
    <row r="27" spans="1:29" x14ac:dyDescent="0.25">
      <c r="A27" s="13">
        <f t="shared" si="9"/>
        <v>41090</v>
      </c>
      <c r="B27" s="14">
        <f t="shared" si="10"/>
        <v>117.0585095924272</v>
      </c>
      <c r="C27" s="14">
        <f t="shared" si="3"/>
        <v>115.29775844764133</v>
      </c>
      <c r="D27" s="12">
        <v>1.4961965919515485E-2</v>
      </c>
      <c r="E27" s="12">
        <v>1.166886833993841E-2</v>
      </c>
      <c r="G27" s="14">
        <f>MAX($B$2:B27)</f>
        <v>117.0585095924272</v>
      </c>
      <c r="H27" s="12">
        <f t="shared" si="4"/>
        <v>0</v>
      </c>
      <c r="I27" s="12" t="str">
        <f t="shared" si="5"/>
        <v>Positive</v>
      </c>
      <c r="J27" s="14">
        <f>MAX($C$2:C27)</f>
        <v>115.29775844764133</v>
      </c>
      <c r="K27" s="12">
        <f t="shared" si="6"/>
        <v>0</v>
      </c>
      <c r="L27" s="12" t="str">
        <f t="shared" si="21"/>
        <v>Positive</v>
      </c>
      <c r="M27" s="12">
        <f t="shared" si="8"/>
        <v>3.2930975795770756E-3</v>
      </c>
      <c r="O27" s="8">
        <v>2016</v>
      </c>
      <c r="P27" s="8" t="str">
        <f t="shared" si="24"/>
        <v>D70:D81</v>
      </c>
      <c r="Q27" s="8" t="str">
        <f t="shared" si="25"/>
        <v>E70:E81</v>
      </c>
      <c r="V27" s="12"/>
      <c r="W27" s="12"/>
      <c r="X27" s="12"/>
      <c r="Z27" s="8" t="s">
        <v>54</v>
      </c>
      <c r="AA27" s="26">
        <f t="shared" si="18"/>
        <v>-2.9789583817707577E-4</v>
      </c>
      <c r="AB27" s="12">
        <f t="shared" si="19"/>
        <v>6.2809033809969605E-3</v>
      </c>
      <c r="AC27" s="23">
        <f t="shared" si="20"/>
        <v>-6.5787992191740363E-3</v>
      </c>
    </row>
    <row r="28" spans="1:29" x14ac:dyDescent="0.25">
      <c r="A28" s="13">
        <f t="shared" si="9"/>
        <v>41121</v>
      </c>
      <c r="B28" s="14">
        <f t="shared" si="10"/>
        <v>118.42738499854876</v>
      </c>
      <c r="C28" s="14">
        <f t="shared" si="3"/>
        <v>116.62763466042152</v>
      </c>
      <c r="D28" s="12">
        <v>1.1693941866231627E-2</v>
      </c>
      <c r="E28" s="12">
        <v>1.1534276387377584E-2</v>
      </c>
      <c r="G28" s="14">
        <f>MAX($B$2:B28)</f>
        <v>118.42738499854876</v>
      </c>
      <c r="H28" s="12">
        <f t="shared" si="4"/>
        <v>0</v>
      </c>
      <c r="I28" s="12" t="str">
        <f t="shared" si="5"/>
        <v>Positive</v>
      </c>
      <c r="J28" s="14">
        <f>MAX($C$2:C28)</f>
        <v>116.62763466042152</v>
      </c>
      <c r="K28" s="12">
        <f t="shared" si="6"/>
        <v>0</v>
      </c>
      <c r="L28" s="12" t="str">
        <f t="shared" si="21"/>
        <v>Positive</v>
      </c>
      <c r="M28" s="12">
        <f t="shared" si="8"/>
        <v>1.5966547885404303E-4</v>
      </c>
      <c r="O28" s="8">
        <v>2017</v>
      </c>
      <c r="P28" s="8" t="str">
        <f t="shared" si="24"/>
        <v>D82:D93</v>
      </c>
      <c r="Q28" s="8" t="str">
        <f t="shared" si="25"/>
        <v>E82:E93</v>
      </c>
      <c r="U28" s="8">
        <v>2015</v>
      </c>
      <c r="V28" s="12">
        <f t="shared" ca="1" si="22"/>
        <v>2.1349487494053389E-2</v>
      </c>
      <c r="W28" s="12">
        <f t="shared" ca="1" si="22"/>
        <v>1.7205811535346727E-2</v>
      </c>
      <c r="X28" s="12">
        <f t="shared" ca="1" si="23"/>
        <v>4.1436759587066621E-3</v>
      </c>
      <c r="Z28" s="8" t="s">
        <v>55</v>
      </c>
      <c r="AA28" s="26">
        <f t="shared" si="18"/>
        <v>3.9392111402636321E-3</v>
      </c>
      <c r="AB28" s="12">
        <f t="shared" si="19"/>
        <v>1.2616201859230181E-2</v>
      </c>
      <c r="AC28" s="23">
        <f t="shared" si="20"/>
        <v>-8.6769907189665485E-3</v>
      </c>
    </row>
    <row r="29" spans="1:29" x14ac:dyDescent="0.25">
      <c r="A29" s="13">
        <f t="shared" si="9"/>
        <v>41152</v>
      </c>
      <c r="B29" s="14">
        <f t="shared" si="10"/>
        <v>119.35338894974863</v>
      </c>
      <c r="C29" s="14">
        <f t="shared" si="3"/>
        <v>117.44730679156908</v>
      </c>
      <c r="D29" s="12">
        <v>7.8191708042123498E-3</v>
      </c>
      <c r="E29" s="12">
        <v>7.0281124497992842E-3</v>
      </c>
      <c r="G29" s="14">
        <f>MAX($B$2:B29)</f>
        <v>119.35338894974863</v>
      </c>
      <c r="H29" s="12">
        <f t="shared" si="4"/>
        <v>0</v>
      </c>
      <c r="I29" s="12" t="str">
        <f t="shared" si="5"/>
        <v>Positive</v>
      </c>
      <c r="J29" s="14">
        <f>MAX($C$2:C29)</f>
        <v>117.44730679156908</v>
      </c>
      <c r="K29" s="12">
        <f t="shared" si="6"/>
        <v>0</v>
      </c>
      <c r="L29" s="12" t="str">
        <f t="shared" si="21"/>
        <v>Positive</v>
      </c>
      <c r="M29" s="12">
        <f t="shared" si="8"/>
        <v>7.910583544130656E-4</v>
      </c>
      <c r="O29" s="8">
        <v>2018</v>
      </c>
      <c r="P29" s="8" t="str">
        <f t="shared" si="24"/>
        <v>D94:D105</v>
      </c>
      <c r="Q29" s="8" t="str">
        <f t="shared" si="25"/>
        <v>E94:E105</v>
      </c>
      <c r="U29" s="8">
        <v>2016</v>
      </c>
      <c r="V29" s="12">
        <f t="shared" ca="1" si="22"/>
        <v>3.1754149222863147E-2</v>
      </c>
      <c r="W29" s="12">
        <f t="shared" ca="1" si="22"/>
        <v>3.1039995880183417E-2</v>
      </c>
      <c r="X29" s="12">
        <f t="shared" ca="1" si="23"/>
        <v>7.1415334267973044E-4</v>
      </c>
      <c r="Z29" s="8" t="s">
        <v>56</v>
      </c>
      <c r="AA29" s="26">
        <f t="shared" si="18"/>
        <v>1.0366820383253872E-2</v>
      </c>
      <c r="AB29" s="12">
        <f t="shared" si="19"/>
        <v>1.6393442622950616E-2</v>
      </c>
      <c r="AC29" s="23">
        <f t="shared" si="20"/>
        <v>-6.0266222396967439E-3</v>
      </c>
    </row>
    <row r="30" spans="1:29" x14ac:dyDescent="0.25">
      <c r="A30" s="13">
        <f t="shared" si="9"/>
        <v>41182</v>
      </c>
      <c r="B30" s="14">
        <f t="shared" si="10"/>
        <v>119.61274496034758</v>
      </c>
      <c r="C30" s="14">
        <f t="shared" si="3"/>
        <v>118.00769488123117</v>
      </c>
      <c r="D30" s="12">
        <v>2.1730091862590672E-3</v>
      </c>
      <c r="E30" s="12">
        <v>4.7714000854579552E-3</v>
      </c>
      <c r="G30" s="14">
        <f>MAX($B$2:B30)</f>
        <v>119.61274496034758</v>
      </c>
      <c r="H30" s="12">
        <f t="shared" si="4"/>
        <v>0</v>
      </c>
      <c r="I30" s="12" t="str">
        <f t="shared" si="5"/>
        <v>Positive</v>
      </c>
      <c r="J30" s="14">
        <f>MAX($C$2:C30)</f>
        <v>118.00769488123117</v>
      </c>
      <c r="K30" s="12">
        <f t="shared" si="6"/>
        <v>0</v>
      </c>
      <c r="L30" s="12" t="str">
        <f t="shared" si="21"/>
        <v>Positive</v>
      </c>
      <c r="M30" s="12">
        <f t="shared" si="8"/>
        <v>-2.598390899198888E-3</v>
      </c>
      <c r="O30" s="8">
        <v>2019</v>
      </c>
      <c r="P30" s="8" t="str">
        <f t="shared" si="24"/>
        <v>D106:D117</v>
      </c>
      <c r="Q30" s="8" t="str">
        <f t="shared" si="25"/>
        <v>E106:E117</v>
      </c>
      <c r="U30" s="8">
        <v>2017</v>
      </c>
      <c r="V30" s="12">
        <f t="shared" ca="1" si="22"/>
        <v>1.3228328792022128E-2</v>
      </c>
      <c r="W30" s="12">
        <f t="shared" ca="1" si="22"/>
        <v>1.300351902506143E-2</v>
      </c>
      <c r="X30" s="12">
        <f t="shared" ca="1" si="23"/>
        <v>2.248097669606975E-4</v>
      </c>
      <c r="Z30" s="8" t="s">
        <v>57</v>
      </c>
      <c r="AA30" s="49">
        <f t="shared" si="18"/>
        <v>5.9900404829291709E-3</v>
      </c>
      <c r="AB30" s="12">
        <f t="shared" si="19"/>
        <v>-2.1290322580643783E-3</v>
      </c>
      <c r="AC30" s="23">
        <f t="shared" si="20"/>
        <v>8.1190727409935493E-3</v>
      </c>
    </row>
    <row r="31" spans="1:29" x14ac:dyDescent="0.25">
      <c r="A31" s="13">
        <f t="shared" si="9"/>
        <v>41213</v>
      </c>
      <c r="B31" s="14">
        <f t="shared" si="10"/>
        <v>121.01439098152674</v>
      </c>
      <c r="C31" s="14">
        <f t="shared" si="3"/>
        <v>118.93609902977585</v>
      </c>
      <c r="D31" s="12">
        <v>1.1718199608610425E-2</v>
      </c>
      <c r="E31" s="12">
        <v>7.8673187327238381E-3</v>
      </c>
      <c r="G31" s="14">
        <f>MAX($B$2:B31)</f>
        <v>121.01439098152674</v>
      </c>
      <c r="H31" s="12">
        <f t="shared" si="4"/>
        <v>0</v>
      </c>
      <c r="I31" s="12" t="str">
        <f t="shared" si="5"/>
        <v>Positive</v>
      </c>
      <c r="J31" s="14">
        <f>MAX($C$2:C31)</f>
        <v>118.93609902977585</v>
      </c>
      <c r="K31" s="12">
        <f t="shared" si="6"/>
        <v>0</v>
      </c>
      <c r="L31" s="12" t="str">
        <f t="shared" si="21"/>
        <v>Positive</v>
      </c>
      <c r="M31" s="12">
        <f t="shared" si="8"/>
        <v>3.8508808758865865E-3</v>
      </c>
      <c r="O31" s="8">
        <v>2020</v>
      </c>
      <c r="P31" s="8" t="str">
        <f t="shared" si="24"/>
        <v>D118:D128</v>
      </c>
      <c r="Q31" s="8" t="str">
        <f t="shared" si="25"/>
        <v>E118:E128</v>
      </c>
      <c r="U31" s="8">
        <v>2018</v>
      </c>
      <c r="V31" s="12">
        <f t="shared" ca="1" si="22"/>
        <v>1.9837270585958432E-2</v>
      </c>
      <c r="W31" s="12">
        <f t="shared" ca="1" si="22"/>
        <v>2.0266404317300642E-2</v>
      </c>
      <c r="X31" s="12">
        <f t="shared" ca="1" si="23"/>
        <v>-4.2913373134221069E-4</v>
      </c>
      <c r="Z31" s="8" t="s">
        <v>58</v>
      </c>
      <c r="AA31" s="49">
        <f t="shared" si="18"/>
        <v>-2.3504106096117194E-4</v>
      </c>
      <c r="AB31" s="12">
        <f t="shared" si="19"/>
        <v>8.4049912717398811E-4</v>
      </c>
      <c r="AC31" s="23">
        <f t="shared" si="20"/>
        <v>-1.0755401881351601E-3</v>
      </c>
    </row>
    <row r="32" spans="1:29" x14ac:dyDescent="0.25">
      <c r="A32" s="13">
        <f t="shared" si="9"/>
        <v>41243</v>
      </c>
      <c r="B32" s="14">
        <f t="shared" si="10"/>
        <v>121.93103189985301</v>
      </c>
      <c r="C32" s="14">
        <f t="shared" si="3"/>
        <v>119.37939110070258</v>
      </c>
      <c r="D32" s="12">
        <v>7.5746438988912868E-3</v>
      </c>
      <c r="E32" s="12">
        <v>3.7271448663853679E-3</v>
      </c>
      <c r="G32" s="14">
        <f>MAX($B$2:B32)</f>
        <v>121.93103189985301</v>
      </c>
      <c r="H32" s="12">
        <f t="shared" si="4"/>
        <v>0</v>
      </c>
      <c r="I32" s="12" t="str">
        <f t="shared" si="5"/>
        <v>Positive</v>
      </c>
      <c r="J32" s="14">
        <f>MAX($C$2:C32)</f>
        <v>119.37939110070258</v>
      </c>
      <c r="K32" s="12">
        <f t="shared" si="6"/>
        <v>0</v>
      </c>
      <c r="L32" s="12" t="str">
        <f t="shared" si="21"/>
        <v>Positive</v>
      </c>
      <c r="M32" s="12">
        <f t="shared" si="8"/>
        <v>3.8474990325059188E-3</v>
      </c>
      <c r="U32" s="8">
        <v>2019</v>
      </c>
      <c r="V32" s="12">
        <f t="shared" ca="1" si="22"/>
        <v>2.5055117255163354E-2</v>
      </c>
      <c r="W32" s="12">
        <f t="shared" ca="1" si="22"/>
        <v>2.2629686351236095E-2</v>
      </c>
      <c r="X32" s="12">
        <f t="shared" ca="1" si="23"/>
        <v>2.4254309039272587E-3</v>
      </c>
      <c r="Z32" s="8" t="s">
        <v>59</v>
      </c>
      <c r="AA32" s="49">
        <f t="shared" si="18"/>
        <v>-1.0237376040123092E-2</v>
      </c>
      <c r="AB32" s="12">
        <f t="shared" si="19"/>
        <v>-2.6485788113695952E-3</v>
      </c>
      <c r="AC32" s="23">
        <f t="shared" si="20"/>
        <v>-7.5887972287534966E-3</v>
      </c>
    </row>
    <row r="33" spans="1:29" x14ac:dyDescent="0.25">
      <c r="A33" s="13">
        <f t="shared" si="9"/>
        <v>41274</v>
      </c>
      <c r="B33" s="14">
        <f t="shared" si="10"/>
        <v>122.61266069305169</v>
      </c>
      <c r="C33" s="14">
        <f t="shared" si="3"/>
        <v>119.64703914352629</v>
      </c>
      <c r="D33" s="12">
        <v>5.5902815106045889E-3</v>
      </c>
      <c r="E33" s="12">
        <v>2.2419953758847644E-3</v>
      </c>
      <c r="G33" s="14">
        <f>MAX($B$2:B33)</f>
        <v>122.61266069305169</v>
      </c>
      <c r="H33" s="12">
        <f t="shared" si="4"/>
        <v>0</v>
      </c>
      <c r="I33" s="12" t="str">
        <f t="shared" si="5"/>
        <v>Positive</v>
      </c>
      <c r="J33" s="14">
        <f>MAX($C$2:C33)</f>
        <v>119.64703914352629</v>
      </c>
      <c r="K33" s="12">
        <f t="shared" si="6"/>
        <v>0</v>
      </c>
      <c r="L33" s="12" t="str">
        <f t="shared" si="21"/>
        <v>Positive</v>
      </c>
      <c r="M33" s="12">
        <f t="shared" si="8"/>
        <v>3.3482861347198245E-3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2"/>
        <v>0.12957164317003553</v>
      </c>
      <c r="W33" s="12">
        <f t="shared" ca="1" si="22"/>
        <v>9.4548728401484095E-2</v>
      </c>
      <c r="X33" s="12">
        <f t="shared" ca="1" si="23"/>
        <v>3.5022914768551433E-2</v>
      </c>
      <c r="Z33" s="8" t="s">
        <v>61</v>
      </c>
      <c r="AA33" s="49">
        <f t="shared" si="18"/>
        <v>1.613030929022341E-2</v>
      </c>
      <c r="AB33" s="12">
        <f t="shared" si="19"/>
        <v>2.4030053759958703E-2</v>
      </c>
      <c r="AC33" s="23">
        <f t="shared" si="20"/>
        <v>-7.8997444697352925E-3</v>
      </c>
    </row>
    <row r="34" spans="1:29" x14ac:dyDescent="0.25">
      <c r="A34" s="13">
        <f t="shared" si="9"/>
        <v>41305</v>
      </c>
      <c r="B34" s="14">
        <f t="shared" si="10"/>
        <v>123.27556342050318</v>
      </c>
      <c r="C34" s="14">
        <f t="shared" si="3"/>
        <v>119.77249916359986</v>
      </c>
      <c r="D34" s="12">
        <v>5.406478610809895E-3</v>
      </c>
      <c r="E34" s="12">
        <v>1.0485844110448284E-3</v>
      </c>
      <c r="G34" s="14">
        <f>MAX($B$2:B34)</f>
        <v>123.27556342050318</v>
      </c>
      <c r="H34" s="12">
        <f t="shared" si="4"/>
        <v>0</v>
      </c>
      <c r="I34" s="12" t="str">
        <f t="shared" si="5"/>
        <v>Positive</v>
      </c>
      <c r="J34" s="14">
        <f>MAX($C$2:C34)</f>
        <v>119.77249916359986</v>
      </c>
      <c r="K34" s="12">
        <f t="shared" si="6"/>
        <v>0</v>
      </c>
      <c r="L34" s="12" t="str">
        <f t="shared" si="21"/>
        <v>Positive</v>
      </c>
      <c r="M34" s="12">
        <f t="shared" si="8"/>
        <v>4.3578941997650666E-3</v>
      </c>
      <c r="O34" s="8" t="s">
        <v>24</v>
      </c>
      <c r="P34" s="8" t="str">
        <f>"I3:I"&amp;S3</f>
        <v>I3:I128</v>
      </c>
      <c r="Q34" s="8" t="str">
        <f>"L3:L"&amp;S3</f>
        <v>L3:L128</v>
      </c>
      <c r="Z34" s="8" t="s">
        <v>62</v>
      </c>
      <c r="AA34" s="49">
        <f t="shared" si="18"/>
        <v>1.7595557192644495E-2</v>
      </c>
      <c r="AB34" s="12">
        <f t="shared" si="19"/>
        <v>2.0999367488930831E-2</v>
      </c>
      <c r="AC34" s="23">
        <f t="shared" si="20"/>
        <v>-3.4038102962863359E-3</v>
      </c>
    </row>
    <row r="35" spans="1:29" x14ac:dyDescent="0.25">
      <c r="A35" s="13">
        <f t="shared" si="9"/>
        <v>41333</v>
      </c>
      <c r="B35" s="14">
        <f t="shared" si="10"/>
        <v>123.3467224703426</v>
      </c>
      <c r="C35" s="14">
        <f t="shared" si="3"/>
        <v>119.93141518902644</v>
      </c>
      <c r="D35" s="12">
        <v>5.7723564885847622E-4</v>
      </c>
      <c r="E35" s="12">
        <v>1.326815642458179E-3</v>
      </c>
      <c r="G35" s="14">
        <f>MAX($B$2:B35)</f>
        <v>123.3467224703426</v>
      </c>
      <c r="H35" s="12">
        <f t="shared" si="4"/>
        <v>0</v>
      </c>
      <c r="I35" s="12" t="str">
        <f t="shared" si="5"/>
        <v>Positive</v>
      </c>
      <c r="J35" s="14">
        <f>MAX($C$2:C35)</f>
        <v>119.93141518902644</v>
      </c>
      <c r="K35" s="12">
        <f t="shared" si="6"/>
        <v>0</v>
      </c>
      <c r="L35" s="12" t="str">
        <f t="shared" si="21"/>
        <v>Positive</v>
      </c>
      <c r="M35" s="12">
        <f t="shared" si="8"/>
        <v>-7.4957999359970273E-4</v>
      </c>
      <c r="O35" s="8" t="s">
        <v>95</v>
      </c>
      <c r="P35" s="8" t="str">
        <f>IFERROR("I"&amp;(S4+1)&amp;":I"&amp;S3,"N/A")</f>
        <v>I61:I128</v>
      </c>
      <c r="Q35" s="8" t="str">
        <f>IFERROR("L"&amp;(S4+1)&amp;":L"&amp;S3,"N/A")</f>
        <v>L61:L128</v>
      </c>
      <c r="U35" s="24" t="s">
        <v>63</v>
      </c>
      <c r="Z35" s="8" t="s">
        <v>64</v>
      </c>
      <c r="AA35" s="49">
        <f t="shared" si="18"/>
        <v>1.137439438659027E-2</v>
      </c>
      <c r="AB35" s="12">
        <f t="shared" si="19"/>
        <v>1.579729897162685E-2</v>
      </c>
      <c r="AC35" s="23">
        <f t="shared" si="20"/>
        <v>-4.42290458503658E-3</v>
      </c>
    </row>
    <row r="36" spans="1:29" x14ac:dyDescent="0.25">
      <c r="A36" s="13">
        <f t="shared" si="9"/>
        <v>41364</v>
      </c>
      <c r="B36" s="14">
        <f t="shared" si="10"/>
        <v>123.37668417553814</v>
      </c>
      <c r="C36" s="14">
        <f t="shared" si="3"/>
        <v>119.94814319170294</v>
      </c>
      <c r="D36" s="12">
        <v>2.4290637477419885E-4</v>
      </c>
      <c r="E36" s="12">
        <v>1.3947974056782719E-4</v>
      </c>
      <c r="G36" s="14">
        <f>MAX($B$2:B36)</f>
        <v>123.37668417553814</v>
      </c>
      <c r="H36" s="12">
        <f t="shared" si="4"/>
        <v>0</v>
      </c>
      <c r="I36" s="12" t="str">
        <f t="shared" si="5"/>
        <v>Positive</v>
      </c>
      <c r="J36" s="14">
        <f>MAX($C$2:C36)</f>
        <v>119.94814319170294</v>
      </c>
      <c r="K36" s="12">
        <f t="shared" si="6"/>
        <v>0</v>
      </c>
      <c r="L36" s="12" t="str">
        <f t="shared" si="21"/>
        <v>Positive</v>
      </c>
      <c r="M36" s="12">
        <f t="shared" si="8"/>
        <v>1.0342663420637166E-4</v>
      </c>
      <c r="O36" s="8" t="s">
        <v>96</v>
      </c>
      <c r="P36" s="8" t="str">
        <f>IFERROR("I"&amp;(S5+1)&amp;":I"&amp;S3,"N/A")</f>
        <v>I70:I128</v>
      </c>
      <c r="Q36" s="8" t="str">
        <f>IFERROR("L"&amp;(S5+1)&amp;":L"&amp;S3,"N/A")</f>
        <v>L70:L128</v>
      </c>
      <c r="U36" s="8" t="s">
        <v>65</v>
      </c>
      <c r="V36" s="32">
        <f ca="1">(V16-$AA$2)/V22</f>
        <v>1.0691601329708063</v>
      </c>
      <c r="W36" s="32">
        <f ca="1">(W16-$AA$2)/W22</f>
        <v>1.3831005317706382</v>
      </c>
      <c r="X36" s="14">
        <f t="shared" ref="X36:X39" ca="1" si="26">IFERROR(V36-W36,"N/A")</f>
        <v>-0.31394039879983193</v>
      </c>
      <c r="Z36" s="8" t="s">
        <v>66</v>
      </c>
      <c r="AA36" s="49">
        <f t="shared" si="18"/>
        <v>-9.7322596186935062E-3</v>
      </c>
      <c r="AB36" s="12">
        <f t="shared" si="19"/>
        <v>-1.7442215039336517E-2</v>
      </c>
      <c r="AC36" s="23">
        <f t="shared" si="20"/>
        <v>7.709955420643011E-3</v>
      </c>
    </row>
    <row r="37" spans="1:29" x14ac:dyDescent="0.25">
      <c r="A37" s="13">
        <f t="shared" si="9"/>
        <v>41394</v>
      </c>
      <c r="B37" s="14">
        <f t="shared" si="10"/>
        <v>124.77833019671735</v>
      </c>
      <c r="C37" s="14">
        <f t="shared" si="3"/>
        <v>120.88491134158583</v>
      </c>
      <c r="D37" s="12">
        <v>1.1360704257418419E-2</v>
      </c>
      <c r="E37" s="12">
        <v>7.8097761662365706E-3</v>
      </c>
      <c r="G37" s="14">
        <f>MAX($B$2:B37)</f>
        <v>124.77833019671735</v>
      </c>
      <c r="H37" s="12">
        <f t="shared" si="4"/>
        <v>0</v>
      </c>
      <c r="I37" s="12" t="str">
        <f t="shared" si="5"/>
        <v>Positive</v>
      </c>
      <c r="J37" s="14">
        <f>MAX($C$2:C37)</f>
        <v>120.88491134158583</v>
      </c>
      <c r="K37" s="12">
        <f t="shared" si="6"/>
        <v>0</v>
      </c>
      <c r="L37" s="12" t="str">
        <f t="shared" si="21"/>
        <v>Positive</v>
      </c>
      <c r="M37" s="12">
        <f t="shared" si="8"/>
        <v>3.5509280911818486E-3</v>
      </c>
      <c r="O37" s="8" t="s">
        <v>97</v>
      </c>
      <c r="P37" s="8" t="str">
        <f>IFERROR("I"&amp;(S6+1)&amp;":I"&amp;S3,"N/A")</f>
        <v>I77:I128</v>
      </c>
      <c r="Q37" s="8" t="str">
        <f>IFERROR("L"&amp;(S6+1)&amp;":L"&amp;S3,"N/A")</f>
        <v>L77:L128</v>
      </c>
      <c r="U37" s="8" t="s">
        <v>67</v>
      </c>
      <c r="V37" s="32">
        <f ca="1">IFERROR(STDEV(INDIRECT(P34))*SQRT($AA$1),"N/A")</f>
        <v>5.8441945411716212E-2</v>
      </c>
      <c r="W37" s="32">
        <f ca="1">IFERROR(STDEV(INDIRECT(Q34))*SQRT($AA$1),"N/A")</f>
        <v>4.4465565863527706E-2</v>
      </c>
      <c r="X37" s="14">
        <f t="shared" ca="1" si="26"/>
        <v>1.3976379548188506E-2</v>
      </c>
      <c r="Z37" s="8" t="s">
        <v>68</v>
      </c>
      <c r="AA37" s="49">
        <f t="shared" si="18"/>
        <v>1.7362172982290147E-2</v>
      </c>
      <c r="AB37" s="12">
        <f t="shared" si="19"/>
        <v>1.8310471106697479E-2</v>
      </c>
      <c r="AC37" s="23">
        <f t="shared" si="20"/>
        <v>-9.4829812440733185E-4</v>
      </c>
    </row>
    <row r="38" spans="1:29" x14ac:dyDescent="0.25">
      <c r="A38" s="13">
        <f t="shared" si="9"/>
        <v>41425</v>
      </c>
      <c r="B38" s="14">
        <f t="shared" si="10"/>
        <v>123.60046066121741</v>
      </c>
      <c r="C38" s="14">
        <f t="shared" si="3"/>
        <v>119.93141518902644</v>
      </c>
      <c r="D38" s="12">
        <v>-9.4396962488838554E-3</v>
      </c>
      <c r="E38" s="12">
        <v>-7.8876357849582135E-3</v>
      </c>
      <c r="G38" s="14">
        <f>MAX($B$2:B38)</f>
        <v>124.77833019671735</v>
      </c>
      <c r="H38" s="12">
        <f t="shared" si="4"/>
        <v>-9.4396962488838554E-3</v>
      </c>
      <c r="I38" s="12">
        <f t="shared" si="5"/>
        <v>-9.4396962488838554E-3</v>
      </c>
      <c r="J38" s="14">
        <f>MAX($C$2:C38)</f>
        <v>120.88491134158583</v>
      </c>
      <c r="K38" s="12">
        <f t="shared" si="6"/>
        <v>-7.8876357849582135E-3</v>
      </c>
      <c r="L38" s="12">
        <f t="shared" si="21"/>
        <v>-7.8876357849582135E-3</v>
      </c>
      <c r="M38" s="12">
        <f t="shared" si="8"/>
        <v>-1.5520604639256419E-3</v>
      </c>
      <c r="U38" s="8" t="s">
        <v>69</v>
      </c>
      <c r="V38" s="32">
        <f ca="1">(V16-$AA$2)/V37</f>
        <v>0.84778205079766933</v>
      </c>
      <c r="W38" s="32">
        <f ca="1">(W16-$AA$2)/W37</f>
        <v>1.1284416481525137</v>
      </c>
      <c r="X38" s="14">
        <f t="shared" ca="1" si="26"/>
        <v>-0.28065959735484436</v>
      </c>
      <c r="Z38" s="8" t="s">
        <v>70</v>
      </c>
      <c r="AA38" s="49">
        <f t="shared" si="18"/>
        <v>4.9052427343652116E-3</v>
      </c>
      <c r="AB38" s="12">
        <f t="shared" si="19"/>
        <v>1.2495428501767547E-2</v>
      </c>
      <c r="AC38" s="23">
        <f t="shared" si="20"/>
        <v>-7.5901857674023354E-3</v>
      </c>
    </row>
    <row r="39" spans="1:29" x14ac:dyDescent="0.25">
      <c r="A39" s="13">
        <f t="shared" si="9"/>
        <v>41455</v>
      </c>
      <c r="B39" s="14">
        <f t="shared" si="10"/>
        <v>119.4282932127375</v>
      </c>
      <c r="C39" s="14">
        <f t="shared" si="3"/>
        <v>117.29675476748079</v>
      </c>
      <c r="D39" s="12">
        <v>-3.3755274261603407E-2</v>
      </c>
      <c r="E39" s="12">
        <v>-2.1968059139409801E-2</v>
      </c>
      <c r="G39" s="14">
        <f>MAX($B$2:B39)</f>
        <v>124.77833019671735</v>
      </c>
      <c r="H39" s="12">
        <f t="shared" si="4"/>
        <v>-4.2876330974659815E-2</v>
      </c>
      <c r="I39" s="12">
        <f t="shared" si="5"/>
        <v>-3.3755274261603407E-2</v>
      </c>
      <c r="J39" s="14">
        <f>MAX($C$2:C39)</f>
        <v>120.88491134158583</v>
      </c>
      <c r="K39" s="12">
        <f t="shared" si="6"/>
        <v>-2.9682418874973915E-2</v>
      </c>
      <c r="L39" s="12">
        <f t="shared" si="21"/>
        <v>-2.1968059139409801E-2</v>
      </c>
      <c r="M39" s="12">
        <f t="shared" si="8"/>
        <v>-1.1787215122193606E-2</v>
      </c>
      <c r="U39" s="8" t="s">
        <v>71</v>
      </c>
      <c r="V39" s="12">
        <f>MIN(H:H)</f>
        <v>-0.10253569337476931</v>
      </c>
      <c r="W39" s="12">
        <f>MIN(K:K)</f>
        <v>-7.0792373308822709E-2</v>
      </c>
      <c r="X39" s="12">
        <f t="shared" si="26"/>
        <v>-3.1743320065946601E-2</v>
      </c>
      <c r="Z39" s="8" t="s">
        <v>72</v>
      </c>
      <c r="AA39" s="49">
        <f t="shared" si="18"/>
        <v>1.1305849400375489E-2</v>
      </c>
      <c r="AB39" s="12">
        <f t="shared" si="19"/>
        <v>1.125760038528667E-2</v>
      </c>
      <c r="AC39" s="23">
        <f t="shared" si="20"/>
        <v>4.8249015088819291E-5</v>
      </c>
    </row>
    <row r="40" spans="1:29" x14ac:dyDescent="0.25">
      <c r="A40" s="13">
        <f t="shared" si="9"/>
        <v>41486</v>
      </c>
      <c r="B40" s="14">
        <f t="shared" si="10"/>
        <v>121.84021048097902</v>
      </c>
      <c r="C40" s="14">
        <f t="shared" si="3"/>
        <v>118.41753094680499</v>
      </c>
      <c r="D40" s="12">
        <v>2.0195526565427668E-2</v>
      </c>
      <c r="E40" s="12">
        <v>9.5550484883057951E-3</v>
      </c>
      <c r="G40" s="14">
        <f>MAX($B$2:B40)</f>
        <v>124.77833019671735</v>
      </c>
      <c r="H40" s="12">
        <f t="shared" si="4"/>
        <v>-2.3546714490458975E-2</v>
      </c>
      <c r="I40" s="12" t="str">
        <f t="shared" si="5"/>
        <v>Positive</v>
      </c>
      <c r="J40" s="14">
        <f>MAX($C$2:C40)</f>
        <v>120.88491134158583</v>
      </c>
      <c r="K40" s="12">
        <f t="shared" si="6"/>
        <v>-2.0410987338268738E-2</v>
      </c>
      <c r="L40" s="12" t="str">
        <f t="shared" si="21"/>
        <v>Positive</v>
      </c>
      <c r="M40" s="12">
        <f t="shared" si="8"/>
        <v>1.0640478077121873E-2</v>
      </c>
      <c r="O40" s="8">
        <v>2015</v>
      </c>
      <c r="P40" s="8" t="str">
        <f t="shared" ref="P40:P45" si="27">IFERROR("I"&amp;(S9+1)&amp;":I"&amp;S10,"N/A")</f>
        <v>I61:I69</v>
      </c>
      <c r="Q40" s="8" t="str">
        <f t="shared" ref="Q40:Q45" si="28">IFERROR("L"&amp;(S9+1)&amp;":L"&amp;S10,"N/A")</f>
        <v>L61:L69</v>
      </c>
      <c r="V40" s="12"/>
      <c r="W40" s="12"/>
      <c r="X40" s="14"/>
      <c r="Z40" s="8" t="s">
        <v>73</v>
      </c>
      <c r="AA40" s="49">
        <f t="shared" si="18"/>
        <v>-1.9427918389296472E-3</v>
      </c>
      <c r="AB40" s="12">
        <f t="shared" si="19"/>
        <v>1.9645195856650144E-3</v>
      </c>
      <c r="AC40" s="23">
        <f t="shared" si="20"/>
        <v>-3.9073114245946616E-3</v>
      </c>
    </row>
    <row r="41" spans="1:29" x14ac:dyDescent="0.25">
      <c r="A41" s="13">
        <f t="shared" si="9"/>
        <v>41517</v>
      </c>
      <c r="B41" s="14">
        <f t="shared" si="10"/>
        <v>119.87397357752126</v>
      </c>
      <c r="C41" s="14">
        <f t="shared" si="3"/>
        <v>116.87019069923053</v>
      </c>
      <c r="D41" s="12">
        <v>-1.6137832458560375E-2</v>
      </c>
      <c r="E41" s="12">
        <v>-1.3066817347083037E-2</v>
      </c>
      <c r="G41" s="14">
        <f>MAX($B$2:B41)</f>
        <v>124.77833019671735</v>
      </c>
      <c r="H41" s="12">
        <f t="shared" si="4"/>
        <v>-3.9304554015622828E-2</v>
      </c>
      <c r="I41" s="12">
        <f t="shared" si="5"/>
        <v>-1.6137832458560375E-2</v>
      </c>
      <c r="J41" s="14">
        <f>MAX($C$2:C41)</f>
        <v>120.88491134158583</v>
      </c>
      <c r="K41" s="12">
        <f t="shared" si="6"/>
        <v>-3.321109804192901E-2</v>
      </c>
      <c r="L41" s="12">
        <f t="shared" si="21"/>
        <v>-1.3066817347083037E-2</v>
      </c>
      <c r="M41" s="12">
        <f t="shared" si="8"/>
        <v>-3.0710151114773376E-3</v>
      </c>
      <c r="O41" s="8">
        <v>2016</v>
      </c>
      <c r="P41" s="8" t="str">
        <f t="shared" si="27"/>
        <v>I70:I81</v>
      </c>
      <c r="Q41" s="8" t="str">
        <f t="shared" si="28"/>
        <v>L70:L81</v>
      </c>
      <c r="U41" s="8" t="s">
        <v>74</v>
      </c>
      <c r="V41" s="12">
        <f ca="1">SUMIFS(INDIRECT(P20),INDIRECT(Q20),"&gt;0")/SUMIFS(INDIRECT(Q20),INDIRECT(Q20),"&gt;0")</f>
        <v>1.0282084452817148</v>
      </c>
      <c r="Z41" s="8" t="s">
        <v>75</v>
      </c>
      <c r="AA41" s="49">
        <f t="shared" si="18"/>
        <v>-6.4055069847641644E-3</v>
      </c>
      <c r="AB41" s="12">
        <f t="shared" si="19"/>
        <v>-1.1585764363377105E-2</v>
      </c>
      <c r="AC41" s="23">
        <f t="shared" si="20"/>
        <v>5.1802573786129402E-3</v>
      </c>
    </row>
    <row r="42" spans="1:29" x14ac:dyDescent="0.25">
      <c r="A42" s="13">
        <f t="shared" si="9"/>
        <v>41547</v>
      </c>
      <c r="B42" s="14">
        <f t="shared" si="10"/>
        <v>122.00031834311774</v>
      </c>
      <c r="C42" s="14">
        <f t="shared" si="3"/>
        <v>118.57644697223158</v>
      </c>
      <c r="D42" s="12">
        <v>1.7738168696154855E-2</v>
      </c>
      <c r="E42" s="12">
        <v>1.4599584913762564E-2</v>
      </c>
      <c r="G42" s="14">
        <f>MAX($B$2:B42)</f>
        <v>124.77833019671735</v>
      </c>
      <c r="H42" s="12">
        <f t="shared" si="4"/>
        <v>-2.2263576129124107E-2</v>
      </c>
      <c r="I42" s="12" t="str">
        <f t="shared" si="5"/>
        <v>Positive</v>
      </c>
      <c r="J42" s="14">
        <f>MAX($C$2:C42)</f>
        <v>120.88491134158583</v>
      </c>
      <c r="K42" s="12">
        <f t="shared" si="6"/>
        <v>-1.9096381374108851E-2</v>
      </c>
      <c r="L42" s="12" t="str">
        <f t="shared" si="21"/>
        <v>Positive</v>
      </c>
      <c r="M42" s="12">
        <f t="shared" si="8"/>
        <v>3.1385837823922902E-3</v>
      </c>
      <c r="O42" s="8">
        <v>2017</v>
      </c>
      <c r="P42" s="8" t="str">
        <f t="shared" si="27"/>
        <v>I82:I93</v>
      </c>
      <c r="Q42" s="8" t="str">
        <f t="shared" si="28"/>
        <v>L82:L93</v>
      </c>
      <c r="U42" s="8" t="s">
        <v>76</v>
      </c>
      <c r="V42" s="12">
        <f ca="1">SUMIFS(INDIRECT(P20),INDIRECT(Q20),"&lt;0")/SUMIFS(INDIRECT(Q20),INDIRECT(Q20),"&lt;0")</f>
        <v>1.0993221129124191</v>
      </c>
      <c r="Z42" s="8" t="s">
        <v>77</v>
      </c>
      <c r="AA42" s="49">
        <f t="shared" si="18"/>
        <v>-1.2188590990746762E-2</v>
      </c>
      <c r="AB42" s="12">
        <f t="shared" si="19"/>
        <v>-3.1858619860578585E-3</v>
      </c>
      <c r="AC42" s="23">
        <f t="shared" si="20"/>
        <v>-9.002729004688903E-3</v>
      </c>
    </row>
    <row r="43" spans="1:29" x14ac:dyDescent="0.25">
      <c r="A43" s="13">
        <f t="shared" si="9"/>
        <v>41578</v>
      </c>
      <c r="B43" s="14">
        <f t="shared" si="10"/>
        <v>123.48904057002149</v>
      </c>
      <c r="C43" s="14">
        <f t="shared" si="3"/>
        <v>119.9815991970559</v>
      </c>
      <c r="D43" s="12">
        <v>1.2202609363008543E-2</v>
      </c>
      <c r="E43" s="12">
        <v>1.1850179868801325E-2</v>
      </c>
      <c r="G43" s="14">
        <f>MAX($B$2:B43)</f>
        <v>124.77833019671735</v>
      </c>
      <c r="H43" s="12">
        <f t="shared" si="4"/>
        <v>-1.0332640488642908E-2</v>
      </c>
      <c r="I43" s="12" t="str">
        <f t="shared" si="5"/>
        <v>Positive</v>
      </c>
      <c r="J43" s="14">
        <f>MAX($C$2:C43)</f>
        <v>120.88491134158583</v>
      </c>
      <c r="K43" s="12">
        <f t="shared" si="6"/>
        <v>-7.4724970594339801E-3</v>
      </c>
      <c r="L43" s="12" t="str">
        <f t="shared" si="21"/>
        <v>Positive</v>
      </c>
      <c r="M43" s="12">
        <f t="shared" si="8"/>
        <v>3.5242949420721814E-4</v>
      </c>
      <c r="O43" s="8">
        <v>2018</v>
      </c>
      <c r="P43" s="8" t="str">
        <f t="shared" si="27"/>
        <v>I94:I105</v>
      </c>
      <c r="Q43" s="8" t="str">
        <f t="shared" si="28"/>
        <v>L94:L105</v>
      </c>
      <c r="U43" s="8" t="s">
        <v>10</v>
      </c>
      <c r="V43" s="12">
        <f>STDEV(M:M)*SQRT(AA1)</f>
        <v>1.7265485563629324E-2</v>
      </c>
      <c r="Z43" s="8" t="s">
        <v>78</v>
      </c>
      <c r="AA43" s="49">
        <f t="shared" si="18"/>
        <v>1.4068559434360139E-2</v>
      </c>
      <c r="AB43" s="12">
        <f t="shared" si="19"/>
        <v>1.4068559434360361E-2</v>
      </c>
      <c r="AC43" s="23">
        <f t="shared" si="20"/>
        <v>-2.2204460492503131E-16</v>
      </c>
    </row>
    <row r="44" spans="1:29" x14ac:dyDescent="0.25">
      <c r="A44" s="13">
        <f t="shared" si="9"/>
        <v>41608</v>
      </c>
      <c r="B44" s="14">
        <f t="shared" si="10"/>
        <v>123.68566426036726</v>
      </c>
      <c r="C44" s="14">
        <f t="shared" si="3"/>
        <v>119.96487119437943</v>
      </c>
      <c r="D44" s="12">
        <v>1.592235954204213E-3</v>
      </c>
      <c r="E44" s="12">
        <v>-1.3942140118505808E-4</v>
      </c>
      <c r="G44" s="14">
        <f>MAX($B$2:B44)</f>
        <v>124.77833019671735</v>
      </c>
      <c r="H44" s="12">
        <f t="shared" si="4"/>
        <v>-8.7568565361265671E-3</v>
      </c>
      <c r="I44" s="12" t="str">
        <f t="shared" si="5"/>
        <v>Positive</v>
      </c>
      <c r="J44" s="14">
        <f>MAX($C$2:C44)</f>
        <v>120.88491134158583</v>
      </c>
      <c r="K44" s="12">
        <f t="shared" si="6"/>
        <v>-7.6108766346085766E-3</v>
      </c>
      <c r="L44" s="12">
        <f t="shared" si="21"/>
        <v>-1.3942140118505808E-4</v>
      </c>
      <c r="M44" s="12">
        <f t="shared" si="8"/>
        <v>1.7316573553892711E-3</v>
      </c>
      <c r="O44" s="8">
        <v>2019</v>
      </c>
      <c r="P44" s="8" t="str">
        <f t="shared" si="27"/>
        <v>I106:I117</v>
      </c>
      <c r="Q44" s="8" t="str">
        <f t="shared" si="28"/>
        <v>L106:L117</v>
      </c>
      <c r="U44" s="8" t="s">
        <v>79</v>
      </c>
      <c r="V44" s="32">
        <f>(X16)/V43</f>
        <v>-3.6533238118242252E-2</v>
      </c>
      <c r="Z44" s="8" t="s">
        <v>80</v>
      </c>
      <c r="AA44" s="49">
        <f t="shared" si="18"/>
        <v>7.3933538052302072E-3</v>
      </c>
      <c r="AB44" s="12">
        <f t="shared" si="19"/>
        <v>7.3933538052302072E-3</v>
      </c>
      <c r="AC44" s="23">
        <f t="shared" si="20"/>
        <v>0</v>
      </c>
    </row>
    <row r="45" spans="1:29" x14ac:dyDescent="0.25">
      <c r="A45" s="13">
        <f t="shared" si="9"/>
        <v>41639</v>
      </c>
      <c r="B45" s="14">
        <f t="shared" si="10"/>
        <v>123.7015814162524</v>
      </c>
      <c r="C45" s="14">
        <f t="shared" si="3"/>
        <v>119.91468718634997</v>
      </c>
      <c r="D45" s="12">
        <v>1.2869038607110639E-4</v>
      </c>
      <c r="E45" s="12">
        <v>-4.1832252666818004E-4</v>
      </c>
      <c r="G45" s="14">
        <f>MAX($B$2:B45)</f>
        <v>124.77833019671735</v>
      </c>
      <c r="H45" s="12">
        <f t="shared" si="4"/>
        <v>-8.6292930733038453E-3</v>
      </c>
      <c r="I45" s="12" t="str">
        <f t="shared" si="5"/>
        <v>Positive</v>
      </c>
      <c r="J45" s="14">
        <f>MAX($C$2:C45)</f>
        <v>120.88491134158583</v>
      </c>
      <c r="K45" s="12">
        <f t="shared" si="6"/>
        <v>-8.0260153601329209E-3</v>
      </c>
      <c r="L45" s="12">
        <f t="shared" si="21"/>
        <v>-4.1832252666818004E-4</v>
      </c>
      <c r="M45" s="12">
        <f t="shared" si="8"/>
        <v>5.4701291273928643E-4</v>
      </c>
      <c r="O45" s="8">
        <v>2020</v>
      </c>
      <c r="P45" s="8" t="str">
        <f t="shared" si="27"/>
        <v>I118:I128</v>
      </c>
      <c r="Q45" s="8" t="str">
        <f t="shared" si="28"/>
        <v>L118:L128</v>
      </c>
      <c r="U45" s="8" t="s">
        <v>81</v>
      </c>
      <c r="V45" s="23">
        <f>X16</f>
        <v>-6.3076409532314415E-4</v>
      </c>
      <c r="Z45" s="8" t="s">
        <v>82</v>
      </c>
      <c r="AA45" s="49">
        <f t="shared" si="18"/>
        <v>3.9044057144926647E-2</v>
      </c>
      <c r="AB45" s="12">
        <f t="shared" si="19"/>
        <v>3.6631310594581468E-2</v>
      </c>
      <c r="AC45" s="23">
        <f t="shared" si="20"/>
        <v>2.4127465503451795E-3</v>
      </c>
    </row>
    <row r="46" spans="1:29" x14ac:dyDescent="0.25">
      <c r="A46" s="13">
        <f t="shared" si="9"/>
        <v>41670</v>
      </c>
      <c r="B46" s="14">
        <f t="shared" si="10"/>
        <v>123.88696946714983</v>
      </c>
      <c r="C46" s="14">
        <f t="shared" si="3"/>
        <v>120.81799933087991</v>
      </c>
      <c r="D46" s="12">
        <v>1.4986716319624893E-3</v>
      </c>
      <c r="E46" s="12">
        <v>7.532956685499137E-3</v>
      </c>
      <c r="G46" s="14">
        <f>MAX($B$2:B46)</f>
        <v>124.77833019671735</v>
      </c>
      <c r="H46" s="12">
        <f t="shared" si="4"/>
        <v>-7.143553918074308E-3</v>
      </c>
      <c r="I46" s="12" t="str">
        <f t="shared" si="5"/>
        <v>Positive</v>
      </c>
      <c r="J46" s="14">
        <f>MAX($C$2:C46)</f>
        <v>120.88491134158583</v>
      </c>
      <c r="K46" s="12">
        <f t="shared" si="6"/>
        <v>-5.5351830069882979E-4</v>
      </c>
      <c r="L46" s="12" t="str">
        <f t="shared" si="21"/>
        <v>Positive</v>
      </c>
      <c r="M46" s="12">
        <f t="shared" si="8"/>
        <v>-6.0342850535366477E-3</v>
      </c>
      <c r="Z46" s="8" t="s">
        <v>83</v>
      </c>
      <c r="AA46" s="49">
        <f t="shared" si="18"/>
        <v>3.24102991186066E-2</v>
      </c>
      <c r="AB46" s="12">
        <f t="shared" si="19"/>
        <v>3.0709058321233718E-2</v>
      </c>
      <c r="AC46" s="23">
        <f t="shared" si="20"/>
        <v>1.7012407973728827E-3</v>
      </c>
    </row>
    <row r="47" spans="1:29" x14ac:dyDescent="0.25">
      <c r="A47" s="13">
        <f t="shared" si="9"/>
        <v>41698</v>
      </c>
      <c r="B47" s="14">
        <f t="shared" si="10"/>
        <v>126.08915479902252</v>
      </c>
      <c r="C47" s="14">
        <f t="shared" si="3"/>
        <v>122.74171963867518</v>
      </c>
      <c r="D47" s="12">
        <v>1.7775762385217053E-2</v>
      </c>
      <c r="E47" s="12">
        <v>1.5922464520595536E-2</v>
      </c>
      <c r="G47" s="14">
        <f>MAX($B$2:B47)</f>
        <v>126.08915479902252</v>
      </c>
      <c r="H47" s="12">
        <f t="shared" si="4"/>
        <v>0</v>
      </c>
      <c r="I47" s="12" t="str">
        <f t="shared" si="5"/>
        <v>Positive</v>
      </c>
      <c r="J47" s="14">
        <f>MAX($C$2:C47)</f>
        <v>122.74171963867518</v>
      </c>
      <c r="K47" s="12">
        <f t="shared" si="6"/>
        <v>0</v>
      </c>
      <c r="L47" s="12" t="str">
        <f t="shared" si="21"/>
        <v>Positive</v>
      </c>
      <c r="M47" s="12">
        <f t="shared" si="8"/>
        <v>1.853297864621517E-3</v>
      </c>
      <c r="Z47" s="8" t="s">
        <v>84</v>
      </c>
      <c r="AA47" s="49">
        <f t="shared" si="18"/>
        <v>3.631928705873344E-2</v>
      </c>
      <c r="AB47" s="12">
        <f t="shared" si="19"/>
        <v>2.8449420092911515E-2</v>
      </c>
      <c r="AC47" s="23">
        <f t="shared" si="20"/>
        <v>7.8698669658219256E-3</v>
      </c>
    </row>
    <row r="48" spans="1:29" x14ac:dyDescent="0.25">
      <c r="A48" s="13">
        <f t="shared" si="9"/>
        <v>41729</v>
      </c>
      <c r="B48" s="14">
        <f t="shared" si="10"/>
        <v>126.95055382339451</v>
      </c>
      <c r="C48" s="14">
        <f t="shared" si="3"/>
        <v>123.05118768819007</v>
      </c>
      <c r="D48" s="12">
        <v>6.8316662582519339E-3</v>
      </c>
      <c r="E48" s="12">
        <v>2.5212947189097168E-3</v>
      </c>
      <c r="G48" s="14">
        <f>MAX($B$2:B48)</f>
        <v>126.95055382339451</v>
      </c>
      <c r="H48" s="12">
        <f t="shared" si="4"/>
        <v>0</v>
      </c>
      <c r="I48" s="12" t="str">
        <f t="shared" si="5"/>
        <v>Positive</v>
      </c>
      <c r="J48" s="14">
        <f>MAX($C$2:C48)</f>
        <v>123.05118768819007</v>
      </c>
      <c r="K48" s="12">
        <f t="shared" si="6"/>
        <v>0</v>
      </c>
      <c r="L48" s="12" t="str">
        <f t="shared" si="21"/>
        <v>Positive</v>
      </c>
      <c r="M48" s="12">
        <f t="shared" si="8"/>
        <v>4.3103715393422171E-3</v>
      </c>
      <c r="O48" s="24" t="s">
        <v>85</v>
      </c>
      <c r="U48" s="50" t="s">
        <v>100</v>
      </c>
      <c r="Z48" s="8" t="s">
        <v>86</v>
      </c>
      <c r="AA48" s="49">
        <f t="shared" si="18"/>
        <v>1.400235743277034E-2</v>
      </c>
      <c r="AB48" s="12">
        <f t="shared" si="19"/>
        <v>1.2096219720080237E-2</v>
      </c>
      <c r="AC48" s="23">
        <f t="shared" si="20"/>
        <v>1.9061377126901036E-3</v>
      </c>
    </row>
    <row r="49" spans="1:29" x14ac:dyDescent="0.25">
      <c r="A49" s="13">
        <f t="shared" si="9"/>
        <v>41759</v>
      </c>
      <c r="B49" s="14">
        <f t="shared" si="10"/>
        <v>127.40934243420132</v>
      </c>
      <c r="C49" s="14">
        <f t="shared" si="3"/>
        <v>123.54466376714626</v>
      </c>
      <c r="D49" s="12">
        <v>3.6139157883867679E-3</v>
      </c>
      <c r="E49" s="12">
        <v>4.0103317020121487E-3</v>
      </c>
      <c r="G49" s="14">
        <f>MAX($B$2:B49)</f>
        <v>127.40934243420132</v>
      </c>
      <c r="H49" s="12">
        <f t="shared" si="4"/>
        <v>0</v>
      </c>
      <c r="I49" s="12" t="str">
        <f t="shared" si="5"/>
        <v>Positive</v>
      </c>
      <c r="J49" s="14">
        <f>MAX($C$2:C49)</f>
        <v>123.54466376714626</v>
      </c>
      <c r="K49" s="12">
        <f t="shared" si="6"/>
        <v>0</v>
      </c>
      <c r="L49" s="12" t="str">
        <f t="shared" si="21"/>
        <v>Positive</v>
      </c>
      <c r="M49" s="12">
        <f t="shared" si="8"/>
        <v>-3.9641591362538087E-4</v>
      </c>
      <c r="O49" s="8" t="s">
        <v>87</v>
      </c>
      <c r="P49" s="13">
        <v>40178</v>
      </c>
      <c r="Q49" s="14" t="str">
        <f t="shared" ref="Q49:Q97" si="29">IFERROR(VLOOKUP(P49,A:B,2,0),"N/A")</f>
        <v>N/A</v>
      </c>
      <c r="R49" s="14" t="str">
        <f t="shared" ref="R49:R97" si="30">IFERROR(VLOOKUP(P49,A:C,3,0),"N/A")</f>
        <v>N/A</v>
      </c>
      <c r="S49" s="8" t="str">
        <f t="shared" ref="S49:S97" si="31">IFERROR(MATCH(P49,A:A,0),"N/A")</f>
        <v>N/A</v>
      </c>
      <c r="V49" s="8" t="s">
        <v>28</v>
      </c>
      <c r="W49" s="8" t="s">
        <v>29</v>
      </c>
      <c r="Z49" s="8" t="s">
        <v>88</v>
      </c>
      <c r="AA49" s="49">
        <f t="shared" si="18"/>
        <v>-8.9495507328548718E-2</v>
      </c>
      <c r="AB49" s="12">
        <f t="shared" si="19"/>
        <v>-5.6178675117174559E-2</v>
      </c>
      <c r="AC49" s="23">
        <f t="shared" si="20"/>
        <v>-3.3316832211374159E-2</v>
      </c>
    </row>
    <row r="50" spans="1:29" x14ac:dyDescent="0.25">
      <c r="A50" s="13">
        <f t="shared" si="9"/>
        <v>41790</v>
      </c>
      <c r="B50" s="14">
        <f t="shared" si="10"/>
        <v>128.94113461232365</v>
      </c>
      <c r="C50" s="14">
        <f t="shared" si="3"/>
        <v>125.15891602542661</v>
      </c>
      <c r="D50" s="12">
        <v>1.2022604848725305E-2</v>
      </c>
      <c r="E50" s="12">
        <v>1.3066143118272144E-2</v>
      </c>
      <c r="G50" s="14">
        <f>MAX($B$2:B50)</f>
        <v>128.94113461232365</v>
      </c>
      <c r="H50" s="12">
        <f t="shared" si="4"/>
        <v>0</v>
      </c>
      <c r="I50" s="12" t="str">
        <f t="shared" si="5"/>
        <v>Positive</v>
      </c>
      <c r="J50" s="14">
        <f>MAX($C$2:C50)</f>
        <v>125.15891602542661</v>
      </c>
      <c r="K50" s="12">
        <f t="shared" si="6"/>
        <v>0</v>
      </c>
      <c r="L50" s="12" t="str">
        <f t="shared" si="21"/>
        <v>Positive</v>
      </c>
      <c r="M50" s="12">
        <f t="shared" si="8"/>
        <v>-1.0435382695468398E-3</v>
      </c>
      <c r="O50" s="8" t="s">
        <v>30</v>
      </c>
      <c r="P50" s="13">
        <v>40268</v>
      </c>
      <c r="Q50" s="14" t="str">
        <f t="shared" si="29"/>
        <v>N/A</v>
      </c>
      <c r="R50" s="14" t="str">
        <f t="shared" si="30"/>
        <v>N/A</v>
      </c>
      <c r="S50" s="8" t="str">
        <f t="shared" si="31"/>
        <v>N/A</v>
      </c>
      <c r="U50" s="8" t="s">
        <v>24</v>
      </c>
      <c r="V50" s="12">
        <f>V7</f>
        <v>0.22650820453940401</v>
      </c>
      <c r="W50" s="12">
        <f>W7</f>
        <v>0.23158369990873529</v>
      </c>
      <c r="Z50" s="8" t="s">
        <v>89</v>
      </c>
      <c r="AA50" s="49">
        <f t="shared" si="18"/>
        <v>9.6042888980454766E-2</v>
      </c>
      <c r="AB50" s="12">
        <f t="shared" si="19"/>
        <v>7.8177706925000034E-2</v>
      </c>
      <c r="AC50" s="23">
        <f t="shared" si="20"/>
        <v>1.7865182055454731E-2</v>
      </c>
    </row>
    <row r="51" spans="1:29" x14ac:dyDescent="0.25">
      <c r="A51" s="13">
        <f t="shared" si="9"/>
        <v>41820</v>
      </c>
      <c r="B51" s="14">
        <f t="shared" si="10"/>
        <v>128.86529404604741</v>
      </c>
      <c r="C51" s="14">
        <f t="shared" si="3"/>
        <v>125.17564402810311</v>
      </c>
      <c r="D51" s="12">
        <v>-5.8817976516389869E-4</v>
      </c>
      <c r="E51" s="12">
        <v>1.3365410318111337E-4</v>
      </c>
      <c r="G51" s="14">
        <f>MAX($B$2:B51)</f>
        <v>128.94113461232365</v>
      </c>
      <c r="H51" s="12">
        <f t="shared" si="4"/>
        <v>-5.8817976516389869E-4</v>
      </c>
      <c r="I51" s="12">
        <f t="shared" si="5"/>
        <v>-5.8817976516389869E-4</v>
      </c>
      <c r="J51" s="14">
        <f>MAX($C$2:C51)</f>
        <v>125.17564402810311</v>
      </c>
      <c r="K51" s="12">
        <f t="shared" si="6"/>
        <v>0</v>
      </c>
      <c r="L51" s="12" t="str">
        <f t="shared" si="21"/>
        <v>Positive</v>
      </c>
      <c r="M51" s="12">
        <f t="shared" si="8"/>
        <v>-7.2183386834501206E-4</v>
      </c>
      <c r="O51" s="8" t="s">
        <v>31</v>
      </c>
      <c r="P51" s="13">
        <v>40359</v>
      </c>
      <c r="Q51" s="14">
        <f t="shared" si="29"/>
        <v>101.02618840294745</v>
      </c>
      <c r="R51" s="14">
        <f t="shared" si="30"/>
        <v>100.54366008698561</v>
      </c>
      <c r="S51" s="8">
        <f t="shared" si="31"/>
        <v>3</v>
      </c>
      <c r="U51" s="8" t="s">
        <v>101</v>
      </c>
      <c r="V51" s="12">
        <f>(1+V50)^(1/(($P$3-$P$6)/365))-1</f>
        <v>4.8202468636083129E-2</v>
      </c>
      <c r="W51" s="12">
        <f>(1+W50)^(1/(($P$3-$P$6)/365))-1</f>
        <v>4.92010301910355E-2</v>
      </c>
      <c r="Z51" s="8" t="s">
        <v>90</v>
      </c>
      <c r="AA51" s="49">
        <f t="shared" si="18"/>
        <v>3.1607976813337268E-2</v>
      </c>
      <c r="AB51" s="12">
        <f t="shared" si="19"/>
        <v>2.5649534552000031E-2</v>
      </c>
      <c r="AC51" s="23">
        <f t="shared" si="20"/>
        <v>5.9584422613372379E-3</v>
      </c>
    </row>
    <row r="52" spans="1:29" x14ac:dyDescent="0.25">
      <c r="A52" s="13">
        <f t="shared" si="9"/>
        <v>41851</v>
      </c>
      <c r="B52" s="14">
        <f t="shared" si="10"/>
        <v>129.43550274805017</v>
      </c>
      <c r="C52" s="14">
        <f t="shared" si="3"/>
        <v>125.66075610572105</v>
      </c>
      <c r="D52" s="12">
        <v>4.4248430597535471E-3</v>
      </c>
      <c r="E52" s="12">
        <v>3.8754510223173444E-3</v>
      </c>
      <c r="G52" s="14">
        <f>MAX($B$2:B52)</f>
        <v>129.43550274805017</v>
      </c>
      <c r="H52" s="12">
        <f t="shared" si="4"/>
        <v>0</v>
      </c>
      <c r="I52" s="12" t="str">
        <f t="shared" si="5"/>
        <v>Positive</v>
      </c>
      <c r="J52" s="14">
        <f>MAX($C$2:C52)</f>
        <v>125.66075610572105</v>
      </c>
      <c r="K52" s="12">
        <f t="shared" si="6"/>
        <v>0</v>
      </c>
      <c r="L52" s="12" t="str">
        <f t="shared" si="21"/>
        <v>Positive</v>
      </c>
      <c r="M52" s="12">
        <f t="shared" si="8"/>
        <v>5.4939203743620268E-4</v>
      </c>
      <c r="O52" s="8" t="s">
        <v>32</v>
      </c>
      <c r="P52" s="13">
        <v>40451</v>
      </c>
      <c r="Q52" s="14">
        <f t="shared" si="29"/>
        <v>104.85566884825333</v>
      </c>
      <c r="R52" s="14">
        <f t="shared" si="30"/>
        <v>104.17363666778184</v>
      </c>
      <c r="S52" s="8">
        <f t="shared" si="31"/>
        <v>6</v>
      </c>
      <c r="U52" s="8" t="s">
        <v>65</v>
      </c>
      <c r="V52" s="14">
        <f ca="1">V51/V57</f>
        <v>0.78318644935826487</v>
      </c>
      <c r="W52" s="14">
        <f ca="1">W51/W57</f>
        <v>1.0389001060943794</v>
      </c>
      <c r="Z52" s="8" t="s">
        <v>91</v>
      </c>
      <c r="AA52" s="49">
        <f t="shared" si="18"/>
        <v>2.7870118863526194E-2</v>
      </c>
      <c r="AB52" s="12">
        <f t="shared" si="19"/>
        <v>1.7254599999999787E-2</v>
      </c>
      <c r="AC52" s="23">
        <f t="shared" si="20"/>
        <v>1.0615518863526408E-2</v>
      </c>
    </row>
    <row r="53" spans="1:29" x14ac:dyDescent="0.25">
      <c r="A53" s="13">
        <f t="shared" si="9"/>
        <v>41882</v>
      </c>
      <c r="B53" s="14">
        <f t="shared" si="10"/>
        <v>129.83530425175326</v>
      </c>
      <c r="C53" s="14">
        <f t="shared" si="3"/>
        <v>126.74807627969228</v>
      </c>
      <c r="D53" s="12">
        <v>3.0888086747058452E-3</v>
      </c>
      <c r="E53" s="12">
        <v>8.6528221512247594E-3</v>
      </c>
      <c r="G53" s="14">
        <f>MAX($B$2:B53)</f>
        <v>129.83530425175326</v>
      </c>
      <c r="H53" s="12">
        <f t="shared" si="4"/>
        <v>0</v>
      </c>
      <c r="I53" s="12" t="str">
        <f t="shared" si="5"/>
        <v>Positive</v>
      </c>
      <c r="J53" s="14">
        <f>MAX($C$2:C53)</f>
        <v>126.74807627969228</v>
      </c>
      <c r="K53" s="12">
        <f t="shared" si="6"/>
        <v>0</v>
      </c>
      <c r="L53" s="12" t="str">
        <f t="shared" si="21"/>
        <v>Positive</v>
      </c>
      <c r="M53" s="12">
        <f t="shared" si="8"/>
        <v>-5.5640134765189142E-3</v>
      </c>
      <c r="O53" s="8" t="s">
        <v>33</v>
      </c>
      <c r="P53" s="13">
        <v>40543</v>
      </c>
      <c r="Q53" s="14">
        <f t="shared" si="29"/>
        <v>105.42119603381927</v>
      </c>
      <c r="R53" s="14">
        <f t="shared" si="30"/>
        <v>105.04349280695885</v>
      </c>
      <c r="S53" s="8">
        <f t="shared" si="31"/>
        <v>9</v>
      </c>
      <c r="U53" s="8" t="s">
        <v>69</v>
      </c>
      <c r="V53" s="14">
        <f ca="1">V51/V60</f>
        <v>0.59985188990150196</v>
      </c>
      <c r="W53" s="14">
        <f ca="1">W51/W60</f>
        <v>0.74754426556403575</v>
      </c>
      <c r="Z53" s="8" t="s">
        <v>141</v>
      </c>
      <c r="AA53" s="26" t="str">
        <f t="shared" si="18"/>
        <v>N/A</v>
      </c>
      <c r="AB53" s="12" t="str">
        <f t="shared" si="19"/>
        <v>N/A</v>
      </c>
      <c r="AC53" s="23" t="str">
        <f t="shared" si="20"/>
        <v>N/A</v>
      </c>
    </row>
    <row r="54" spans="1:29" x14ac:dyDescent="0.25">
      <c r="A54" s="13">
        <f t="shared" si="9"/>
        <v>41912</v>
      </c>
      <c r="B54" s="14">
        <f t="shared" si="10"/>
        <v>128.82690561126563</v>
      </c>
      <c r="C54" s="14">
        <f t="shared" si="3"/>
        <v>125.96186015389769</v>
      </c>
      <c r="D54" s="12">
        <v>-7.7667522427669056E-3</v>
      </c>
      <c r="E54" s="12">
        <v>-6.2029827108355251E-3</v>
      </c>
      <c r="G54" s="14">
        <f>MAX($B$2:B54)</f>
        <v>129.83530425175326</v>
      </c>
      <c r="H54" s="12">
        <f t="shared" si="4"/>
        <v>-7.7667522427669056E-3</v>
      </c>
      <c r="I54" s="12">
        <f t="shared" si="5"/>
        <v>-7.7667522427669056E-3</v>
      </c>
      <c r="J54" s="14">
        <f>MAX($C$2:C54)</f>
        <v>126.74807627969228</v>
      </c>
      <c r="K54" s="12">
        <f t="shared" si="6"/>
        <v>-6.2029827108355251E-3</v>
      </c>
      <c r="L54" s="12">
        <f t="shared" si="21"/>
        <v>-6.2029827108355251E-3</v>
      </c>
      <c r="M54" s="12">
        <f t="shared" si="8"/>
        <v>-1.5637695319313805E-3</v>
      </c>
      <c r="O54" s="8" t="s">
        <v>34</v>
      </c>
      <c r="P54" s="13">
        <v>40633</v>
      </c>
      <c r="Q54" s="14">
        <f t="shared" si="29"/>
        <v>107.42675767534621</v>
      </c>
      <c r="R54" s="14">
        <f t="shared" si="30"/>
        <v>106.63265306122447</v>
      </c>
      <c r="S54" s="8">
        <f t="shared" si="31"/>
        <v>12</v>
      </c>
      <c r="U54" s="8" t="s">
        <v>71</v>
      </c>
      <c r="V54" s="26">
        <f>MIN(H:H)</f>
        <v>-0.10253569337476931</v>
      </c>
      <c r="W54" s="26">
        <f>MIN(K:K)</f>
        <v>-7.0792373308822709E-2</v>
      </c>
      <c r="Z54" s="8" t="s">
        <v>142</v>
      </c>
      <c r="AA54" s="26" t="str">
        <f t="shared" si="18"/>
        <v>N/A</v>
      </c>
      <c r="AB54" s="12" t="str">
        <f t="shared" si="19"/>
        <v>N/A</v>
      </c>
      <c r="AC54" s="23" t="str">
        <f t="shared" si="20"/>
        <v>N/A</v>
      </c>
    </row>
    <row r="55" spans="1:29" x14ac:dyDescent="0.25">
      <c r="A55" s="13">
        <f t="shared" si="9"/>
        <v>41943</v>
      </c>
      <c r="B55" s="14">
        <f t="shared" si="10"/>
        <v>129.07408967912892</v>
      </c>
      <c r="C55" s="14">
        <f t="shared" si="3"/>
        <v>127.39210438273679</v>
      </c>
      <c r="D55" s="6">
        <v>1.9187301495011688E-3</v>
      </c>
      <c r="E55" s="6">
        <v>1.135458167330694E-2</v>
      </c>
      <c r="G55" s="14">
        <f>MAX($B$2:B55)</f>
        <v>129.83530425175326</v>
      </c>
      <c r="H55" s="12">
        <f t="shared" si="4"/>
        <v>-5.8629243949575027E-3</v>
      </c>
      <c r="I55" s="12" t="str">
        <f t="shared" si="5"/>
        <v>Positive</v>
      </c>
      <c r="J55" s="14">
        <f>MAX($C$2:C55)</f>
        <v>127.39210438273679</v>
      </c>
      <c r="K55" s="12">
        <f t="shared" si="6"/>
        <v>0</v>
      </c>
      <c r="L55" s="12" t="str">
        <f t="shared" si="21"/>
        <v>Positive</v>
      </c>
      <c r="M55" s="12">
        <f t="shared" si="8"/>
        <v>-9.4358515238057716E-3</v>
      </c>
      <c r="O55" s="8" t="s">
        <v>35</v>
      </c>
      <c r="P55" s="13">
        <v>40724</v>
      </c>
      <c r="Q55" s="14">
        <f t="shared" si="29"/>
        <v>110.24034905386553</v>
      </c>
      <c r="R55" s="14">
        <f t="shared" si="30"/>
        <v>108.740381398461</v>
      </c>
      <c r="S55" s="8">
        <f t="shared" si="31"/>
        <v>15</v>
      </c>
      <c r="U55" s="8" t="s">
        <v>74</v>
      </c>
      <c r="V55" s="26">
        <f ca="1">SUMIFS(INDIRECT(P23),INDIRECT(Q23),"&gt;0")/SUMIFS(INDIRECT(Q23),INDIRECT(Q23),"&gt;0")</f>
        <v>1.0378056099201387</v>
      </c>
      <c r="Z55" s="8" t="s">
        <v>143</v>
      </c>
      <c r="AA55" s="26" t="str">
        <f t="shared" si="18"/>
        <v>N/A</v>
      </c>
      <c r="AB55" s="12" t="str">
        <f t="shared" si="19"/>
        <v>N/A</v>
      </c>
      <c r="AC55" s="23" t="str">
        <f t="shared" si="20"/>
        <v>N/A</v>
      </c>
    </row>
    <row r="56" spans="1:29" x14ac:dyDescent="0.25">
      <c r="A56" s="13">
        <f t="shared" si="9"/>
        <v>41973</v>
      </c>
      <c r="B56" s="14">
        <f t="shared" si="10"/>
        <v>129.86152074379939</v>
      </c>
      <c r="C56" s="14">
        <f t="shared" si="3"/>
        <v>128.21177651388433</v>
      </c>
      <c r="D56" s="6">
        <v>6.1006129628957684E-3</v>
      </c>
      <c r="E56" s="6">
        <v>6.4342459457684686E-3</v>
      </c>
      <c r="G56" s="14">
        <f>MAX($B$2:B56)</f>
        <v>129.86152074379939</v>
      </c>
      <c r="H56" s="12">
        <f t="shared" si="4"/>
        <v>0</v>
      </c>
      <c r="I56" s="12" t="str">
        <f t="shared" si="5"/>
        <v>Positive</v>
      </c>
      <c r="J56" s="14">
        <f>MAX($C$2:C56)</f>
        <v>128.21177651388433</v>
      </c>
      <c r="K56" s="12">
        <f t="shared" si="6"/>
        <v>0</v>
      </c>
      <c r="L56" s="12" t="str">
        <f t="shared" si="21"/>
        <v>Positive</v>
      </c>
      <c r="M56" s="12">
        <f t="shared" si="8"/>
        <v>-3.3363298287270027E-4</v>
      </c>
      <c r="O56" s="8" t="s">
        <v>36</v>
      </c>
      <c r="P56" s="13">
        <v>40816</v>
      </c>
      <c r="Q56" s="14">
        <f t="shared" si="29"/>
        <v>109.58774566257505</v>
      </c>
      <c r="R56" s="14">
        <f t="shared" si="30"/>
        <v>109.43459350953495</v>
      </c>
      <c r="S56" s="8">
        <f t="shared" si="31"/>
        <v>18</v>
      </c>
      <c r="U56" s="8" t="s">
        <v>76</v>
      </c>
      <c r="V56" s="26">
        <f ca="1">SUMIFS(INDIRECT(P23),INDIRECT(Q23),"&lt;0")/SUMIFS(INDIRECT(Q23),INDIRECT(Q23),"&lt;0")</f>
        <v>1.1078950056765868</v>
      </c>
      <c r="Z56" s="8" t="s">
        <v>144</v>
      </c>
      <c r="AA56" s="26" t="str">
        <f t="shared" si="18"/>
        <v>N/A</v>
      </c>
      <c r="AB56" s="12" t="str">
        <f t="shared" si="19"/>
        <v>N/A</v>
      </c>
      <c r="AC56" s="23" t="str">
        <f t="shared" si="20"/>
        <v>N/A</v>
      </c>
    </row>
    <row r="57" spans="1:29" x14ac:dyDescent="0.25">
      <c r="A57" s="13">
        <f t="shared" si="9"/>
        <v>42004</v>
      </c>
      <c r="B57" s="14">
        <f t="shared" si="10"/>
        <v>129.33438199301523</v>
      </c>
      <c r="C57" s="14">
        <f t="shared" si="3"/>
        <v>127.55102040816338</v>
      </c>
      <c r="D57" s="6">
        <v>-4.0592374689969457E-3</v>
      </c>
      <c r="E57" s="6">
        <v>-5.1536303738011213E-3</v>
      </c>
      <c r="G57" s="14">
        <f>MAX($B$2:B57)</f>
        <v>129.86152074379939</v>
      </c>
      <c r="H57" s="12">
        <f t="shared" si="4"/>
        <v>-4.0592374689969457E-3</v>
      </c>
      <c r="I57" s="12">
        <f t="shared" si="5"/>
        <v>-4.0592374689969457E-3</v>
      </c>
      <c r="J57" s="14">
        <f>MAX($C$2:C57)</f>
        <v>128.21177651388433</v>
      </c>
      <c r="K57" s="12">
        <f t="shared" si="6"/>
        <v>-5.1536303738011213E-3</v>
      </c>
      <c r="L57" s="12">
        <f t="shared" si="21"/>
        <v>-5.1536303738011213E-3</v>
      </c>
      <c r="M57" s="12">
        <f t="shared" si="8"/>
        <v>1.0943929048041756E-3</v>
      </c>
      <c r="O57" s="8" t="s">
        <v>38</v>
      </c>
      <c r="P57" s="13">
        <v>40908</v>
      </c>
      <c r="Q57" s="14">
        <f t="shared" si="29"/>
        <v>110.62236079510878</v>
      </c>
      <c r="R57" s="14">
        <f t="shared" si="30"/>
        <v>110.78119772499157</v>
      </c>
      <c r="S57" s="8">
        <f t="shared" si="31"/>
        <v>21</v>
      </c>
      <c r="U57" s="8" t="s">
        <v>102</v>
      </c>
      <c r="V57" s="23">
        <f ca="1">V25</f>
        <v>6.1546607037927879E-2</v>
      </c>
      <c r="W57" s="23">
        <f ca="1">W25</f>
        <v>4.7358769050472892E-2</v>
      </c>
    </row>
    <row r="58" spans="1:29" x14ac:dyDescent="0.25">
      <c r="A58" s="13">
        <f t="shared" si="9"/>
        <v>42035</v>
      </c>
      <c r="B58" s="14">
        <f t="shared" si="10"/>
        <v>130.37367864198578</v>
      </c>
      <c r="C58" s="14">
        <f t="shared" si="3"/>
        <v>129.8260287721647</v>
      </c>
      <c r="D58" s="6">
        <v>8.0357336769636412E-3</v>
      </c>
      <c r="E58" s="6">
        <v>1.7836065573770377E-2</v>
      </c>
      <c r="G58" s="14">
        <f>MAX($B$2:B58)</f>
        <v>130.37367864198578</v>
      </c>
      <c r="H58" s="12">
        <f t="shared" si="4"/>
        <v>0</v>
      </c>
      <c r="I58" s="12" t="str">
        <f t="shared" si="5"/>
        <v>Positive</v>
      </c>
      <c r="J58" s="14">
        <f>MAX($C$2:C58)</f>
        <v>129.8260287721647</v>
      </c>
      <c r="K58" s="12">
        <f t="shared" si="6"/>
        <v>0</v>
      </c>
      <c r="L58" s="12" t="str">
        <f t="shared" si="21"/>
        <v>Positive</v>
      </c>
      <c r="M58" s="12">
        <f t="shared" si="8"/>
        <v>-9.8003318968067354E-3</v>
      </c>
      <c r="O58" s="8" t="s">
        <v>41</v>
      </c>
      <c r="P58" s="13">
        <v>40999</v>
      </c>
      <c r="Q58" s="14">
        <f t="shared" si="29"/>
        <v>113.92002097319366</v>
      </c>
      <c r="R58" s="14">
        <f t="shared" si="30"/>
        <v>112.98093007694881</v>
      </c>
      <c r="S58" s="8">
        <f t="shared" si="31"/>
        <v>24</v>
      </c>
    </row>
    <row r="59" spans="1:29" x14ac:dyDescent="0.25">
      <c r="A59" s="13">
        <f t="shared" si="9"/>
        <v>42063</v>
      </c>
      <c r="B59" s="14">
        <f t="shared" si="10"/>
        <v>130.92890649139073</v>
      </c>
      <c r="C59" s="14">
        <f t="shared" si="3"/>
        <v>129.83439277350294</v>
      </c>
      <c r="D59" s="12">
        <v>4.2587419116220104E-3</v>
      </c>
      <c r="E59" s="12">
        <v>6.4424687540309833E-5</v>
      </c>
      <c r="G59" s="14">
        <f>MAX($B$2:B59)</f>
        <v>130.92890649139073</v>
      </c>
      <c r="H59" s="12">
        <f t="shared" si="4"/>
        <v>0</v>
      </c>
      <c r="I59" s="12" t="str">
        <f t="shared" si="5"/>
        <v>Positive</v>
      </c>
      <c r="J59" s="14">
        <f>MAX($C$2:C59)</f>
        <v>129.83439277350294</v>
      </c>
      <c r="K59" s="12">
        <f t="shared" si="6"/>
        <v>0</v>
      </c>
      <c r="L59" s="12" t="str">
        <f t="shared" si="21"/>
        <v>Positive</v>
      </c>
      <c r="M59" s="12">
        <f t="shared" si="8"/>
        <v>4.1943172240817006E-3</v>
      </c>
      <c r="O59" s="8" t="s">
        <v>43</v>
      </c>
      <c r="P59" s="13">
        <v>41090</v>
      </c>
      <c r="Q59" s="14">
        <f t="shared" si="29"/>
        <v>117.0585095924272</v>
      </c>
      <c r="R59" s="14">
        <f t="shared" si="30"/>
        <v>115.29775844764133</v>
      </c>
      <c r="S59" s="8">
        <f t="shared" si="31"/>
        <v>27</v>
      </c>
    </row>
    <row r="60" spans="1:29" x14ac:dyDescent="0.25">
      <c r="A60" s="13">
        <f t="shared" si="9"/>
        <v>42094</v>
      </c>
      <c r="B60" s="14">
        <f t="shared" si="10"/>
        <v>130.67516830051596</v>
      </c>
      <c r="C60" s="14">
        <f t="shared" si="3"/>
        <v>129.64202074272342</v>
      </c>
      <c r="D60" s="12">
        <v>-1.9379844961239234E-3</v>
      </c>
      <c r="E60" s="12">
        <v>-1.4816723571474677E-3</v>
      </c>
      <c r="G60" s="14">
        <f>MAX($B$2:B60)</f>
        <v>130.92890649139073</v>
      </c>
      <c r="H60" s="12">
        <f t="shared" si="4"/>
        <v>-1.9379844961239234E-3</v>
      </c>
      <c r="I60" s="12">
        <f t="shared" si="5"/>
        <v>-1.9379844961239234E-3</v>
      </c>
      <c r="J60" s="14">
        <f>MAX($C$2:C60)</f>
        <v>129.83439277350294</v>
      </c>
      <c r="K60" s="12">
        <f t="shared" si="6"/>
        <v>-1.4816723571474677E-3</v>
      </c>
      <c r="L60" s="12">
        <f t="shared" si="21"/>
        <v>-1.4816723571474677E-3</v>
      </c>
      <c r="M60" s="12">
        <f t="shared" si="8"/>
        <v>-4.5631213897645573E-4</v>
      </c>
      <c r="O60" s="8" t="s">
        <v>45</v>
      </c>
      <c r="P60" s="13">
        <v>41182</v>
      </c>
      <c r="Q60" s="14">
        <f t="shared" si="29"/>
        <v>119.61274496034758</v>
      </c>
      <c r="R60" s="14">
        <f t="shared" si="30"/>
        <v>118.00769488123117</v>
      </c>
      <c r="S60" s="8">
        <f t="shared" si="31"/>
        <v>30</v>
      </c>
      <c r="U60" s="8" t="s">
        <v>67</v>
      </c>
      <c r="V60" s="23">
        <f ca="1">IFERROR(STDEV(INDIRECT(P37))*SQRT($AA$1),"N/A")</f>
        <v>8.0357283935536428E-2</v>
      </c>
      <c r="W60" s="23">
        <f ca="1">IFERROR(STDEV(INDIRECT(Q37))*SQRT($AA$1),"N/A")</f>
        <v>6.5816878621779581E-2</v>
      </c>
    </row>
    <row r="61" spans="1:29" x14ac:dyDescent="0.25">
      <c r="A61" s="13">
        <f t="shared" si="9"/>
        <v>42124</v>
      </c>
      <c r="B61" s="14">
        <f t="shared" si="10"/>
        <v>131.788432909188</v>
      </c>
      <c r="C61" s="14">
        <f t="shared" si="3"/>
        <v>130.1354968216796</v>
      </c>
      <c r="D61" s="12">
        <v>8.5193279117257159E-3</v>
      </c>
      <c r="E61" s="12">
        <v>3.8064516129032722E-3</v>
      </c>
      <c r="G61" s="14">
        <f>MAX($B$2:B61)</f>
        <v>131.788432909188</v>
      </c>
      <c r="H61" s="12">
        <f t="shared" si="4"/>
        <v>0</v>
      </c>
      <c r="I61" s="12" t="str">
        <f t="shared" si="5"/>
        <v>Positive</v>
      </c>
      <c r="J61" s="14">
        <f>MAX($C$2:C61)</f>
        <v>130.1354968216796</v>
      </c>
      <c r="K61" s="12">
        <f t="shared" si="6"/>
        <v>0</v>
      </c>
      <c r="L61" s="12" t="str">
        <f t="shared" si="21"/>
        <v>Positive</v>
      </c>
      <c r="M61" s="12">
        <f t="shared" si="8"/>
        <v>4.7128762988224437E-3</v>
      </c>
      <c r="O61" s="8" t="s">
        <v>46</v>
      </c>
      <c r="P61" s="13">
        <v>41274</v>
      </c>
      <c r="Q61" s="14">
        <f t="shared" si="29"/>
        <v>122.61266069305169</v>
      </c>
      <c r="R61" s="14">
        <f t="shared" si="30"/>
        <v>119.64703914352629</v>
      </c>
      <c r="S61" s="8">
        <f t="shared" si="31"/>
        <v>33</v>
      </c>
    </row>
    <row r="62" spans="1:29" x14ac:dyDescent="0.25">
      <c r="A62" s="13">
        <f t="shared" si="9"/>
        <v>42155</v>
      </c>
      <c r="B62" s="14">
        <f t="shared" si="10"/>
        <v>132.01501830472935</v>
      </c>
      <c r="C62" s="14">
        <f t="shared" si="3"/>
        <v>130.21913683506202</v>
      </c>
      <c r="D62" s="12">
        <v>1.7193117069498332E-3</v>
      </c>
      <c r="E62" s="12">
        <v>6.4271482743127883E-4</v>
      </c>
      <c r="G62" s="14">
        <f>MAX($B$2:B62)</f>
        <v>132.01501830472935</v>
      </c>
      <c r="H62" s="12">
        <f t="shared" si="4"/>
        <v>0</v>
      </c>
      <c r="I62" s="12" t="str">
        <f t="shared" si="5"/>
        <v>Positive</v>
      </c>
      <c r="J62" s="14">
        <f>MAX($C$2:C62)</f>
        <v>130.21913683506202</v>
      </c>
      <c r="K62" s="12">
        <f t="shared" si="6"/>
        <v>0</v>
      </c>
      <c r="L62" s="12" t="str">
        <f t="shared" si="21"/>
        <v>Positive</v>
      </c>
      <c r="M62" s="12">
        <f t="shared" si="8"/>
        <v>1.0765968795185543E-3</v>
      </c>
      <c r="O62" s="8" t="s">
        <v>48</v>
      </c>
      <c r="P62" s="13">
        <v>41364</v>
      </c>
      <c r="Q62" s="14">
        <f t="shared" si="29"/>
        <v>123.37668417553814</v>
      </c>
      <c r="R62" s="14">
        <f t="shared" si="30"/>
        <v>119.94814319170294</v>
      </c>
      <c r="S62" s="8">
        <f t="shared" si="31"/>
        <v>36</v>
      </c>
    </row>
    <row r="63" spans="1:29" x14ac:dyDescent="0.25">
      <c r="A63" s="13">
        <f t="shared" si="9"/>
        <v>42185</v>
      </c>
      <c r="B63" s="14">
        <f t="shared" si="10"/>
        <v>131.45791784874964</v>
      </c>
      <c r="C63" s="14">
        <f t="shared" si="3"/>
        <v>129.3660086985615</v>
      </c>
      <c r="D63" s="12">
        <v>-4.2199778717126879E-3</v>
      </c>
      <c r="E63" s="12">
        <v>-6.5514805061340775E-3</v>
      </c>
      <c r="G63" s="14">
        <f>MAX($B$2:B63)</f>
        <v>132.01501830472935</v>
      </c>
      <c r="H63" s="12">
        <f t="shared" si="4"/>
        <v>-4.2199778717126879E-3</v>
      </c>
      <c r="I63" s="12">
        <f t="shared" si="5"/>
        <v>-4.2199778717126879E-3</v>
      </c>
      <c r="J63" s="14">
        <f>MAX($C$2:C63)</f>
        <v>130.21913683506202</v>
      </c>
      <c r="K63" s="12">
        <f t="shared" si="6"/>
        <v>-6.5514805061340775E-3</v>
      </c>
      <c r="L63" s="12">
        <f t="shared" si="21"/>
        <v>-6.5514805061340775E-3</v>
      </c>
      <c r="M63" s="12">
        <f t="shared" si="8"/>
        <v>2.3315026344213896E-3</v>
      </c>
      <c r="O63" s="8" t="s">
        <v>49</v>
      </c>
      <c r="P63" s="13">
        <v>41455</v>
      </c>
      <c r="Q63" s="14">
        <f t="shared" si="29"/>
        <v>119.4282932127375</v>
      </c>
      <c r="R63" s="14">
        <f t="shared" si="30"/>
        <v>117.29675476748079</v>
      </c>
      <c r="S63" s="8">
        <f t="shared" si="31"/>
        <v>39</v>
      </c>
    </row>
    <row r="64" spans="1:29" x14ac:dyDescent="0.25">
      <c r="A64" s="13">
        <f t="shared" si="9"/>
        <v>42216</v>
      </c>
      <c r="B64" s="14">
        <f t="shared" si="10"/>
        <v>131.85303783601591</v>
      </c>
      <c r="C64" s="14">
        <f t="shared" si="3"/>
        <v>130.02676480428249</v>
      </c>
      <c r="D64" s="12">
        <v>3.0056765977450883E-3</v>
      </c>
      <c r="E64" s="12">
        <v>5.1076485420573636E-3</v>
      </c>
      <c r="G64" s="14">
        <f>MAX($B$2:B64)</f>
        <v>132.01501830472935</v>
      </c>
      <c r="H64" s="12">
        <f t="shared" si="4"/>
        <v>-1.2269851626997008E-3</v>
      </c>
      <c r="I64" s="12" t="str">
        <f t="shared" si="5"/>
        <v>Positive</v>
      </c>
      <c r="J64" s="14">
        <f>MAX($C$2:C64)</f>
        <v>130.21913683506202</v>
      </c>
      <c r="K64" s="12">
        <f t="shared" si="6"/>
        <v>-1.4772946239322016E-3</v>
      </c>
      <c r="L64" s="12" t="str">
        <f t="shared" si="21"/>
        <v>Positive</v>
      </c>
      <c r="M64" s="12">
        <f t="shared" si="8"/>
        <v>-2.1019719443122753E-3</v>
      </c>
      <c r="O64" s="8" t="s">
        <v>50</v>
      </c>
      <c r="P64" s="13">
        <v>41547</v>
      </c>
      <c r="Q64" s="14">
        <f t="shared" si="29"/>
        <v>122.00031834311774</v>
      </c>
      <c r="R64" s="14">
        <f t="shared" si="30"/>
        <v>118.57644697223158</v>
      </c>
      <c r="S64" s="8">
        <f t="shared" si="31"/>
        <v>42</v>
      </c>
    </row>
    <row r="65" spans="1:19" x14ac:dyDescent="0.25">
      <c r="A65" s="13">
        <f t="shared" si="9"/>
        <v>42247</v>
      </c>
      <c r="B65" s="14">
        <f t="shared" si="10"/>
        <v>131.08058762394322</v>
      </c>
      <c r="C65" s="14">
        <f t="shared" si="3"/>
        <v>129.382736701238</v>
      </c>
      <c r="D65" s="12">
        <v>-5.8584180141028064E-3</v>
      </c>
      <c r="E65" s="12">
        <v>-4.9530425833010927E-3</v>
      </c>
      <c r="G65" s="14">
        <f>MAX($B$2:B65)</f>
        <v>132.01501830472935</v>
      </c>
      <c r="H65" s="12">
        <f t="shared" si="4"/>
        <v>-7.0782149848224174E-3</v>
      </c>
      <c r="I65" s="12">
        <f t="shared" si="5"/>
        <v>-5.8584180141028064E-3</v>
      </c>
      <c r="J65" s="14">
        <f>MAX($C$2:C65)</f>
        <v>130.21913683506202</v>
      </c>
      <c r="K65" s="12">
        <f t="shared" si="6"/>
        <v>-6.4230201040528234E-3</v>
      </c>
      <c r="L65" s="12">
        <f t="shared" si="21"/>
        <v>-4.9530425833010927E-3</v>
      </c>
      <c r="M65" s="12">
        <f t="shared" si="8"/>
        <v>-9.0537543080171368E-4</v>
      </c>
      <c r="O65" s="8" t="s">
        <v>51</v>
      </c>
      <c r="P65" s="13">
        <v>41639</v>
      </c>
      <c r="Q65" s="14">
        <f t="shared" si="29"/>
        <v>123.7015814162524</v>
      </c>
      <c r="R65" s="14">
        <f t="shared" si="30"/>
        <v>119.91468718634997</v>
      </c>
      <c r="S65" s="8">
        <f t="shared" si="31"/>
        <v>45</v>
      </c>
    </row>
    <row r="66" spans="1:19" x14ac:dyDescent="0.25">
      <c r="A66" s="13">
        <f t="shared" si="9"/>
        <v>42277</v>
      </c>
      <c r="B66" s="14">
        <f t="shared" si="10"/>
        <v>131.42701984026672</v>
      </c>
      <c r="C66" s="14">
        <f t="shared" si="3"/>
        <v>129.47474071595863</v>
      </c>
      <c r="D66" s="12">
        <v>2.6428948984984491E-3</v>
      </c>
      <c r="E66" s="12">
        <v>7.1109961859194826E-4</v>
      </c>
      <c r="G66" s="14">
        <f>MAX($B$2:B66)</f>
        <v>132.01501830472935</v>
      </c>
      <c r="H66" s="12">
        <f t="shared" si="4"/>
        <v>-4.4540270645977431E-3</v>
      </c>
      <c r="I66" s="12" t="str">
        <f t="shared" si="5"/>
        <v>Positive</v>
      </c>
      <c r="J66" s="14">
        <f>MAX($C$2:C66)</f>
        <v>130.21913683506202</v>
      </c>
      <c r="K66" s="12">
        <f t="shared" si="6"/>
        <v>-5.7164878926071472E-3</v>
      </c>
      <c r="L66" s="12" t="str">
        <f t="shared" si="21"/>
        <v>Positive</v>
      </c>
      <c r="M66" s="12">
        <f t="shared" si="8"/>
        <v>1.9317952799065008E-3</v>
      </c>
      <c r="O66" s="8" t="s">
        <v>52</v>
      </c>
      <c r="P66" s="13">
        <v>41729</v>
      </c>
      <c r="Q66" s="14">
        <f t="shared" si="29"/>
        <v>126.95055382339451</v>
      </c>
      <c r="R66" s="14">
        <f t="shared" si="30"/>
        <v>123.05118768819007</v>
      </c>
      <c r="S66" s="8">
        <f t="shared" si="31"/>
        <v>48</v>
      </c>
    </row>
    <row r="67" spans="1:19" x14ac:dyDescent="0.25">
      <c r="A67" s="13">
        <f t="shared" si="9"/>
        <v>42308</v>
      </c>
      <c r="B67" s="14">
        <f t="shared" si="10"/>
        <v>131.91951536941852</v>
      </c>
      <c r="C67" s="14">
        <f t="shared" si="10"/>
        <v>130.27768484442967</v>
      </c>
      <c r="D67" s="12">
        <v>3.74729283027464E-3</v>
      </c>
      <c r="E67" s="12">
        <v>6.2015503875967326E-3</v>
      </c>
      <c r="G67" s="14">
        <f>MAX($B$2:B67)</f>
        <v>132.01501830472935</v>
      </c>
      <c r="H67" s="12">
        <f t="shared" ref="H67:H122" si="32">B67/G67-1</f>
        <v>-7.2342477800813043E-4</v>
      </c>
      <c r="I67" s="12" t="str">
        <f t="shared" ref="I67:I122" si="33">IF(D67&gt;0,"Positive",D67)</f>
        <v>Positive</v>
      </c>
      <c r="J67" s="14">
        <f>MAX($C$2:C67)</f>
        <v>130.27768484442967</v>
      </c>
      <c r="K67" s="12">
        <f t="shared" ref="K67:K122" si="34">C67/J67-1</f>
        <v>0</v>
      </c>
      <c r="L67" s="12" t="str">
        <f t="shared" si="21"/>
        <v>Positive</v>
      </c>
      <c r="M67" s="12">
        <f t="shared" ref="M67:M122" si="35">D67-E67</f>
        <v>-2.4542575573220926E-3</v>
      </c>
      <c r="O67" s="8" t="s">
        <v>53</v>
      </c>
      <c r="P67" s="13">
        <v>41820</v>
      </c>
      <c r="Q67" s="14">
        <f t="shared" si="29"/>
        <v>128.86529404604741</v>
      </c>
      <c r="R67" s="14">
        <f t="shared" si="30"/>
        <v>125.17564402810311</v>
      </c>
      <c r="S67" s="8">
        <f t="shared" si="31"/>
        <v>51</v>
      </c>
    </row>
    <row r="68" spans="1:19" x14ac:dyDescent="0.25">
      <c r="A68" s="13">
        <f t="shared" ref="A68:A124" si="36">EOMONTH(A67,1)</f>
        <v>42338</v>
      </c>
      <c r="B68" s="14">
        <f t="shared" ref="B68:C83" si="37">B67*(1+D68)</f>
        <v>130.33341760062928</v>
      </c>
      <c r="C68" s="14">
        <f t="shared" si="37"/>
        <v>129.37437269989977</v>
      </c>
      <c r="D68" s="12">
        <v>-1.2023223132283656E-2</v>
      </c>
      <c r="E68" s="12">
        <v>-6.9337442218795342E-3</v>
      </c>
      <c r="G68" s="14">
        <f>MAX($B$2:B68)</f>
        <v>132.01501830472935</v>
      </c>
      <c r="H68" s="12">
        <f t="shared" si="32"/>
        <v>-1.2737950012766341E-2</v>
      </c>
      <c r="I68" s="12">
        <f t="shared" si="33"/>
        <v>-1.2023223132283656E-2</v>
      </c>
      <c r="J68" s="14">
        <f>MAX($C$2:C68)</f>
        <v>130.27768484442967</v>
      </c>
      <c r="K68" s="12">
        <f t="shared" si="34"/>
        <v>-6.9337442218795342E-3</v>
      </c>
      <c r="L68" s="12">
        <f t="shared" si="21"/>
        <v>-6.9337442218795342E-3</v>
      </c>
      <c r="M68" s="12">
        <f t="shared" si="35"/>
        <v>-5.0894789104041216E-3</v>
      </c>
      <c r="O68" s="8" t="s">
        <v>54</v>
      </c>
      <c r="P68" s="13">
        <v>41912</v>
      </c>
      <c r="Q68" s="14">
        <f t="shared" si="29"/>
        <v>128.82690561126563</v>
      </c>
      <c r="R68" s="14">
        <f t="shared" si="30"/>
        <v>125.96186015389769</v>
      </c>
      <c r="S68" s="8">
        <f t="shared" si="31"/>
        <v>54</v>
      </c>
    </row>
    <row r="69" spans="1:19" x14ac:dyDescent="0.25">
      <c r="A69" s="13">
        <f t="shared" si="36"/>
        <v>42369</v>
      </c>
      <c r="B69" s="14">
        <f t="shared" si="37"/>
        <v>130.0815520163292</v>
      </c>
      <c r="C69" s="14">
        <f t="shared" si="37"/>
        <v>129.13181666109077</v>
      </c>
      <c r="D69" s="12">
        <v>-1.9324712643679076E-3</v>
      </c>
      <c r="E69" s="12">
        <v>-1.8748383760023302E-3</v>
      </c>
      <c r="G69" s="14">
        <f>MAX($B$2:B69)</f>
        <v>132.01501830472935</v>
      </c>
      <c r="H69" s="12">
        <f t="shared" si="32"/>
        <v>-1.4645805554767577E-2</v>
      </c>
      <c r="I69" s="12">
        <f t="shared" si="33"/>
        <v>-1.9324712643679076E-3</v>
      </c>
      <c r="J69" s="14">
        <f>MAX($C$2:C69)</f>
        <v>130.27768484442967</v>
      </c>
      <c r="K69" s="12">
        <f t="shared" si="34"/>
        <v>-8.7955829481253245E-3</v>
      </c>
      <c r="L69" s="12">
        <f t="shared" si="21"/>
        <v>-1.8748383760023302E-3</v>
      </c>
      <c r="M69" s="12">
        <f t="shared" si="35"/>
        <v>-5.763288836557745E-5</v>
      </c>
      <c r="O69" s="8" t="s">
        <v>55</v>
      </c>
      <c r="P69" s="13">
        <v>42004</v>
      </c>
      <c r="Q69" s="14">
        <f t="shared" si="29"/>
        <v>129.33438199301523</v>
      </c>
      <c r="R69" s="14">
        <f t="shared" si="30"/>
        <v>127.55102040816338</v>
      </c>
      <c r="S69" s="8">
        <f t="shared" si="31"/>
        <v>57</v>
      </c>
    </row>
    <row r="70" spans="1:19" x14ac:dyDescent="0.25">
      <c r="A70" s="13">
        <f t="shared" si="36"/>
        <v>42400</v>
      </c>
      <c r="B70" s="14">
        <f t="shared" si="37"/>
        <v>128.40744173852801</v>
      </c>
      <c r="C70" s="14">
        <f t="shared" si="37"/>
        <v>129.22382067581142</v>
      </c>
      <c r="D70" s="12">
        <v>-1.2869697907594402E-2</v>
      </c>
      <c r="E70" s="12">
        <v>7.1248137832768954E-4</v>
      </c>
      <c r="G70" s="14">
        <f>MAX($B$2:B70)</f>
        <v>132.01501830472935</v>
      </c>
      <c r="H70" s="12">
        <f t="shared" si="32"/>
        <v>-2.7327016369258827E-2</v>
      </c>
      <c r="I70" s="12">
        <f t="shared" si="33"/>
        <v>-1.2869697907594402E-2</v>
      </c>
      <c r="J70" s="14">
        <f>MAX($C$2:C70)</f>
        <v>130.27768484442967</v>
      </c>
      <c r="K70" s="12">
        <f t="shared" si="34"/>
        <v>-8.0893682588596416E-3</v>
      </c>
      <c r="L70" s="12" t="str">
        <f t="shared" si="21"/>
        <v>Positive</v>
      </c>
      <c r="M70" s="12">
        <f t="shared" si="35"/>
        <v>-1.3582179285922091E-2</v>
      </c>
      <c r="O70" s="8" t="s">
        <v>56</v>
      </c>
      <c r="P70" s="13">
        <v>42094</v>
      </c>
      <c r="Q70" s="14">
        <f t="shared" si="29"/>
        <v>130.67516830051596</v>
      </c>
      <c r="R70" s="14">
        <f t="shared" si="30"/>
        <v>129.64202074272342</v>
      </c>
      <c r="S70" s="8">
        <f t="shared" si="31"/>
        <v>60</v>
      </c>
    </row>
    <row r="71" spans="1:19" x14ac:dyDescent="0.25">
      <c r="A71" s="13">
        <f t="shared" si="36"/>
        <v>42429</v>
      </c>
      <c r="B71" s="14">
        <f t="shared" si="37"/>
        <v>130.42892053594008</v>
      </c>
      <c r="C71" s="14">
        <f t="shared" si="37"/>
        <v>130.63733690197401</v>
      </c>
      <c r="D71" s="12">
        <v>1.5742691934695907E-2</v>
      </c>
      <c r="E71" s="12">
        <v>1.0938511326860745E-2</v>
      </c>
      <c r="G71" s="14">
        <f>MAX($B$2:B71)</f>
        <v>132.01501830472935</v>
      </c>
      <c r="H71" s="12">
        <f t="shared" si="32"/>
        <v>-1.2014525234758433E-2</v>
      </c>
      <c r="I71" s="12" t="str">
        <f t="shared" si="33"/>
        <v>Positive</v>
      </c>
      <c r="J71" s="14">
        <f>MAX($C$2:C71)</f>
        <v>130.63733690197401</v>
      </c>
      <c r="K71" s="12">
        <f t="shared" si="34"/>
        <v>0</v>
      </c>
      <c r="L71" s="12" t="str">
        <f t="shared" si="21"/>
        <v>Positive</v>
      </c>
      <c r="M71" s="12">
        <f t="shared" si="35"/>
        <v>4.8041806078351623E-3</v>
      </c>
      <c r="O71" s="8" t="s">
        <v>57</v>
      </c>
      <c r="P71" s="13">
        <v>42185</v>
      </c>
      <c r="Q71" s="14">
        <f t="shared" si="29"/>
        <v>131.45791784874964</v>
      </c>
      <c r="R71" s="14">
        <f t="shared" si="30"/>
        <v>129.3660086985615</v>
      </c>
      <c r="S71" s="8">
        <f t="shared" si="31"/>
        <v>63</v>
      </c>
    </row>
    <row r="72" spans="1:19" x14ac:dyDescent="0.25">
      <c r="A72" s="13">
        <f t="shared" si="36"/>
        <v>42460</v>
      </c>
      <c r="B72" s="14">
        <f t="shared" si="37"/>
        <v>132.17980768330489</v>
      </c>
      <c r="C72" s="14">
        <f t="shared" si="37"/>
        <v>132.23486115757791</v>
      </c>
      <c r="D72" s="12">
        <v>1.3424071441903385E-2</v>
      </c>
      <c r="E72" s="12">
        <v>1.2228695819194613E-2</v>
      </c>
      <c r="G72" s="14">
        <f>MAX($B$2:B72)</f>
        <v>132.17980768330489</v>
      </c>
      <c r="H72" s="12">
        <f t="shared" si="32"/>
        <v>0</v>
      </c>
      <c r="I72" s="12" t="str">
        <f t="shared" si="33"/>
        <v>Positive</v>
      </c>
      <c r="J72" s="14">
        <f>MAX($C$2:C72)</f>
        <v>132.23486115757791</v>
      </c>
      <c r="K72" s="12">
        <f t="shared" si="34"/>
        <v>0</v>
      </c>
      <c r="L72" s="12" t="str">
        <f t="shared" si="21"/>
        <v>Positive</v>
      </c>
      <c r="M72" s="12">
        <f t="shared" si="35"/>
        <v>1.195375622708772E-3</v>
      </c>
      <c r="O72" s="8" t="s">
        <v>58</v>
      </c>
      <c r="P72" s="13">
        <v>42277</v>
      </c>
      <c r="Q72" s="14">
        <f t="shared" si="29"/>
        <v>131.42701984026672</v>
      </c>
      <c r="R72" s="14">
        <f t="shared" si="30"/>
        <v>129.47474071595863</v>
      </c>
      <c r="S72" s="8">
        <f t="shared" si="31"/>
        <v>66</v>
      </c>
    </row>
    <row r="73" spans="1:19" x14ac:dyDescent="0.25">
      <c r="A73" s="13">
        <f t="shared" si="36"/>
        <v>42490</v>
      </c>
      <c r="B73" s="14">
        <f t="shared" si="37"/>
        <v>133.55804612230006</v>
      </c>
      <c r="C73" s="14">
        <f t="shared" si="37"/>
        <v>133.31381733021087</v>
      </c>
      <c r="D73" s="12">
        <v>1.042699685490045E-2</v>
      </c>
      <c r="E73" s="12">
        <v>8.1593927893734985E-3</v>
      </c>
      <c r="G73" s="14">
        <f>MAX($B$2:B73)</f>
        <v>133.55804612230006</v>
      </c>
      <c r="H73" s="12">
        <f t="shared" si="32"/>
        <v>0</v>
      </c>
      <c r="I73" s="12" t="str">
        <f t="shared" si="33"/>
        <v>Positive</v>
      </c>
      <c r="J73" s="14">
        <f>MAX($C$2:C73)</f>
        <v>133.31381733021087</v>
      </c>
      <c r="K73" s="12">
        <f t="shared" si="34"/>
        <v>0</v>
      </c>
      <c r="L73" s="12" t="str">
        <f t="shared" si="21"/>
        <v>Positive</v>
      </c>
      <c r="M73" s="12">
        <f t="shared" si="35"/>
        <v>2.2676040655269514E-3</v>
      </c>
      <c r="O73" s="8" t="s">
        <v>59</v>
      </c>
      <c r="P73" s="13">
        <v>42369</v>
      </c>
      <c r="Q73" s="14">
        <f t="shared" si="29"/>
        <v>130.0815520163292</v>
      </c>
      <c r="R73" s="14">
        <f t="shared" si="30"/>
        <v>129.13181666109077</v>
      </c>
      <c r="S73" s="8">
        <f t="shared" si="31"/>
        <v>69</v>
      </c>
    </row>
    <row r="74" spans="1:19" x14ac:dyDescent="0.25">
      <c r="A74" s="13">
        <f t="shared" si="36"/>
        <v>42521</v>
      </c>
      <c r="B74" s="14">
        <f t="shared" si="37"/>
        <v>133.54025635984019</v>
      </c>
      <c r="C74" s="14">
        <f t="shared" si="37"/>
        <v>133.16326530612258</v>
      </c>
      <c r="D74" s="12">
        <v>-1.3319873250905445E-4</v>
      </c>
      <c r="E74" s="12">
        <v>-1.1293054771313038E-3</v>
      </c>
      <c r="G74" s="14">
        <f>MAX($B$2:B74)</f>
        <v>133.55804612230006</v>
      </c>
      <c r="H74" s="12">
        <f t="shared" si="32"/>
        <v>-1.3319873250905445E-4</v>
      </c>
      <c r="I74" s="12">
        <f t="shared" si="33"/>
        <v>-1.3319873250905445E-4</v>
      </c>
      <c r="J74" s="14">
        <f>MAX($C$2:C74)</f>
        <v>133.31381733021087</v>
      </c>
      <c r="K74" s="12">
        <f t="shared" si="34"/>
        <v>-1.1293054771313038E-3</v>
      </c>
      <c r="L74" s="12">
        <f t="shared" si="21"/>
        <v>-1.1293054771313038E-3</v>
      </c>
      <c r="M74" s="12">
        <f t="shared" si="35"/>
        <v>9.9610674462224935E-4</v>
      </c>
      <c r="O74" s="8" t="s">
        <v>61</v>
      </c>
      <c r="P74" s="13">
        <v>42460</v>
      </c>
      <c r="Q74" s="14">
        <f t="shared" si="29"/>
        <v>132.17980768330489</v>
      </c>
      <c r="R74" s="14">
        <f t="shared" si="30"/>
        <v>132.23486115757791</v>
      </c>
      <c r="S74" s="8">
        <f t="shared" si="31"/>
        <v>72</v>
      </c>
    </row>
    <row r="75" spans="1:19" x14ac:dyDescent="0.25">
      <c r="A75" s="13">
        <f t="shared" si="36"/>
        <v>42551</v>
      </c>
      <c r="B75" s="14">
        <f t="shared" si="37"/>
        <v>134.50558504910921</v>
      </c>
      <c r="C75" s="14">
        <f t="shared" si="37"/>
        <v>135.01170960187363</v>
      </c>
      <c r="D75" s="12">
        <v>7.2287467134093397E-3</v>
      </c>
      <c r="E75" s="12">
        <v>1.3881037623264536E-2</v>
      </c>
      <c r="G75" s="14">
        <f>MAX($B$2:B75)</f>
        <v>134.50558504910921</v>
      </c>
      <c r="H75" s="12">
        <f t="shared" si="32"/>
        <v>0</v>
      </c>
      <c r="I75" s="12" t="str">
        <f t="shared" si="33"/>
        <v>Positive</v>
      </c>
      <c r="J75" s="14">
        <f>MAX($C$2:C75)</f>
        <v>135.01170960187363</v>
      </c>
      <c r="K75" s="12">
        <f t="shared" si="34"/>
        <v>0</v>
      </c>
      <c r="L75" s="12" t="str">
        <f t="shared" si="21"/>
        <v>Positive</v>
      </c>
      <c r="M75" s="12">
        <f t="shared" si="35"/>
        <v>-6.6522909098551963E-3</v>
      </c>
      <c r="O75" s="8" t="s">
        <v>62</v>
      </c>
      <c r="P75" s="13">
        <v>42551</v>
      </c>
      <c r="Q75" s="14">
        <f t="shared" si="29"/>
        <v>134.50558504910921</v>
      </c>
      <c r="R75" s="14">
        <f t="shared" si="30"/>
        <v>135.01170960187363</v>
      </c>
      <c r="S75" s="8">
        <f t="shared" si="31"/>
        <v>75</v>
      </c>
    </row>
    <row r="76" spans="1:19" x14ac:dyDescent="0.25">
      <c r="A76" s="13">
        <f t="shared" si="36"/>
        <v>42582</v>
      </c>
      <c r="B76" s="14">
        <f t="shared" si="37"/>
        <v>135.55143582109127</v>
      </c>
      <c r="C76" s="14">
        <f t="shared" si="37"/>
        <v>135.84810973569765</v>
      </c>
      <c r="D76" s="12">
        <v>7.7755192960962116E-3</v>
      </c>
      <c r="E76" s="12">
        <v>6.1950192045594488E-3</v>
      </c>
      <c r="G76" s="14">
        <f>MAX($B$2:B76)</f>
        <v>135.55143582109127</v>
      </c>
      <c r="H76" s="12">
        <f t="shared" si="32"/>
        <v>0</v>
      </c>
      <c r="I76" s="12" t="str">
        <f t="shared" si="33"/>
        <v>Positive</v>
      </c>
      <c r="J76" s="14">
        <f>MAX($C$2:C76)</f>
        <v>135.84810973569765</v>
      </c>
      <c r="K76" s="12">
        <f t="shared" si="34"/>
        <v>0</v>
      </c>
      <c r="L76" s="12" t="str">
        <f t="shared" si="21"/>
        <v>Positive</v>
      </c>
      <c r="M76" s="12">
        <f t="shared" si="35"/>
        <v>1.5805000915367629E-3</v>
      </c>
      <c r="O76" s="8" t="s">
        <v>64</v>
      </c>
      <c r="P76" s="13">
        <v>42643</v>
      </c>
      <c r="Q76" s="14">
        <f t="shared" si="29"/>
        <v>136.03550462065684</v>
      </c>
      <c r="R76" s="14">
        <f t="shared" si="30"/>
        <v>137.14452994312489</v>
      </c>
      <c r="S76" s="8">
        <f t="shared" si="31"/>
        <v>78</v>
      </c>
    </row>
    <row r="77" spans="1:19" x14ac:dyDescent="0.25">
      <c r="A77" s="13">
        <f t="shared" si="36"/>
        <v>42613</v>
      </c>
      <c r="B77" s="14">
        <f t="shared" si="37"/>
        <v>136.69747104482096</v>
      </c>
      <c r="C77" s="14">
        <f t="shared" si="37"/>
        <v>137.37872198059563</v>
      </c>
      <c r="D77" s="12">
        <v>8.4546151561410987E-3</v>
      </c>
      <c r="E77" s="12">
        <v>1.1267085334318638E-2</v>
      </c>
      <c r="G77" s="14">
        <f>MAX($B$2:B77)</f>
        <v>136.69747104482096</v>
      </c>
      <c r="H77" s="12">
        <f t="shared" si="32"/>
        <v>0</v>
      </c>
      <c r="I77" s="12" t="str">
        <f t="shared" si="33"/>
        <v>Positive</v>
      </c>
      <c r="J77" s="14">
        <f>MAX($C$2:C77)</f>
        <v>137.37872198059563</v>
      </c>
      <c r="K77" s="12">
        <f t="shared" si="34"/>
        <v>0</v>
      </c>
      <c r="L77" s="12" t="str">
        <f t="shared" ref="L77:L122" si="38">IF(E77&gt;0,"Positive",E77)</f>
        <v>Positive</v>
      </c>
      <c r="M77" s="12">
        <f t="shared" si="35"/>
        <v>-2.8124701781775396E-3</v>
      </c>
      <c r="O77" s="8" t="s">
        <v>66</v>
      </c>
      <c r="P77" s="13">
        <v>42735</v>
      </c>
      <c r="Q77" s="14">
        <f t="shared" si="29"/>
        <v>134.71157177232863</v>
      </c>
      <c r="R77" s="14">
        <f t="shared" si="30"/>
        <v>134.75242556038819</v>
      </c>
      <c r="S77" s="8">
        <f t="shared" si="31"/>
        <v>81</v>
      </c>
    </row>
    <row r="78" spans="1:19" x14ac:dyDescent="0.25">
      <c r="A78" s="13">
        <f t="shared" si="36"/>
        <v>42643</v>
      </c>
      <c r="B78" s="14">
        <f t="shared" si="37"/>
        <v>136.03550462065684</v>
      </c>
      <c r="C78" s="14">
        <f t="shared" si="37"/>
        <v>137.14452994312489</v>
      </c>
      <c r="D78" s="12">
        <v>-4.8425652581902678E-3</v>
      </c>
      <c r="E78" s="12">
        <v>-1.704718417047224E-3</v>
      </c>
      <c r="G78" s="14">
        <f>MAX($B$2:B78)</f>
        <v>136.69747104482096</v>
      </c>
      <c r="H78" s="12">
        <f t="shared" si="32"/>
        <v>-4.8425652581902678E-3</v>
      </c>
      <c r="I78" s="12">
        <f t="shared" si="33"/>
        <v>-4.8425652581902678E-3</v>
      </c>
      <c r="J78" s="14">
        <f>MAX($C$2:C78)</f>
        <v>137.37872198059563</v>
      </c>
      <c r="K78" s="12">
        <f t="shared" si="34"/>
        <v>-1.704718417047224E-3</v>
      </c>
      <c r="L78" s="12">
        <f t="shared" si="38"/>
        <v>-1.704718417047224E-3</v>
      </c>
      <c r="M78" s="12">
        <f t="shared" si="35"/>
        <v>-3.1378468411430438E-3</v>
      </c>
      <c r="O78" s="8" t="s">
        <v>68</v>
      </c>
      <c r="P78" s="13">
        <v>42825</v>
      </c>
      <c r="Q78" s="14">
        <f t="shared" si="29"/>
        <v>137.05045738415598</v>
      </c>
      <c r="R78" s="14">
        <f t="shared" si="30"/>
        <v>137.21980595516908</v>
      </c>
      <c r="S78" s="8">
        <f t="shared" si="31"/>
        <v>84</v>
      </c>
    </row>
    <row r="79" spans="1:19" x14ac:dyDescent="0.25">
      <c r="A79" s="13">
        <f t="shared" si="36"/>
        <v>42674</v>
      </c>
      <c r="B79" s="14">
        <f t="shared" si="37"/>
        <v>135.9886894562888</v>
      </c>
      <c r="C79" s="14">
        <f t="shared" si="37"/>
        <v>136.73469387755114</v>
      </c>
      <c r="D79" s="12">
        <v>-3.4413930759169542E-4</v>
      </c>
      <c r="E79" s="12">
        <v>-2.9883515277183692E-3</v>
      </c>
      <c r="G79" s="14">
        <f>MAX($B$2:B79)</f>
        <v>136.69747104482096</v>
      </c>
      <c r="H79" s="12">
        <f t="shared" si="32"/>
        <v>-5.1850380487270531E-3</v>
      </c>
      <c r="I79" s="12">
        <f t="shared" si="33"/>
        <v>-3.4413930759169542E-4</v>
      </c>
      <c r="J79" s="14">
        <f>MAX($C$2:C79)</f>
        <v>137.37872198059563</v>
      </c>
      <c r="K79" s="12">
        <f t="shared" si="34"/>
        <v>-4.6879756468797273E-3</v>
      </c>
      <c r="L79" s="12">
        <f t="shared" si="38"/>
        <v>-2.9883515277183692E-3</v>
      </c>
      <c r="M79" s="12">
        <f t="shared" si="35"/>
        <v>2.6442122201266738E-3</v>
      </c>
      <c r="O79" s="8" t="s">
        <v>70</v>
      </c>
      <c r="P79" s="13">
        <v>42916</v>
      </c>
      <c r="Q79" s="14">
        <f t="shared" si="29"/>
        <v>137.72272314448105</v>
      </c>
      <c r="R79" s="14">
        <f t="shared" si="30"/>
        <v>138.93442622950832</v>
      </c>
      <c r="S79" s="8">
        <f t="shared" si="31"/>
        <v>87</v>
      </c>
    </row>
    <row r="80" spans="1:19" x14ac:dyDescent="0.25">
      <c r="A80" s="13">
        <f t="shared" si="36"/>
        <v>42704</v>
      </c>
      <c r="B80" s="14">
        <f t="shared" si="37"/>
        <v>134.51775699184492</v>
      </c>
      <c r="C80" s="14">
        <f t="shared" si="37"/>
        <v>134.29240548678499</v>
      </c>
      <c r="D80" s="12">
        <v>-1.0816579454695607E-2</v>
      </c>
      <c r="E80" s="12">
        <v>-1.7861512111573385E-2</v>
      </c>
      <c r="G80" s="14">
        <f>MAX($B$2:B80)</f>
        <v>136.69747104482096</v>
      </c>
      <c r="H80" s="12">
        <f t="shared" si="32"/>
        <v>-1.5945533127392997E-2</v>
      </c>
      <c r="I80" s="12">
        <f t="shared" si="33"/>
        <v>-1.0816579454695607E-2</v>
      </c>
      <c r="J80" s="14">
        <f>MAX($C$2:C80)</f>
        <v>137.37872198059563</v>
      </c>
      <c r="K80" s="12">
        <f t="shared" si="34"/>
        <v>-2.2465753424657509E-2</v>
      </c>
      <c r="L80" s="12">
        <f t="shared" si="38"/>
        <v>-1.7861512111573385E-2</v>
      </c>
      <c r="M80" s="12">
        <f t="shared" si="35"/>
        <v>7.0449326568777781E-3</v>
      </c>
      <c r="O80" s="8" t="s">
        <v>72</v>
      </c>
      <c r="P80" s="13">
        <v>43008</v>
      </c>
      <c r="Q80" s="14">
        <f t="shared" si="29"/>
        <v>139.27979551136215</v>
      </c>
      <c r="R80" s="14">
        <f t="shared" si="30"/>
        <v>140.49849447975922</v>
      </c>
      <c r="S80" s="8">
        <f t="shared" si="31"/>
        <v>90</v>
      </c>
    </row>
    <row r="81" spans="1:19" x14ac:dyDescent="0.25">
      <c r="A81" s="13">
        <f t="shared" si="36"/>
        <v>42735</v>
      </c>
      <c r="B81" s="14">
        <f t="shared" si="37"/>
        <v>134.71157177232863</v>
      </c>
      <c r="C81" s="14">
        <f t="shared" si="37"/>
        <v>134.75242556038819</v>
      </c>
      <c r="D81" s="12">
        <v>1.4408118661646263E-3</v>
      </c>
      <c r="E81" s="12">
        <v>3.4255107125060746E-3</v>
      </c>
      <c r="G81" s="14">
        <f>MAX($B$2:B81)</f>
        <v>136.69747104482096</v>
      </c>
      <c r="H81" s="12">
        <f t="shared" si="32"/>
        <v>-1.4527695774570581E-2</v>
      </c>
      <c r="I81" s="12" t="str">
        <f t="shared" si="33"/>
        <v>Positive</v>
      </c>
      <c r="J81" s="14">
        <f>MAX($C$2:C81)</f>
        <v>137.37872198059563</v>
      </c>
      <c r="K81" s="12">
        <f t="shared" si="34"/>
        <v>-1.9117199391172068E-2</v>
      </c>
      <c r="L81" s="12" t="str">
        <f t="shared" si="38"/>
        <v>Positive</v>
      </c>
      <c r="M81" s="12">
        <f t="shared" si="35"/>
        <v>-1.9846988463414483E-3</v>
      </c>
      <c r="O81" s="8" t="s">
        <v>73</v>
      </c>
      <c r="P81" s="13">
        <v>43100</v>
      </c>
      <c r="Q81" s="14">
        <f t="shared" si="29"/>
        <v>139.00920386131489</v>
      </c>
      <c r="R81" s="14">
        <f t="shared" si="30"/>
        <v>140.77450652392116</v>
      </c>
      <c r="S81" s="8">
        <f t="shared" si="31"/>
        <v>93</v>
      </c>
    </row>
    <row r="82" spans="1:19" x14ac:dyDescent="0.25">
      <c r="A82" s="13">
        <f t="shared" si="36"/>
        <v>42766</v>
      </c>
      <c r="B82" s="14">
        <f t="shared" si="37"/>
        <v>135.49806653371172</v>
      </c>
      <c r="C82" s="14">
        <f t="shared" si="37"/>
        <v>135.69755771160933</v>
      </c>
      <c r="D82" s="12">
        <v>5.8383608106979956E-3</v>
      </c>
      <c r="E82" s="12">
        <v>7.0138414747686895E-3</v>
      </c>
      <c r="G82" s="14">
        <f>MAX($B$2:B82)</f>
        <v>136.69747104482096</v>
      </c>
      <c r="H82" s="12">
        <f t="shared" si="32"/>
        <v>-8.7741528935525448E-3</v>
      </c>
      <c r="I82" s="12" t="str">
        <f t="shared" si="33"/>
        <v>Positive</v>
      </c>
      <c r="J82" s="14">
        <f>MAX($C$2:C82)</f>
        <v>137.37872198059563</v>
      </c>
      <c r="K82" s="12">
        <f t="shared" si="34"/>
        <v>-1.2237442922374497E-2</v>
      </c>
      <c r="L82" s="12" t="str">
        <f t="shared" si="38"/>
        <v>Positive</v>
      </c>
      <c r="M82" s="12">
        <f t="shared" si="35"/>
        <v>-1.1754806640706938E-3</v>
      </c>
      <c r="O82" s="8" t="s">
        <v>75</v>
      </c>
      <c r="P82" s="13">
        <v>43190</v>
      </c>
      <c r="Q82" s="14">
        <f t="shared" si="29"/>
        <v>138.11877943503472</v>
      </c>
      <c r="R82" s="14">
        <f t="shared" si="30"/>
        <v>139.14352626296431</v>
      </c>
      <c r="S82" s="8">
        <f t="shared" si="31"/>
        <v>96</v>
      </c>
    </row>
    <row r="83" spans="1:19" x14ac:dyDescent="0.25">
      <c r="A83" s="13">
        <f t="shared" si="36"/>
        <v>42794</v>
      </c>
      <c r="B83" s="14">
        <f t="shared" si="37"/>
        <v>136.64035654429193</v>
      </c>
      <c r="C83" s="14">
        <f t="shared" si="37"/>
        <v>137.00234192037482</v>
      </c>
      <c r="D83" s="12">
        <v>8.4303048729925667E-3</v>
      </c>
      <c r="E83" s="12">
        <v>9.6153846153845812E-3</v>
      </c>
      <c r="G83" s="14">
        <f>MAX($B$2:B83)</f>
        <v>136.69747104482096</v>
      </c>
      <c r="H83" s="12">
        <f t="shared" si="32"/>
        <v>-4.1781680445496239E-4</v>
      </c>
      <c r="I83" s="12" t="str">
        <f t="shared" si="33"/>
        <v>Positive</v>
      </c>
      <c r="J83" s="14">
        <f>MAX($C$2:C83)</f>
        <v>137.37872198059563</v>
      </c>
      <c r="K83" s="12">
        <f t="shared" si="34"/>
        <v>-2.739726027397249E-3</v>
      </c>
      <c r="L83" s="12" t="str">
        <f t="shared" si="38"/>
        <v>Positive</v>
      </c>
      <c r="M83" s="12">
        <f t="shared" si="35"/>
        <v>-1.1850797423920145E-3</v>
      </c>
      <c r="O83" s="8" t="s">
        <v>77</v>
      </c>
      <c r="P83" s="13">
        <v>43281</v>
      </c>
      <c r="Q83" s="14">
        <f t="shared" si="29"/>
        <v>136.43530612435993</v>
      </c>
      <c r="R83" s="14">
        <f t="shared" si="30"/>
        <v>138.7002341920371</v>
      </c>
      <c r="S83" s="8">
        <f t="shared" si="31"/>
        <v>99</v>
      </c>
    </row>
    <row r="84" spans="1:19" x14ac:dyDescent="0.25">
      <c r="A84" s="13">
        <f t="shared" si="36"/>
        <v>42825</v>
      </c>
      <c r="B84" s="14">
        <f t="shared" ref="B84:C99" si="39">B83*(1+D84)</f>
        <v>137.05045738415598</v>
      </c>
      <c r="C84" s="14">
        <f t="shared" si="39"/>
        <v>137.21980595516908</v>
      </c>
      <c r="D84" s="12">
        <v>3.0013156452142198E-3</v>
      </c>
      <c r="E84" s="12">
        <v>1.5873015873018037E-3</v>
      </c>
      <c r="G84" s="14">
        <f>MAX($B$2:B84)</f>
        <v>137.05045738415598</v>
      </c>
      <c r="H84" s="12">
        <f t="shared" si="32"/>
        <v>0</v>
      </c>
      <c r="I84" s="12" t="str">
        <f t="shared" si="33"/>
        <v>Positive</v>
      </c>
      <c r="J84" s="14">
        <f>MAX($C$2:C84)</f>
        <v>137.37872198059563</v>
      </c>
      <c r="K84" s="12">
        <f t="shared" si="34"/>
        <v>-1.1567732115675966E-3</v>
      </c>
      <c r="L84" s="12" t="str">
        <f t="shared" si="38"/>
        <v>Positive</v>
      </c>
      <c r="M84" s="12">
        <f t="shared" si="35"/>
        <v>1.4140140579124161E-3</v>
      </c>
      <c r="O84" s="8" t="s">
        <v>78</v>
      </c>
      <c r="P84" s="13">
        <v>43373</v>
      </c>
      <c r="Q84" s="14">
        <f t="shared" si="29"/>
        <v>138.3547543375156</v>
      </c>
      <c r="R84" s="14">
        <f t="shared" si="30"/>
        <v>140.65154668032747</v>
      </c>
      <c r="S84" s="8">
        <f t="shared" si="31"/>
        <v>102</v>
      </c>
    </row>
    <row r="85" spans="1:19" x14ac:dyDescent="0.25">
      <c r="A85" s="13">
        <f t="shared" si="36"/>
        <v>42855</v>
      </c>
      <c r="B85" s="14">
        <f t="shared" si="39"/>
        <v>137.73208617735469</v>
      </c>
      <c r="C85" s="14">
        <f t="shared" si="39"/>
        <v>137.93911007025773</v>
      </c>
      <c r="D85" s="12">
        <v>4.9735608782981444E-3</v>
      </c>
      <c r="E85" s="12">
        <v>5.2419846397657732E-3</v>
      </c>
      <c r="G85" s="14">
        <f>MAX($B$2:B85)</f>
        <v>137.73208617735469</v>
      </c>
      <c r="H85" s="12">
        <f t="shared" si="32"/>
        <v>0</v>
      </c>
      <c r="I85" s="12" t="str">
        <f t="shared" si="33"/>
        <v>Positive</v>
      </c>
      <c r="J85" s="14">
        <f>MAX($C$2:C85)</f>
        <v>137.93911007025773</v>
      </c>
      <c r="K85" s="12">
        <f t="shared" si="34"/>
        <v>0</v>
      </c>
      <c r="L85" s="12" t="str">
        <f t="shared" si="38"/>
        <v>Positive</v>
      </c>
      <c r="M85" s="12">
        <f t="shared" si="35"/>
        <v>-2.6842376146762881E-4</v>
      </c>
      <c r="O85" s="8" t="s">
        <v>80</v>
      </c>
      <c r="P85" s="13">
        <v>43465</v>
      </c>
      <c r="Q85" s="14">
        <f t="shared" si="29"/>
        <v>139.37765998696855</v>
      </c>
      <c r="R85" s="14">
        <f t="shared" si="30"/>
        <v>141.69143332818797</v>
      </c>
      <c r="S85" s="8">
        <f t="shared" si="31"/>
        <v>105</v>
      </c>
    </row>
    <row r="86" spans="1:19" x14ac:dyDescent="0.25">
      <c r="A86" s="13">
        <f t="shared" si="36"/>
        <v>42886</v>
      </c>
      <c r="B86" s="14">
        <f t="shared" si="39"/>
        <v>138.38375326535783</v>
      </c>
      <c r="C86" s="14">
        <f t="shared" si="39"/>
        <v>138.95115423218479</v>
      </c>
      <c r="D86" s="12">
        <v>4.731410857772067E-3</v>
      </c>
      <c r="E86" s="12">
        <v>7.3368906136308532E-3</v>
      </c>
      <c r="G86" s="14">
        <f>MAX($B$2:B86)</f>
        <v>138.38375326535783</v>
      </c>
      <c r="H86" s="12">
        <f t="shared" si="32"/>
        <v>0</v>
      </c>
      <c r="I86" s="12" t="str">
        <f t="shared" si="33"/>
        <v>Positive</v>
      </c>
      <c r="J86" s="14">
        <f>MAX($C$2:C86)</f>
        <v>138.95115423218479</v>
      </c>
      <c r="K86" s="12">
        <f t="shared" si="34"/>
        <v>0</v>
      </c>
      <c r="L86" s="12" t="str">
        <f t="shared" si="38"/>
        <v>Positive</v>
      </c>
      <c r="M86" s="12">
        <f t="shared" si="35"/>
        <v>-2.6054797558587861E-3</v>
      </c>
      <c r="O86" s="8" t="s">
        <v>82</v>
      </c>
      <c r="P86" s="13">
        <v>43555</v>
      </c>
      <c r="Q86" s="14">
        <f t="shared" si="29"/>
        <v>144.8195293082259</v>
      </c>
      <c r="R86" s="14">
        <f t="shared" si="30"/>
        <v>146.88177623102425</v>
      </c>
      <c r="S86" s="8">
        <f t="shared" si="31"/>
        <v>108</v>
      </c>
    </row>
    <row r="87" spans="1:19" x14ac:dyDescent="0.25">
      <c r="A87" s="13">
        <f t="shared" si="36"/>
        <v>42916</v>
      </c>
      <c r="B87" s="14">
        <f t="shared" si="39"/>
        <v>137.72272314448105</v>
      </c>
      <c r="C87" s="14">
        <f t="shared" si="39"/>
        <v>138.93442622950832</v>
      </c>
      <c r="D87" s="12">
        <v>-4.776789943030435E-3</v>
      </c>
      <c r="E87" s="12">
        <v>-1.2038764822719372E-4</v>
      </c>
      <c r="G87" s="14">
        <f>MAX($B$2:B87)</f>
        <v>138.38375326535783</v>
      </c>
      <c r="H87" s="12">
        <f t="shared" si="32"/>
        <v>-4.776789943030435E-3</v>
      </c>
      <c r="I87" s="12">
        <f t="shared" si="33"/>
        <v>-4.776789943030435E-3</v>
      </c>
      <c r="J87" s="14">
        <f>MAX($C$2:C87)</f>
        <v>138.95115423218479</v>
      </c>
      <c r="K87" s="12">
        <f t="shared" si="34"/>
        <v>-1.2038764822719372E-4</v>
      </c>
      <c r="L87" s="12">
        <f t="shared" si="38"/>
        <v>-1.2038764822719372E-4</v>
      </c>
      <c r="M87" s="12">
        <f t="shared" si="35"/>
        <v>-4.6564022948032413E-3</v>
      </c>
      <c r="O87" s="8" t="s">
        <v>83</v>
      </c>
      <c r="P87" s="13">
        <v>43646</v>
      </c>
      <c r="Q87" s="14">
        <f t="shared" si="29"/>
        <v>149.51317357132132</v>
      </c>
      <c r="R87" s="14">
        <f t="shared" si="30"/>
        <v>151.39237726362916</v>
      </c>
      <c r="S87" s="8">
        <f t="shared" si="31"/>
        <v>111</v>
      </c>
    </row>
    <row r="88" spans="1:19" x14ac:dyDescent="0.25">
      <c r="A88" s="13">
        <f t="shared" si="36"/>
        <v>42947</v>
      </c>
      <c r="B88" s="14">
        <f t="shared" si="39"/>
        <v>138.54947894722068</v>
      </c>
      <c r="C88" s="14">
        <f t="shared" si="39"/>
        <v>139.42790230846447</v>
      </c>
      <c r="D88" s="12">
        <v>6.0030457128872339E-3</v>
      </c>
      <c r="E88" s="12">
        <v>3.5518632231652525E-3</v>
      </c>
      <c r="G88" s="14">
        <f>MAX($B$2:B88)</f>
        <v>138.54947894722068</v>
      </c>
      <c r="H88" s="12">
        <f t="shared" si="32"/>
        <v>0</v>
      </c>
      <c r="I88" s="12" t="str">
        <f t="shared" si="33"/>
        <v>Positive</v>
      </c>
      <c r="J88" s="14">
        <f>MAX($C$2:C88)</f>
        <v>139.42790230846447</v>
      </c>
      <c r="K88" s="12">
        <f t="shared" si="34"/>
        <v>0</v>
      </c>
      <c r="L88" s="12" t="str">
        <f t="shared" si="38"/>
        <v>Positive</v>
      </c>
      <c r="M88" s="12">
        <f t="shared" si="35"/>
        <v>2.4511824897219814E-3</v>
      </c>
      <c r="O88" s="8" t="s">
        <v>84</v>
      </c>
      <c r="P88" s="13">
        <v>43738</v>
      </c>
      <c r="Q88" s="14">
        <f t="shared" si="29"/>
        <v>154.94338544132037</v>
      </c>
      <c r="R88" s="14">
        <f t="shared" si="30"/>
        <v>155.69940260326669</v>
      </c>
      <c r="S88" s="8">
        <f t="shared" si="31"/>
        <v>114</v>
      </c>
    </row>
    <row r="89" spans="1:19" x14ac:dyDescent="0.25">
      <c r="A89" s="13">
        <f t="shared" si="36"/>
        <v>42978</v>
      </c>
      <c r="B89" s="14">
        <f t="shared" si="39"/>
        <v>138.79291780193449</v>
      </c>
      <c r="C89" s="14">
        <f t="shared" si="39"/>
        <v>140.54031448645043</v>
      </c>
      <c r="D89" s="12">
        <v>1.7570535563440348E-3</v>
      </c>
      <c r="E89" s="12">
        <v>7.978404319136212E-3</v>
      </c>
      <c r="G89" s="14">
        <f>MAX($B$2:B89)</f>
        <v>138.79291780193449</v>
      </c>
      <c r="H89" s="12">
        <f t="shared" si="32"/>
        <v>0</v>
      </c>
      <c r="I89" s="12" t="str">
        <f t="shared" si="33"/>
        <v>Positive</v>
      </c>
      <c r="J89" s="14">
        <f>MAX($C$2:C89)</f>
        <v>140.54031448645043</v>
      </c>
      <c r="K89" s="12">
        <f t="shared" si="34"/>
        <v>0</v>
      </c>
      <c r="L89" s="12" t="str">
        <f t="shared" si="38"/>
        <v>Positive</v>
      </c>
      <c r="M89" s="12">
        <f t="shared" si="35"/>
        <v>-6.2213507627921771E-3</v>
      </c>
      <c r="O89" s="8" t="s">
        <v>86</v>
      </c>
      <c r="P89" s="13">
        <v>43830</v>
      </c>
      <c r="Q89" s="14">
        <f t="shared" si="29"/>
        <v>157.11295810611324</v>
      </c>
      <c r="R89" s="14">
        <f t="shared" si="30"/>
        <v>157.58277678744105</v>
      </c>
      <c r="S89" s="8">
        <f t="shared" si="31"/>
        <v>117</v>
      </c>
    </row>
    <row r="90" spans="1:19" ht="12" thickBot="1" x14ac:dyDescent="0.3">
      <c r="A90" s="13">
        <f t="shared" si="36"/>
        <v>43008</v>
      </c>
      <c r="B90" s="14">
        <f t="shared" si="39"/>
        <v>139.27979551136215</v>
      </c>
      <c r="C90" s="14">
        <f t="shared" si="39"/>
        <v>140.49849447975922</v>
      </c>
      <c r="D90" s="12">
        <v>3.507943468141983E-3</v>
      </c>
      <c r="E90" s="12">
        <v>-2.9756591084928452E-4</v>
      </c>
      <c r="G90" s="14">
        <f>MAX($B$2:B90)</f>
        <v>139.27979551136215</v>
      </c>
      <c r="H90" s="12">
        <f t="shared" si="32"/>
        <v>0</v>
      </c>
      <c r="I90" s="12" t="str">
        <f t="shared" si="33"/>
        <v>Positive</v>
      </c>
      <c r="J90" s="14">
        <f>MAX($C$2:C90)</f>
        <v>140.54031448645043</v>
      </c>
      <c r="K90" s="12">
        <f t="shared" si="34"/>
        <v>-2.9756591084928452E-4</v>
      </c>
      <c r="L90" s="12">
        <f t="shared" si="38"/>
        <v>-2.9756591084928452E-4</v>
      </c>
      <c r="M90" s="12">
        <f t="shared" si="35"/>
        <v>3.8055093789912675E-3</v>
      </c>
      <c r="O90" s="8" t="s">
        <v>88</v>
      </c>
      <c r="P90" s="13">
        <v>43921</v>
      </c>
      <c r="Q90" s="14">
        <f t="shared" si="29"/>
        <v>143.05205421251762</v>
      </c>
      <c r="R90" s="14">
        <f t="shared" si="30"/>
        <v>148.72998516623716</v>
      </c>
      <c r="S90" s="8">
        <f t="shared" si="31"/>
        <v>120</v>
      </c>
    </row>
    <row r="91" spans="1:19" ht="12" thickBot="1" x14ac:dyDescent="0.3">
      <c r="A91" s="13">
        <f t="shared" si="36"/>
        <v>43039</v>
      </c>
      <c r="B91" s="14">
        <f t="shared" si="39"/>
        <v>139.06819096841861</v>
      </c>
      <c r="C91" s="14">
        <f t="shared" si="39"/>
        <v>140.76614252258292</v>
      </c>
      <c r="D91" s="12">
        <v>-1.5192766629692489E-3</v>
      </c>
      <c r="E91" s="12">
        <v>1.9049886891298051E-3</v>
      </c>
      <c r="G91" s="14">
        <f>MAX($B$2:B91)</f>
        <v>139.27979551136215</v>
      </c>
      <c r="H91" s="12">
        <f t="shared" si="32"/>
        <v>-1.5192766629692489E-3</v>
      </c>
      <c r="I91" s="12">
        <f t="shared" si="33"/>
        <v>-1.5192766629692489E-3</v>
      </c>
      <c r="J91" s="14">
        <f>MAX($C$2:C91)</f>
        <v>140.76614252258292</v>
      </c>
      <c r="K91" s="12">
        <f t="shared" si="34"/>
        <v>0</v>
      </c>
      <c r="L91" s="12" t="str">
        <f t="shared" si="38"/>
        <v>Positive</v>
      </c>
      <c r="M91" s="12">
        <f t="shared" si="35"/>
        <v>-3.424265352099054E-3</v>
      </c>
      <c r="O91" s="8" t="s">
        <v>89</v>
      </c>
      <c r="P91" s="51">
        <v>44012</v>
      </c>
      <c r="Q91" s="14">
        <f t="shared" si="29"/>
        <v>156.79118677367646</v>
      </c>
      <c r="R91" s="14">
        <f t="shared" si="30"/>
        <v>160.35735435752284</v>
      </c>
      <c r="S91" s="8">
        <f t="shared" si="31"/>
        <v>123</v>
      </c>
    </row>
    <row r="92" spans="1:19" ht="12" thickBot="1" x14ac:dyDescent="0.3">
      <c r="A92" s="13">
        <f t="shared" si="36"/>
        <v>43069</v>
      </c>
      <c r="B92" s="14">
        <f t="shared" si="39"/>
        <v>138.81258017096908</v>
      </c>
      <c r="C92" s="14">
        <f t="shared" si="39"/>
        <v>140.45667447306803</v>
      </c>
      <c r="D92" s="12">
        <v>-1.8380248974948499E-3</v>
      </c>
      <c r="E92" s="12">
        <v>-2.1984551396316832E-3</v>
      </c>
      <c r="G92" s="14">
        <f>MAX($B$2:B92)</f>
        <v>139.27979551136215</v>
      </c>
      <c r="H92" s="12">
        <f t="shared" si="32"/>
        <v>-3.3545090921314191E-3</v>
      </c>
      <c r="I92" s="12">
        <f t="shared" si="33"/>
        <v>-1.8380248974948499E-3</v>
      </c>
      <c r="J92" s="14">
        <f>MAX($C$2:C92)</f>
        <v>140.76614252258292</v>
      </c>
      <c r="K92" s="12">
        <f t="shared" si="34"/>
        <v>-2.1984551396316832E-3</v>
      </c>
      <c r="L92" s="12">
        <f t="shared" si="38"/>
        <v>-2.1984551396316832E-3</v>
      </c>
      <c r="M92" s="12">
        <f t="shared" si="35"/>
        <v>3.6043024213683328E-4</v>
      </c>
      <c r="O92" s="8" t="s">
        <v>90</v>
      </c>
      <c r="P92" s="51">
        <v>44104</v>
      </c>
      <c r="Q92" s="14">
        <f t="shared" si="29"/>
        <v>161.74703896975447</v>
      </c>
      <c r="R92" s="14">
        <f t="shared" si="30"/>
        <v>164.47044585878345</v>
      </c>
      <c r="S92" s="8">
        <f t="shared" si="31"/>
        <v>126</v>
      </c>
    </row>
    <row r="93" spans="1:19" ht="12" thickBot="1" x14ac:dyDescent="0.3">
      <c r="A93" s="13">
        <f t="shared" si="36"/>
        <v>43100</v>
      </c>
      <c r="B93" s="14">
        <f t="shared" si="39"/>
        <v>139.00920386131489</v>
      </c>
      <c r="C93" s="14">
        <f t="shared" si="39"/>
        <v>140.77450652392116</v>
      </c>
      <c r="D93" s="12">
        <v>1.4164688107058954E-3</v>
      </c>
      <c r="E93" s="12">
        <v>2.2628476150776677E-3</v>
      </c>
      <c r="G93" s="14">
        <f>MAX($B$2:B93)</f>
        <v>139.27979551136215</v>
      </c>
      <c r="H93" s="12">
        <f t="shared" si="32"/>
        <v>-1.9427918389296472E-3</v>
      </c>
      <c r="I93" s="12" t="str">
        <f t="shared" si="33"/>
        <v>Positive</v>
      </c>
      <c r="J93" s="14">
        <f>MAX($C$2:C93)</f>
        <v>140.77450652392116</v>
      </c>
      <c r="K93" s="12">
        <f t="shared" si="34"/>
        <v>0</v>
      </c>
      <c r="L93" s="12" t="str">
        <f t="shared" si="38"/>
        <v>Positive</v>
      </c>
      <c r="M93" s="12">
        <f t="shared" si="35"/>
        <v>-8.4637880437177238E-4</v>
      </c>
      <c r="O93" s="8" t="s">
        <v>91</v>
      </c>
      <c r="P93" s="51">
        <f>+P3</f>
        <v>44165</v>
      </c>
      <c r="Q93" s="14">
        <f t="shared" si="29"/>
        <v>166.25494817166492</v>
      </c>
      <c r="R93" s="14">
        <f t="shared" si="30"/>
        <v>167.3083176138984</v>
      </c>
      <c r="S93" s="8">
        <f t="shared" si="31"/>
        <v>128</v>
      </c>
    </row>
    <row r="94" spans="1:19" x14ac:dyDescent="0.25">
      <c r="A94" s="13">
        <f t="shared" si="36"/>
        <v>43131</v>
      </c>
      <c r="B94" s="14">
        <f t="shared" si="39"/>
        <v>139.31537503628189</v>
      </c>
      <c r="C94" s="14">
        <f t="shared" si="39"/>
        <v>140.19739043158259</v>
      </c>
      <c r="D94" s="12">
        <v>2.2025244837202695E-3</v>
      </c>
      <c r="E94" s="12">
        <v>-4.0995781593488045E-3</v>
      </c>
      <c r="G94" s="14">
        <f>MAX($B$2:B94)</f>
        <v>139.31537503628189</v>
      </c>
      <c r="H94" s="12">
        <f t="shared" si="32"/>
        <v>0</v>
      </c>
      <c r="I94" s="12" t="str">
        <f t="shared" si="33"/>
        <v>Positive</v>
      </c>
      <c r="J94" s="14">
        <f>MAX($C$2:C94)</f>
        <v>140.77450652392116</v>
      </c>
      <c r="K94" s="12">
        <f t="shared" si="34"/>
        <v>-4.0995781593488045E-3</v>
      </c>
      <c r="L94" s="12">
        <f t="shared" si="38"/>
        <v>-4.0995781593488045E-3</v>
      </c>
      <c r="M94" s="12">
        <f t="shared" si="35"/>
        <v>6.3021026430690741E-3</v>
      </c>
      <c r="O94" s="8" t="s">
        <v>141</v>
      </c>
      <c r="P94" s="13"/>
      <c r="Q94" s="14" t="str">
        <f t="shared" si="29"/>
        <v>N/A</v>
      </c>
      <c r="R94" s="14" t="str">
        <f t="shared" si="30"/>
        <v>N/A</v>
      </c>
      <c r="S94" s="8" t="str">
        <f t="shared" si="31"/>
        <v>N/A</v>
      </c>
    </row>
    <row r="95" spans="1:19" x14ac:dyDescent="0.25">
      <c r="A95" s="13">
        <f t="shared" si="36"/>
        <v>43159</v>
      </c>
      <c r="B95" s="14">
        <f t="shared" si="39"/>
        <v>138.35847307659913</v>
      </c>
      <c r="C95" s="14">
        <f t="shared" si="39"/>
        <v>138.93442622950832</v>
      </c>
      <c r="D95" s="12">
        <v>-6.8686026896425112E-3</v>
      </c>
      <c r="E95" s="12">
        <v>-9.0084715427752871E-3</v>
      </c>
      <c r="G95" s="14">
        <f>MAX($B$2:B95)</f>
        <v>139.31537503628189</v>
      </c>
      <c r="H95" s="12">
        <f t="shared" si="32"/>
        <v>-6.8686026896425112E-3</v>
      </c>
      <c r="I95" s="12">
        <f t="shared" si="33"/>
        <v>-6.8686026896425112E-3</v>
      </c>
      <c r="J95" s="14">
        <f>MAX($C$2:C95)</f>
        <v>140.77450652392116</v>
      </c>
      <c r="K95" s="12">
        <f t="shared" si="34"/>
        <v>-1.3071118768938184E-2</v>
      </c>
      <c r="L95" s="12">
        <f t="shared" si="38"/>
        <v>-9.0084715427752871E-3</v>
      </c>
      <c r="M95" s="12">
        <f t="shared" si="35"/>
        <v>2.1398688531327759E-3</v>
      </c>
      <c r="O95" s="8" t="s">
        <v>142</v>
      </c>
      <c r="P95" s="13"/>
      <c r="Q95" s="14" t="str">
        <f t="shared" si="29"/>
        <v>N/A</v>
      </c>
      <c r="R95" s="14" t="str">
        <f t="shared" si="30"/>
        <v>N/A</v>
      </c>
      <c r="S95" s="8" t="str">
        <f t="shared" si="31"/>
        <v>N/A</v>
      </c>
    </row>
    <row r="96" spans="1:19" x14ac:dyDescent="0.25">
      <c r="A96" s="13">
        <f t="shared" si="36"/>
        <v>43190</v>
      </c>
      <c r="B96" s="14">
        <f t="shared" si="39"/>
        <v>138.11877943503472</v>
      </c>
      <c r="C96" s="14">
        <f t="shared" si="39"/>
        <v>139.14352626296431</v>
      </c>
      <c r="D96" s="12">
        <v>-1.7324102834793687E-3</v>
      </c>
      <c r="E96" s="12">
        <v>1.5050267894767266E-3</v>
      </c>
      <c r="G96" s="14">
        <f>MAX($B$2:B96)</f>
        <v>139.31537503628189</v>
      </c>
      <c r="H96" s="12">
        <f t="shared" si="32"/>
        <v>-8.5891137351892244E-3</v>
      </c>
      <c r="I96" s="12">
        <f t="shared" si="33"/>
        <v>-1.7324102834793687E-3</v>
      </c>
      <c r="J96" s="14">
        <f>MAX($C$2:C96)</f>
        <v>140.77450652392116</v>
      </c>
      <c r="K96" s="12">
        <f t="shared" si="34"/>
        <v>-1.1585764363377105E-2</v>
      </c>
      <c r="L96" s="12" t="str">
        <f t="shared" si="38"/>
        <v>Positive</v>
      </c>
      <c r="M96" s="12">
        <f t="shared" si="35"/>
        <v>-3.2374370729560953E-3</v>
      </c>
      <c r="O96" s="8" t="s">
        <v>143</v>
      </c>
      <c r="Q96" s="14" t="str">
        <f t="shared" si="29"/>
        <v>N/A</v>
      </c>
      <c r="R96" s="14" t="str">
        <f t="shared" si="30"/>
        <v>N/A</v>
      </c>
      <c r="S96" s="8" t="str">
        <f t="shared" si="31"/>
        <v>N/A</v>
      </c>
    </row>
    <row r="97" spans="1:19" x14ac:dyDescent="0.25">
      <c r="A97" s="13">
        <f t="shared" si="36"/>
        <v>43220</v>
      </c>
      <c r="B97" s="14">
        <f t="shared" si="39"/>
        <v>137.10382667153556</v>
      </c>
      <c r="C97" s="14">
        <f t="shared" si="39"/>
        <v>138.25694212111085</v>
      </c>
      <c r="D97" s="12">
        <v>-7.3484052469241501E-3</v>
      </c>
      <c r="E97" s="12">
        <v>-6.3717239721087227E-3</v>
      </c>
      <c r="G97" s="14">
        <f>MAX($B$2:B97)</f>
        <v>139.31537503628189</v>
      </c>
      <c r="H97" s="12">
        <f t="shared" si="32"/>
        <v>-1.5874402693675238E-2</v>
      </c>
      <c r="I97" s="12">
        <f t="shared" si="33"/>
        <v>-7.3484052469241501E-3</v>
      </c>
      <c r="J97" s="14">
        <f>MAX($C$2:C97)</f>
        <v>140.77450652392116</v>
      </c>
      <c r="K97" s="12">
        <f t="shared" si="34"/>
        <v>-1.7883667042956408E-2</v>
      </c>
      <c r="L97" s="12">
        <f t="shared" si="38"/>
        <v>-6.3717239721087227E-3</v>
      </c>
      <c r="M97" s="12">
        <f t="shared" si="35"/>
        <v>-9.7668127481542744E-4</v>
      </c>
      <c r="O97" s="8" t="s">
        <v>144</v>
      </c>
      <c r="Q97" s="14" t="str">
        <f t="shared" si="29"/>
        <v>N/A</v>
      </c>
      <c r="R97" s="14" t="str">
        <f t="shared" si="30"/>
        <v>N/A</v>
      </c>
      <c r="S97" s="8" t="str">
        <f t="shared" si="31"/>
        <v>N/A</v>
      </c>
    </row>
    <row r="98" spans="1:19" x14ac:dyDescent="0.25">
      <c r="A98" s="13">
        <f t="shared" si="36"/>
        <v>43251</v>
      </c>
      <c r="B98" s="14">
        <f t="shared" si="39"/>
        <v>137.02330458882253</v>
      </c>
      <c r="C98" s="14">
        <f t="shared" si="39"/>
        <v>138.55804616928748</v>
      </c>
      <c r="D98" s="12">
        <v>-5.8730733246370459E-4</v>
      </c>
      <c r="E98" s="12">
        <v>2.1778584392013745E-3</v>
      </c>
      <c r="G98" s="14">
        <f>MAX($B$2:B98)</f>
        <v>139.31537503628189</v>
      </c>
      <c r="H98" s="12">
        <f t="shared" si="32"/>
        <v>-1.6452386873038516E-2</v>
      </c>
      <c r="I98" s="12">
        <f t="shared" si="33"/>
        <v>-5.8730733246370459E-4</v>
      </c>
      <c r="J98" s="14">
        <f>MAX($C$2:C98)</f>
        <v>140.77450652392116</v>
      </c>
      <c r="K98" s="12">
        <f t="shared" si="34"/>
        <v>-1.5744756698948481E-2</v>
      </c>
      <c r="L98" s="12" t="str">
        <f t="shared" si="38"/>
        <v>Positive</v>
      </c>
      <c r="M98" s="12">
        <f t="shared" si="35"/>
        <v>-2.765165771665079E-3</v>
      </c>
    </row>
    <row r="99" spans="1:19" x14ac:dyDescent="0.25">
      <c r="A99" s="13">
        <f t="shared" si="36"/>
        <v>43281</v>
      </c>
      <c r="B99" s="14">
        <f t="shared" si="39"/>
        <v>136.43530612435993</v>
      </c>
      <c r="C99" s="14">
        <f t="shared" si="39"/>
        <v>138.7002341920371</v>
      </c>
      <c r="D99" s="12">
        <v>-4.2912296286172769E-3</v>
      </c>
      <c r="E99" s="12">
        <v>1.0261982373502843E-3</v>
      </c>
      <c r="G99" s="14">
        <f>MAX($B$2:B99)</f>
        <v>139.31537503628189</v>
      </c>
      <c r="H99" s="12">
        <f t="shared" si="32"/>
        <v>-2.067301553164469E-2</v>
      </c>
      <c r="I99" s="12">
        <f t="shared" si="33"/>
        <v>-4.2912296286172769E-3</v>
      </c>
      <c r="J99" s="14">
        <f>MAX($C$2:C99)</f>
        <v>140.77450652392116</v>
      </c>
      <c r="K99" s="12">
        <f t="shared" si="34"/>
        <v>-1.4734715703170198E-2</v>
      </c>
      <c r="L99" s="12" t="str">
        <f t="shared" si="38"/>
        <v>Positive</v>
      </c>
      <c r="M99" s="12">
        <f t="shared" si="35"/>
        <v>-5.3174278659675611E-3</v>
      </c>
    </row>
    <row r="100" spans="1:19" x14ac:dyDescent="0.25">
      <c r="A100" s="13">
        <f t="shared" si="36"/>
        <v>43312</v>
      </c>
      <c r="B100" s="14">
        <f t="shared" ref="B100:C115" si="40">B99*(1+D100)</f>
        <v>137.78153184796707</v>
      </c>
      <c r="C100" s="14">
        <f t="shared" si="40"/>
        <v>140.068808268966</v>
      </c>
      <c r="D100" s="12">
        <v>9.8671360210829118E-3</v>
      </c>
      <c r="E100" s="12">
        <v>9.8671360210829118E-3</v>
      </c>
      <c r="G100" s="14">
        <f>MAX($B$2:B100)</f>
        <v>139.31537503628189</v>
      </c>
      <c r="H100" s="12">
        <f t="shared" si="32"/>
        <v>-1.1009862966778527E-2</v>
      </c>
      <c r="I100" s="12" t="str">
        <f t="shared" si="33"/>
        <v>Positive</v>
      </c>
      <c r="J100" s="14">
        <f>MAX($C$2:C100)</f>
        <v>140.77450652392116</v>
      </c>
      <c r="K100" s="12">
        <f t="shared" si="34"/>
        <v>-5.0129691261624476E-3</v>
      </c>
      <c r="L100" s="12" t="str">
        <f t="shared" si="38"/>
        <v>Positive</v>
      </c>
      <c r="M100" s="12">
        <f t="shared" si="35"/>
        <v>0</v>
      </c>
    </row>
    <row r="101" spans="1:19" x14ac:dyDescent="0.25">
      <c r="A101" s="13">
        <f t="shared" si="36"/>
        <v>43343</v>
      </c>
      <c r="B101" s="14">
        <f t="shared" si="40"/>
        <v>137.68658304889777</v>
      </c>
      <c r="C101" s="14">
        <f t="shared" si="40"/>
        <v>139.97228324885748</v>
      </c>
      <c r="D101" s="12">
        <v>-6.8912573256962872E-4</v>
      </c>
      <c r="E101" s="12">
        <v>-6.8912573256973975E-4</v>
      </c>
      <c r="G101" s="14">
        <f>MAX($B$2:B101)</f>
        <v>139.31537503628189</v>
      </c>
      <c r="H101" s="12">
        <f t="shared" si="32"/>
        <v>-1.1691401519465683E-2</v>
      </c>
      <c r="I101" s="12">
        <f t="shared" si="33"/>
        <v>-6.8912573256962872E-4</v>
      </c>
      <c r="J101" s="14">
        <f>MAX($C$2:C101)</f>
        <v>140.77450652392116</v>
      </c>
      <c r="K101" s="12">
        <f t="shared" si="34"/>
        <v>-5.6986402927107216E-3</v>
      </c>
      <c r="L101" s="12">
        <f t="shared" si="38"/>
        <v>-6.8912573256973975E-4</v>
      </c>
      <c r="M101" s="12">
        <f t="shared" si="35"/>
        <v>1.1102230246251565E-16</v>
      </c>
    </row>
    <row r="102" spans="1:19" x14ac:dyDescent="0.25">
      <c r="A102" s="13">
        <f t="shared" si="36"/>
        <v>43373</v>
      </c>
      <c r="B102" s="14">
        <f t="shared" si="40"/>
        <v>138.3547543375156</v>
      </c>
      <c r="C102" s="14">
        <f t="shared" si="40"/>
        <v>140.65154668032747</v>
      </c>
      <c r="D102" s="12">
        <v>4.8528424035372275E-3</v>
      </c>
      <c r="E102" s="12">
        <v>4.8528424035372275E-3</v>
      </c>
      <c r="G102" s="14">
        <f>MAX($B$2:B102)</f>
        <v>139.31537503628189</v>
      </c>
      <c r="H102" s="12">
        <f t="shared" si="32"/>
        <v>-6.8952956449790381E-3</v>
      </c>
      <c r="I102" s="12" t="str">
        <f t="shared" si="33"/>
        <v>Positive</v>
      </c>
      <c r="J102" s="14">
        <f>MAX($C$2:C102)</f>
        <v>140.77450652392116</v>
      </c>
      <c r="K102" s="12">
        <f t="shared" si="34"/>
        <v>-8.7345249242831713E-4</v>
      </c>
      <c r="L102" s="12" t="str">
        <f t="shared" si="38"/>
        <v>Positive</v>
      </c>
      <c r="M102" s="12">
        <f t="shared" si="35"/>
        <v>0</v>
      </c>
    </row>
    <row r="103" spans="1:19" x14ac:dyDescent="0.25">
      <c r="A103" s="13">
        <f t="shared" si="36"/>
        <v>43404</v>
      </c>
      <c r="B103" s="14">
        <f t="shared" si="40"/>
        <v>137.6138713291644</v>
      </c>
      <c r="C103" s="14">
        <f t="shared" si="40"/>
        <v>139.89836446022423</v>
      </c>
      <c r="D103" s="12">
        <v>-5.3549515656240443E-3</v>
      </c>
      <c r="E103" s="12">
        <v>-5.3549515656239333E-3</v>
      </c>
      <c r="G103" s="14">
        <f>MAX($B$2:B103)</f>
        <v>139.31537503628189</v>
      </c>
      <c r="H103" s="12">
        <f t="shared" si="32"/>
        <v>-1.2213323236393459E-2</v>
      </c>
      <c r="I103" s="12">
        <f t="shared" si="33"/>
        <v>-5.3549515656240443E-3</v>
      </c>
      <c r="J103" s="14">
        <f>MAX($C$2:C103)</f>
        <v>140.77450652392116</v>
      </c>
      <c r="K103" s="12">
        <f t="shared" si="34"/>
        <v>-6.223726762260462E-3</v>
      </c>
      <c r="L103" s="12">
        <f t="shared" si="38"/>
        <v>-5.3549515656239333E-3</v>
      </c>
      <c r="M103" s="12">
        <f t="shared" si="35"/>
        <v>-1.1102230246251565E-16</v>
      </c>
    </row>
    <row r="104" spans="1:19" x14ac:dyDescent="0.25">
      <c r="A104" s="13">
        <f t="shared" si="36"/>
        <v>43434</v>
      </c>
      <c r="B104" s="14">
        <f t="shared" si="40"/>
        <v>138.35840168915271</v>
      </c>
      <c r="C104" s="14">
        <f t="shared" si="40"/>
        <v>140.65525458072818</v>
      </c>
      <c r="D104" s="12">
        <v>5.4102856986519843E-3</v>
      </c>
      <c r="E104" s="12">
        <v>5.4102856986519843E-3</v>
      </c>
      <c r="G104" s="14">
        <f>MAX($B$2:B104)</f>
        <v>139.31537503628189</v>
      </c>
      <c r="H104" s="12">
        <f t="shared" si="32"/>
        <v>-6.8691151057803657E-3</v>
      </c>
      <c r="I104" s="12" t="str">
        <f t="shared" si="33"/>
        <v>Positive</v>
      </c>
      <c r="J104" s="14">
        <f>MAX($C$2:C104)</f>
        <v>140.77450652392116</v>
      </c>
      <c r="K104" s="12">
        <f t="shared" si="34"/>
        <v>-8.471132035026141E-4</v>
      </c>
      <c r="L104" s="12" t="str">
        <f t="shared" si="38"/>
        <v>Positive</v>
      </c>
      <c r="M104" s="12">
        <f t="shared" si="35"/>
        <v>0</v>
      </c>
    </row>
    <row r="105" spans="1:19" x14ac:dyDescent="0.25">
      <c r="A105" s="13">
        <f t="shared" si="36"/>
        <v>43465</v>
      </c>
      <c r="B105" s="14">
        <f t="shared" si="40"/>
        <v>139.37765998696855</v>
      </c>
      <c r="C105" s="14">
        <f t="shared" si="40"/>
        <v>141.69143332818797</v>
      </c>
      <c r="D105" s="12">
        <v>7.366797284242832E-3</v>
      </c>
      <c r="E105" s="12">
        <v>7.366797284242832E-3</v>
      </c>
      <c r="G105" s="14">
        <f>MAX($B$2:B105)</f>
        <v>139.37765998696855</v>
      </c>
      <c r="H105" s="12">
        <f t="shared" si="32"/>
        <v>0</v>
      </c>
      <c r="I105" s="12" t="str">
        <f t="shared" si="33"/>
        <v>Positive</v>
      </c>
      <c r="J105" s="14">
        <f>MAX($C$2:C105)</f>
        <v>141.69143332818797</v>
      </c>
      <c r="K105" s="12">
        <f t="shared" si="34"/>
        <v>0</v>
      </c>
      <c r="L105" s="12" t="str">
        <f t="shared" si="38"/>
        <v>Positive</v>
      </c>
      <c r="M105" s="12">
        <f t="shared" si="35"/>
        <v>0</v>
      </c>
    </row>
    <row r="106" spans="1:19" x14ac:dyDescent="0.25">
      <c r="A106" s="13">
        <f t="shared" si="36"/>
        <v>43496</v>
      </c>
      <c r="B106" s="14">
        <f t="shared" si="40"/>
        <v>141.65749007317166</v>
      </c>
      <c r="C106" s="14">
        <f t="shared" si="40"/>
        <v>144.00911029800542</v>
      </c>
      <c r="D106" s="12">
        <v>1.6357213102991208E-2</v>
      </c>
      <c r="E106" s="12">
        <v>1.6357213102991208E-2</v>
      </c>
      <c r="G106" s="14">
        <f>MAX($B$2:B106)</f>
        <v>141.65749007317166</v>
      </c>
      <c r="H106" s="12">
        <f t="shared" si="32"/>
        <v>0</v>
      </c>
      <c r="I106" s="12" t="str">
        <f t="shared" si="33"/>
        <v>Positive</v>
      </c>
      <c r="J106" s="14">
        <f>MAX($C$2:C106)</f>
        <v>144.00911029800542</v>
      </c>
      <c r="K106" s="12">
        <f t="shared" si="34"/>
        <v>0</v>
      </c>
      <c r="L106" s="12" t="str">
        <f t="shared" si="38"/>
        <v>Positive</v>
      </c>
      <c r="M106" s="12">
        <f t="shared" si="35"/>
        <v>0</v>
      </c>
    </row>
    <row r="107" spans="1:19" x14ac:dyDescent="0.25">
      <c r="A107" s="13">
        <f t="shared" si="36"/>
        <v>43524</v>
      </c>
      <c r="B107" s="14">
        <f t="shared" si="40"/>
        <v>142.73487068417242</v>
      </c>
      <c r="C107" s="14">
        <f t="shared" si="40"/>
        <v>145.10437623249572</v>
      </c>
      <c r="D107" s="12">
        <v>7.6055322626729094E-3</v>
      </c>
      <c r="E107" s="12">
        <v>7.6055322626729094E-3</v>
      </c>
      <c r="G107" s="14">
        <f>MAX($B$2:B107)</f>
        <v>142.73487068417242</v>
      </c>
      <c r="H107" s="12">
        <f t="shared" si="32"/>
        <v>0</v>
      </c>
      <c r="I107" s="12" t="str">
        <f t="shared" si="33"/>
        <v>Positive</v>
      </c>
      <c r="J107" s="14">
        <f>MAX($C$2:C107)</f>
        <v>145.10437623249572</v>
      </c>
      <c r="K107" s="12">
        <f t="shared" si="34"/>
        <v>0</v>
      </c>
      <c r="L107" s="12" t="str">
        <f t="shared" si="38"/>
        <v>Positive</v>
      </c>
      <c r="M107" s="12">
        <f t="shared" si="35"/>
        <v>0</v>
      </c>
    </row>
    <row r="108" spans="1:19" x14ac:dyDescent="0.25">
      <c r="A108" s="13">
        <f t="shared" si="36"/>
        <v>43555</v>
      </c>
      <c r="B108" s="14">
        <f t="shared" si="40"/>
        <v>144.8195293082259</v>
      </c>
      <c r="C108" s="14">
        <f t="shared" si="40"/>
        <v>146.88177623102425</v>
      </c>
      <c r="D108" s="12">
        <v>1.4605110958948231E-2</v>
      </c>
      <c r="E108" s="12">
        <v>1.2249113670291134E-2</v>
      </c>
      <c r="G108" s="14">
        <f>MAX($B$2:B108)</f>
        <v>144.8195293082259</v>
      </c>
      <c r="H108" s="12">
        <f t="shared" si="32"/>
        <v>0</v>
      </c>
      <c r="I108" s="12" t="str">
        <f t="shared" si="33"/>
        <v>Positive</v>
      </c>
      <c r="J108" s="14">
        <f>MAX($C$2:C108)</f>
        <v>146.88177623102425</v>
      </c>
      <c r="K108" s="12">
        <f t="shared" si="34"/>
        <v>0</v>
      </c>
      <c r="L108" s="12" t="str">
        <f t="shared" si="38"/>
        <v>Positive</v>
      </c>
      <c r="M108" s="12">
        <f t="shared" si="35"/>
        <v>2.3559972886570968E-3</v>
      </c>
    </row>
    <row r="109" spans="1:19" x14ac:dyDescent="0.25">
      <c r="A109" s="13">
        <f t="shared" si="36"/>
        <v>43585</v>
      </c>
      <c r="B109" s="14">
        <f t="shared" si="40"/>
        <v>146.00406785733992</v>
      </c>
      <c r="C109" s="14">
        <f t="shared" si="40"/>
        <v>147.8672404697777</v>
      </c>
      <c r="D109" s="12">
        <v>8.1794116772255787E-3</v>
      </c>
      <c r="E109" s="12">
        <v>6.7092342157100138E-3</v>
      </c>
      <c r="G109" s="14">
        <f>MAX($B$2:B109)</f>
        <v>146.00406785733992</v>
      </c>
      <c r="H109" s="12">
        <f t="shared" si="32"/>
        <v>0</v>
      </c>
      <c r="I109" s="12" t="str">
        <f t="shared" si="33"/>
        <v>Positive</v>
      </c>
      <c r="J109" s="14">
        <f>MAX($C$2:C109)</f>
        <v>147.8672404697777</v>
      </c>
      <c r="K109" s="12">
        <f t="shared" si="34"/>
        <v>0</v>
      </c>
      <c r="L109" s="12" t="str">
        <f t="shared" si="38"/>
        <v>Positive</v>
      </c>
      <c r="M109" s="12">
        <f t="shared" si="35"/>
        <v>1.4701774615155649E-3</v>
      </c>
    </row>
    <row r="110" spans="1:19" x14ac:dyDescent="0.25">
      <c r="A110" s="13">
        <f t="shared" si="36"/>
        <v>43616</v>
      </c>
      <c r="B110" s="14">
        <f t="shared" si="40"/>
        <v>146.70474035669466</v>
      </c>
      <c r="C110" s="14">
        <f t="shared" si="40"/>
        <v>148.92494896149961</v>
      </c>
      <c r="D110" s="12">
        <v>4.7989929981906432E-3</v>
      </c>
      <c r="E110" s="12">
        <v>7.1530954954022201E-3</v>
      </c>
      <c r="G110" s="14">
        <f>MAX($B$2:B110)</f>
        <v>146.70474035669466</v>
      </c>
      <c r="H110" s="12">
        <f t="shared" si="32"/>
        <v>0</v>
      </c>
      <c r="I110" s="12" t="str">
        <f t="shared" si="33"/>
        <v>Positive</v>
      </c>
      <c r="J110" s="14">
        <f>MAX($C$2:C110)</f>
        <v>148.92494896149961</v>
      </c>
      <c r="K110" s="12">
        <f t="shared" si="34"/>
        <v>0</v>
      </c>
      <c r="L110" s="12" t="str">
        <f t="shared" si="38"/>
        <v>Positive</v>
      </c>
      <c r="M110" s="12">
        <f t="shared" si="35"/>
        <v>-2.3541024972115769E-3</v>
      </c>
    </row>
    <row r="111" spans="1:19" x14ac:dyDescent="0.25">
      <c r="A111" s="13">
        <f t="shared" si="36"/>
        <v>43646</v>
      </c>
      <c r="B111" s="14">
        <f t="shared" si="40"/>
        <v>149.51317357132132</v>
      </c>
      <c r="C111" s="14">
        <f t="shared" si="40"/>
        <v>151.39237726362916</v>
      </c>
      <c r="D111" s="12">
        <v>1.9143438772314392E-2</v>
      </c>
      <c r="E111" s="12">
        <v>1.6568266897760899E-2</v>
      </c>
      <c r="G111" s="14">
        <f>MAX($B$2:B111)</f>
        <v>149.51317357132132</v>
      </c>
      <c r="H111" s="12">
        <f t="shared" si="32"/>
        <v>0</v>
      </c>
      <c r="I111" s="12" t="str">
        <f t="shared" si="33"/>
        <v>Positive</v>
      </c>
      <c r="J111" s="14">
        <f>MAX($C$2:C111)</f>
        <v>151.39237726362916</v>
      </c>
      <c r="K111" s="12">
        <f t="shared" si="34"/>
        <v>0</v>
      </c>
      <c r="L111" s="12" t="str">
        <f t="shared" si="38"/>
        <v>Positive</v>
      </c>
      <c r="M111" s="12">
        <f t="shared" si="35"/>
        <v>2.5751718745534932E-3</v>
      </c>
    </row>
    <row r="112" spans="1:19" x14ac:dyDescent="0.25">
      <c r="A112" s="13">
        <f t="shared" si="36"/>
        <v>43677</v>
      </c>
      <c r="B112" s="14">
        <f t="shared" si="40"/>
        <v>152.26704622247365</v>
      </c>
      <c r="C112" s="14">
        <f t="shared" si="40"/>
        <v>153.25123146128274</v>
      </c>
      <c r="D112" s="12">
        <v>1.8418929819844054E-2</v>
      </c>
      <c r="E112" s="12">
        <v>1.2278387005024927E-2</v>
      </c>
      <c r="G112" s="14">
        <f>MAX($B$2:B112)</f>
        <v>152.26704622247365</v>
      </c>
      <c r="H112" s="12">
        <f t="shared" si="32"/>
        <v>0</v>
      </c>
      <c r="I112" s="12" t="str">
        <f t="shared" si="33"/>
        <v>Positive</v>
      </c>
      <c r="J112" s="14">
        <f>MAX($C$2:C112)</f>
        <v>153.25123146128274</v>
      </c>
      <c r="K112" s="12">
        <f t="shared" si="34"/>
        <v>0</v>
      </c>
      <c r="L112" s="12" t="str">
        <f t="shared" si="38"/>
        <v>Positive</v>
      </c>
      <c r="M112" s="12">
        <f t="shared" si="35"/>
        <v>6.1405428148191277E-3</v>
      </c>
    </row>
    <row r="113" spans="1:13" x14ac:dyDescent="0.25">
      <c r="A113" s="13">
        <f t="shared" si="36"/>
        <v>43708</v>
      </c>
      <c r="B113" s="14">
        <f t="shared" si="40"/>
        <v>155.24634014903316</v>
      </c>
      <c r="C113" s="14">
        <f t="shared" si="40"/>
        <v>156.16946868632303</v>
      </c>
      <c r="D113" s="12">
        <v>1.9566242338519668E-2</v>
      </c>
      <c r="E113" s="12">
        <v>1.9042177979349928E-2</v>
      </c>
      <c r="G113" s="14">
        <f>MAX($B$2:B113)</f>
        <v>155.24634014903316</v>
      </c>
      <c r="H113" s="12">
        <f t="shared" si="32"/>
        <v>0</v>
      </c>
      <c r="I113" s="12" t="str">
        <f t="shared" si="33"/>
        <v>Positive</v>
      </c>
      <c r="J113" s="14">
        <f>MAX($C$2:C113)</f>
        <v>156.16946868632303</v>
      </c>
      <c r="K113" s="12">
        <f t="shared" si="34"/>
        <v>0</v>
      </c>
      <c r="L113" s="12" t="str">
        <f t="shared" si="38"/>
        <v>Positive</v>
      </c>
      <c r="M113" s="12">
        <f t="shared" si="35"/>
        <v>5.2406435916974026E-4</v>
      </c>
    </row>
    <row r="114" spans="1:13" x14ac:dyDescent="0.25">
      <c r="A114" s="13">
        <f t="shared" si="36"/>
        <v>43738</v>
      </c>
      <c r="B114" s="14">
        <f t="shared" si="40"/>
        <v>154.94338544132037</v>
      </c>
      <c r="C114" s="14">
        <f t="shared" si="40"/>
        <v>155.69940260326669</v>
      </c>
      <c r="D114" s="12">
        <v>-1.9514450867051947E-3</v>
      </c>
      <c r="E114" s="12">
        <v>-3.0099742735277824E-3</v>
      </c>
      <c r="G114" s="14">
        <f>MAX($B$2:B114)</f>
        <v>155.24634014903316</v>
      </c>
      <c r="H114" s="12">
        <f t="shared" si="32"/>
        <v>-1.9514450867051947E-3</v>
      </c>
      <c r="I114" s="12">
        <f t="shared" si="33"/>
        <v>-1.9514450867051947E-3</v>
      </c>
      <c r="J114" s="14">
        <f>MAX($C$2:C114)</f>
        <v>156.16946868632303</v>
      </c>
      <c r="K114" s="12">
        <f t="shared" si="34"/>
        <v>-3.0099742735277824E-3</v>
      </c>
      <c r="L114" s="12">
        <f t="shared" si="38"/>
        <v>-3.0099742735277824E-3</v>
      </c>
      <c r="M114" s="12">
        <f t="shared" si="35"/>
        <v>1.0585291868225877E-3</v>
      </c>
    </row>
    <row r="115" spans="1:13" x14ac:dyDescent="0.25">
      <c r="A115" s="13">
        <f t="shared" si="36"/>
        <v>43769</v>
      </c>
      <c r="B115" s="14">
        <f t="shared" si="40"/>
        <v>155.47894044595009</v>
      </c>
      <c r="C115" s="14">
        <f t="shared" si="40"/>
        <v>156.04483538898344</v>
      </c>
      <c r="D115" s="12">
        <v>3.4564560668679523E-3</v>
      </c>
      <c r="E115" s="12">
        <v>2.2185877398446241E-3</v>
      </c>
      <c r="G115" s="14">
        <f>MAX($B$2:B115)</f>
        <v>155.47894044595009</v>
      </c>
      <c r="H115" s="12">
        <f t="shared" si="32"/>
        <v>0</v>
      </c>
      <c r="I115" s="12" t="str">
        <f t="shared" si="33"/>
        <v>Positive</v>
      </c>
      <c r="J115" s="14">
        <f>MAX($C$2:C115)</f>
        <v>156.16946868632303</v>
      </c>
      <c r="K115" s="12">
        <f t="shared" si="34"/>
        <v>-7.9806442570362623E-4</v>
      </c>
      <c r="L115" s="12" t="str">
        <f t="shared" si="38"/>
        <v>Positive</v>
      </c>
      <c r="M115" s="12">
        <f t="shared" si="35"/>
        <v>1.2378683270233282E-3</v>
      </c>
    </row>
    <row r="116" spans="1:13" x14ac:dyDescent="0.25">
      <c r="A116" s="13">
        <f t="shared" si="36"/>
        <v>43799</v>
      </c>
      <c r="B116" s="14">
        <f t="shared" ref="B116:C122" si="41">B115*(1+D116)</f>
        <v>156.3935477862963</v>
      </c>
      <c r="C116" s="14">
        <f t="shared" si="41"/>
        <v>156.66525085280361</v>
      </c>
      <c r="D116" s="12">
        <v>5.8825159068032207E-3</v>
      </c>
      <c r="E116" s="12">
        <v>3.9758795109983147E-3</v>
      </c>
      <c r="G116" s="14">
        <f>MAX($B$2:B116)</f>
        <v>156.3935477862963</v>
      </c>
      <c r="H116" s="12">
        <f t="shared" si="32"/>
        <v>0</v>
      </c>
      <c r="I116" s="12" t="str">
        <f t="shared" si="33"/>
        <v>Positive</v>
      </c>
      <c r="J116" s="14">
        <f>MAX($C$2:C116)</f>
        <v>156.66525085280361</v>
      </c>
      <c r="K116" s="12">
        <f t="shared" si="34"/>
        <v>0</v>
      </c>
      <c r="L116" s="12" t="str">
        <f t="shared" si="38"/>
        <v>Positive</v>
      </c>
      <c r="M116" s="12">
        <f t="shared" si="35"/>
        <v>1.906636395804906E-3</v>
      </c>
    </row>
    <row r="117" spans="1:13" x14ac:dyDescent="0.25">
      <c r="A117" s="13">
        <f t="shared" si="36"/>
        <v>43830</v>
      </c>
      <c r="B117" s="14">
        <f t="shared" si="41"/>
        <v>157.11295810611324</v>
      </c>
      <c r="C117" s="14">
        <f t="shared" si="41"/>
        <v>157.58277678744105</v>
      </c>
      <c r="D117" s="12">
        <v>4.5999999999999375E-3</v>
      </c>
      <c r="E117" s="12">
        <v>5.8566014457124282E-3</v>
      </c>
      <c r="G117" s="14">
        <f>MAX($B$2:B117)</f>
        <v>157.11295810611324</v>
      </c>
      <c r="H117" s="12">
        <f t="shared" si="32"/>
        <v>0</v>
      </c>
      <c r="I117" s="12" t="str">
        <f t="shared" si="33"/>
        <v>Positive</v>
      </c>
      <c r="J117" s="14">
        <f>MAX($C$2:C117)</f>
        <v>157.58277678744105</v>
      </c>
      <c r="K117" s="12">
        <f t="shared" si="34"/>
        <v>0</v>
      </c>
      <c r="L117" s="12" t="str">
        <f t="shared" si="38"/>
        <v>Positive</v>
      </c>
      <c r="M117" s="12">
        <f t="shared" si="35"/>
        <v>-1.2566014457124908E-3</v>
      </c>
    </row>
    <row r="118" spans="1:13" x14ac:dyDescent="0.25">
      <c r="A118" s="13">
        <f t="shared" si="36"/>
        <v>43861</v>
      </c>
      <c r="B118" s="14">
        <f t="shared" si="41"/>
        <v>159.39581458168706</v>
      </c>
      <c r="C118" s="14">
        <f t="shared" si="41"/>
        <v>159.62690639543922</v>
      </c>
      <c r="D118" s="12">
        <v>1.4530033060875747E-2</v>
      </c>
      <c r="E118" s="12">
        <v>1.2971783145790283E-2</v>
      </c>
      <c r="G118" s="14">
        <f>MAX($B$2:B118)</f>
        <v>159.39581458168706</v>
      </c>
      <c r="H118" s="12">
        <f t="shared" si="32"/>
        <v>0</v>
      </c>
      <c r="I118" s="12" t="str">
        <f t="shared" si="33"/>
        <v>Positive</v>
      </c>
      <c r="J118" s="14">
        <f>MAX($C$2:C118)</f>
        <v>159.62690639543922</v>
      </c>
      <c r="K118" s="12">
        <f t="shared" si="34"/>
        <v>0</v>
      </c>
      <c r="L118" s="12" t="str">
        <f t="shared" si="38"/>
        <v>Positive</v>
      </c>
      <c r="M118" s="12">
        <f t="shared" si="35"/>
        <v>1.5582499150854634E-3</v>
      </c>
    </row>
    <row r="119" spans="1:13" x14ac:dyDescent="0.25">
      <c r="A119" s="13">
        <f t="shared" si="36"/>
        <v>43890</v>
      </c>
      <c r="B119" s="14">
        <f t="shared" si="41"/>
        <v>158.73678040708907</v>
      </c>
      <c r="C119" s="14">
        <f t="shared" si="41"/>
        <v>160.06108957139205</v>
      </c>
      <c r="D119" s="12">
        <v>-4.1345764085934933E-3</v>
      </c>
      <c r="E119" s="12">
        <v>2.7199874116285994E-3</v>
      </c>
      <c r="G119" s="14">
        <f>MAX($B$2:B119)</f>
        <v>159.39581458168706</v>
      </c>
      <c r="H119" s="12">
        <f t="shared" si="32"/>
        <v>-4.1345764085934933E-3</v>
      </c>
      <c r="I119" s="12">
        <f t="shared" si="33"/>
        <v>-4.1345764085934933E-3</v>
      </c>
      <c r="J119" s="14">
        <f>MAX($C$2:C119)</f>
        <v>160.06108957139205</v>
      </c>
      <c r="K119" s="12">
        <f t="shared" si="34"/>
        <v>0</v>
      </c>
      <c r="L119" s="12" t="str">
        <f t="shared" si="38"/>
        <v>Positive</v>
      </c>
      <c r="M119" s="12">
        <f t="shared" si="35"/>
        <v>-6.8545638202220927E-3</v>
      </c>
    </row>
    <row r="120" spans="1:13" x14ac:dyDescent="0.25">
      <c r="A120" s="13">
        <f t="shared" si="36"/>
        <v>43921</v>
      </c>
      <c r="B120" s="14">
        <f t="shared" si="41"/>
        <v>143.05205421251762</v>
      </c>
      <c r="C120" s="14">
        <f t="shared" si="41"/>
        <v>148.72998516623716</v>
      </c>
      <c r="D120" s="12">
        <v>-9.8809653026520561E-2</v>
      </c>
      <c r="E120" s="12">
        <v>-7.0792373308822709E-2</v>
      </c>
      <c r="G120" s="14">
        <f>MAX($B$2:B120)</f>
        <v>159.39581458168706</v>
      </c>
      <c r="H120" s="12">
        <f t="shared" si="32"/>
        <v>-0.10253569337476931</v>
      </c>
      <c r="I120" s="12">
        <f t="shared" si="33"/>
        <v>-9.8809653026520561E-2</v>
      </c>
      <c r="J120" s="14">
        <f>MAX($C$2:C120)</f>
        <v>160.06108957139205</v>
      </c>
      <c r="K120" s="12">
        <f t="shared" si="34"/>
        <v>-7.0792373308822709E-2</v>
      </c>
      <c r="L120" s="12">
        <f t="shared" si="38"/>
        <v>-7.0792373308822709E-2</v>
      </c>
      <c r="M120" s="12">
        <f t="shared" si="35"/>
        <v>-2.8017279717697852E-2</v>
      </c>
    </row>
    <row r="121" spans="1:13" x14ac:dyDescent="0.25">
      <c r="A121" s="13">
        <f t="shared" si="36"/>
        <v>43951</v>
      </c>
      <c r="B121" s="14">
        <f t="shared" si="41"/>
        <v>148.76081211709615</v>
      </c>
      <c r="C121" s="14">
        <f t="shared" si="41"/>
        <v>153.92066164853881</v>
      </c>
      <c r="D121" s="12">
        <v>3.9906857234623283E-2</v>
      </c>
      <c r="E121" s="12">
        <v>3.49E-2</v>
      </c>
      <c r="G121" s="14">
        <f>MAX($B$2:B121)</f>
        <v>159.39581458168706</v>
      </c>
      <c r="H121" s="12">
        <f t="shared" si="32"/>
        <v>-6.6720713417106059E-2</v>
      </c>
      <c r="I121" s="12" t="str">
        <f t="shared" si="33"/>
        <v>Positive</v>
      </c>
      <c r="J121" s="14">
        <f>MAX($C$2:C121)</f>
        <v>160.06108957139205</v>
      </c>
      <c r="K121" s="12">
        <f t="shared" si="34"/>
        <v>-3.8363027137300776E-2</v>
      </c>
      <c r="L121" s="12" t="str">
        <f t="shared" si="38"/>
        <v>Positive</v>
      </c>
      <c r="M121" s="12">
        <f t="shared" si="35"/>
        <v>5.0068572346232826E-3</v>
      </c>
    </row>
    <row r="122" spans="1:13" x14ac:dyDescent="0.25">
      <c r="A122" s="13">
        <f t="shared" si="36"/>
        <v>43982</v>
      </c>
      <c r="B122" s="14">
        <f t="shared" si="41"/>
        <v>152.8559524240132</v>
      </c>
      <c r="C122" s="14">
        <f t="shared" si="41"/>
        <v>157.5993654619389</v>
      </c>
      <c r="D122" s="12">
        <v>2.7528354064735749E-2</v>
      </c>
      <c r="E122" s="12">
        <v>2.3900000000000001E-2</v>
      </c>
      <c r="G122" s="14">
        <f>MAX($B$2:B122)</f>
        <v>159.39581458168706</v>
      </c>
      <c r="H122" s="12">
        <f t="shared" si="32"/>
        <v>-4.1029070774768139E-2</v>
      </c>
      <c r="I122" s="12" t="str">
        <f t="shared" si="33"/>
        <v>Positive</v>
      </c>
      <c r="J122" s="14">
        <f>MAX($C$2:C122)</f>
        <v>160.06108957139205</v>
      </c>
      <c r="K122" s="12">
        <f t="shared" si="34"/>
        <v>-1.537990348588214E-2</v>
      </c>
      <c r="L122" s="12" t="str">
        <f t="shared" si="38"/>
        <v>Positive</v>
      </c>
      <c r="M122" s="12">
        <f t="shared" si="35"/>
        <v>3.6283540647357483E-3</v>
      </c>
    </row>
    <row r="123" spans="1:13" x14ac:dyDescent="0.25">
      <c r="A123" s="13">
        <f t="shared" si="36"/>
        <v>44012</v>
      </c>
      <c r="B123" s="14">
        <f t="shared" ref="B123:B125" si="42">B122*(1+D123)</f>
        <v>156.79118677367646</v>
      </c>
      <c r="C123" s="14">
        <f t="shared" ref="C123:C125" si="43">C122*(1+E123)</f>
        <v>160.35735435752284</v>
      </c>
      <c r="D123" s="12">
        <v>2.5744724279674447E-2</v>
      </c>
      <c r="E123" s="12">
        <v>1.7500000000000002E-2</v>
      </c>
      <c r="G123" s="14">
        <f>MAX($B$2:B123)</f>
        <v>159.39581458168706</v>
      </c>
      <c r="H123" s="12">
        <f t="shared" ref="H123:H125" si="44">B123/G123-1</f>
        <v>-1.6340628609641361E-2</v>
      </c>
      <c r="I123" s="12" t="str">
        <f t="shared" ref="I123:I125" si="45">IF(D123&gt;0,"Positive",D123)</f>
        <v>Positive</v>
      </c>
      <c r="J123" s="14">
        <f>MAX($C$2:C123)</f>
        <v>160.35735435752284</v>
      </c>
      <c r="K123" s="12">
        <f t="shared" ref="K123:K125" si="46">C123/J123-1</f>
        <v>0</v>
      </c>
      <c r="L123" s="12" t="str">
        <f t="shared" ref="L123:L125" si="47">IF(E123&gt;0,"Positive",E123)</f>
        <v>Positive</v>
      </c>
      <c r="M123" s="12">
        <f t="shared" ref="M123:M125" si="48">D123-E123</f>
        <v>8.2447242796744452E-3</v>
      </c>
    </row>
    <row r="124" spans="1:13" x14ac:dyDescent="0.25">
      <c r="A124" s="13">
        <f t="shared" si="36"/>
        <v>44043</v>
      </c>
      <c r="B124" s="14">
        <f t="shared" si="42"/>
        <v>160.46010054418051</v>
      </c>
      <c r="C124" s="14">
        <f t="shared" si="43"/>
        <v>163.11550085247225</v>
      </c>
      <c r="D124" s="12">
        <v>2.3400000000000001E-2</v>
      </c>
      <c r="E124" s="12">
        <v>1.72E-2</v>
      </c>
      <c r="G124" s="14">
        <f>MAX($B$2:B124)</f>
        <v>160.46010054418051</v>
      </c>
      <c r="H124" s="12">
        <f t="shared" si="44"/>
        <v>0</v>
      </c>
      <c r="I124" s="12" t="str">
        <f t="shared" si="45"/>
        <v>Positive</v>
      </c>
      <c r="J124" s="14">
        <f>MAX($C$2:C124)</f>
        <v>163.11550085247225</v>
      </c>
      <c r="K124" s="12">
        <f t="shared" si="46"/>
        <v>0</v>
      </c>
      <c r="L124" s="12" t="str">
        <f t="shared" si="47"/>
        <v>Positive</v>
      </c>
      <c r="M124" s="12">
        <f t="shared" si="48"/>
        <v>6.2000000000000006E-3</v>
      </c>
    </row>
    <row r="125" spans="1:13" x14ac:dyDescent="0.25">
      <c r="A125" s="13">
        <f>EOMONTH(A124,1)</f>
        <v>44074</v>
      </c>
      <c r="B125" s="14">
        <f t="shared" si="42"/>
        <v>162.51917330840968</v>
      </c>
      <c r="C125" s="14">
        <f t="shared" si="43"/>
        <v>164.32255555878055</v>
      </c>
      <c r="D125" s="12">
        <v>1.2832303839060755E-2</v>
      </c>
      <c r="E125" s="12">
        <v>7.4000000000000003E-3</v>
      </c>
      <c r="G125" s="14">
        <f>MAX($B$2:B125)</f>
        <v>162.51917330840968</v>
      </c>
      <c r="H125" s="12">
        <f t="shared" si="44"/>
        <v>0</v>
      </c>
      <c r="I125" s="12" t="str">
        <f t="shared" si="45"/>
        <v>Positive</v>
      </c>
      <c r="J125" s="14">
        <f>MAX($C$2:C125)</f>
        <v>164.32255555878055</v>
      </c>
      <c r="K125" s="12">
        <f t="shared" si="46"/>
        <v>0</v>
      </c>
      <c r="L125" s="12" t="str">
        <f t="shared" si="47"/>
        <v>Positive</v>
      </c>
      <c r="M125" s="12">
        <f t="shared" si="48"/>
        <v>5.4323038390607543E-3</v>
      </c>
    </row>
    <row r="126" spans="1:13" x14ac:dyDescent="0.25">
      <c r="A126" s="13">
        <f>EOMONTH(A125,1)</f>
        <v>44104</v>
      </c>
      <c r="B126" s="14">
        <f t="shared" ref="B126:B128" si="49">B125*(1+D126)</f>
        <v>161.74703896975447</v>
      </c>
      <c r="C126" s="14">
        <f t="shared" ref="C126:C128" si="50">C125*(1+E126)</f>
        <v>164.47044585878345</v>
      </c>
      <c r="D126" s="12">
        <v>-4.7510353574709008E-3</v>
      </c>
      <c r="E126" s="12">
        <v>8.9999999999999998E-4</v>
      </c>
      <c r="G126" s="14">
        <f>MAX($B$2:B126)</f>
        <v>162.51917330840968</v>
      </c>
      <c r="H126" s="12">
        <f t="shared" ref="H126:H127" si="51">B126/G126-1</f>
        <v>-4.7510353574710118E-3</v>
      </c>
      <c r="I126" s="12">
        <f t="shared" ref="I126:I127" si="52">IF(D126&gt;0,"Positive",D126)</f>
        <v>-4.7510353574709008E-3</v>
      </c>
      <c r="J126" s="14">
        <f>MAX($C$2:C126)</f>
        <v>164.47044585878345</v>
      </c>
      <c r="K126" s="12">
        <f t="shared" ref="K126:K127" si="53">C126/J126-1</f>
        <v>0</v>
      </c>
      <c r="L126" s="12" t="str">
        <f t="shared" ref="L126:L127" si="54">IF(E126&gt;0,"Positive",E126)</f>
        <v>Positive</v>
      </c>
      <c r="M126" s="12">
        <f t="shared" ref="M126:M127" si="55">D126-E126</f>
        <v>-5.6510353574709005E-3</v>
      </c>
    </row>
    <row r="127" spans="1:13" x14ac:dyDescent="0.25">
      <c r="A127" s="13">
        <f>EOMONTH(A126,1)</f>
        <v>44135</v>
      </c>
      <c r="B127" s="14">
        <f t="shared" si="49"/>
        <v>162.23160438296733</v>
      </c>
      <c r="C127" s="14">
        <f t="shared" si="50"/>
        <v>165.16122173139033</v>
      </c>
      <c r="D127" s="12">
        <v>2.9958224663604316E-3</v>
      </c>
      <c r="E127" s="12">
        <v>4.1999999999999997E-3</v>
      </c>
      <c r="G127" s="14">
        <f>MAX($B$2:B127)</f>
        <v>162.51917330840968</v>
      </c>
      <c r="H127" s="12">
        <f t="shared" si="51"/>
        <v>-1.769446149572973E-3</v>
      </c>
      <c r="I127" s="12" t="str">
        <f t="shared" si="52"/>
        <v>Positive</v>
      </c>
      <c r="J127" s="14">
        <f>MAX($C$2:C127)</f>
        <v>165.16122173139033</v>
      </c>
      <c r="K127" s="12">
        <f t="shared" si="53"/>
        <v>0</v>
      </c>
      <c r="L127" s="12" t="str">
        <f t="shared" si="54"/>
        <v>Positive</v>
      </c>
      <c r="M127" s="12">
        <f t="shared" si="55"/>
        <v>-1.2041775336395681E-3</v>
      </c>
    </row>
    <row r="128" spans="1:13" x14ac:dyDescent="0.25">
      <c r="A128" s="13">
        <f>EOMONTH(A127,1)</f>
        <v>44165</v>
      </c>
      <c r="B128" s="14">
        <f t="shared" si="49"/>
        <v>166.25494817166492</v>
      </c>
      <c r="C128" s="14">
        <f t="shared" si="50"/>
        <v>167.3083176138984</v>
      </c>
      <c r="D128" s="12">
        <v>2.4799999999999999E-2</v>
      </c>
      <c r="E128" s="12">
        <v>1.2999999999999999E-2</v>
      </c>
      <c r="G128" s="14">
        <f>MAX($B$2:B128)</f>
        <v>166.25494817166492</v>
      </c>
      <c r="H128" s="12">
        <f t="shared" ref="H128" si="56">B128/G128-1</f>
        <v>0</v>
      </c>
      <c r="I128" s="12" t="str">
        <f t="shared" ref="I128" si="57">IF(D128&gt;0,"Positive",D128)</f>
        <v>Positive</v>
      </c>
      <c r="J128" s="14">
        <f>MAX($C$2:C128)</f>
        <v>167.3083176138984</v>
      </c>
      <c r="K128" s="12">
        <f t="shared" ref="K128" si="58">C128/J128-1</f>
        <v>0</v>
      </c>
      <c r="L128" s="12" t="str">
        <f t="shared" ref="L128" si="59">IF(E128&gt;0,"Positive",E128)</f>
        <v>Positive</v>
      </c>
      <c r="M128" s="12">
        <f t="shared" ref="M128" si="60">D128-E128</f>
        <v>1.18E-2</v>
      </c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8051-5239-4538-BA32-61F767E52172}">
  <sheetPr>
    <tabColor rgb="FF92D050"/>
    <pageSetUpPr autoPageBreaks="0"/>
  </sheetPr>
  <dimension ref="A1:AH131"/>
  <sheetViews>
    <sheetView showGridLines="0" workbookViewId="0">
      <selection activeCell="A73" sqref="A73:E77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31" width="9.140625" style="8"/>
    <col min="32" max="32" width="22.42578125" style="8" bestFit="1" customWidth="1"/>
    <col min="33" max="34" width="18" style="8" customWidth="1"/>
    <col min="35" max="16384" width="9.140625" style="8"/>
  </cols>
  <sheetData>
    <row r="1" spans="1:34" x14ac:dyDescent="0.25">
      <c r="A1" s="46" t="s">
        <v>0</v>
      </c>
      <c r="B1" s="47" t="s">
        <v>94</v>
      </c>
      <c r="C1" s="47" t="s">
        <v>1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  <c r="AE1" s="25" t="s">
        <v>112</v>
      </c>
      <c r="AF1" s="47" t="s">
        <v>113</v>
      </c>
      <c r="AG1" s="47" t="s">
        <v>94</v>
      </c>
      <c r="AH1" s="47" t="s">
        <v>1</v>
      </c>
    </row>
    <row r="2" spans="1:34" x14ac:dyDescent="0.25">
      <c r="A2" s="13">
        <v>42094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42582</v>
      </c>
      <c r="Q2" s="14">
        <f t="shared" ref="Q2:Q7" si="0">IFERROR(VLOOKUP(P2,A:B,2,0),"N/A")</f>
        <v>111.49124823499788</v>
      </c>
      <c r="R2" s="14">
        <f t="shared" ref="R2:R7" si="1">IFERROR(VLOOKUP(P2,A:C,3,0),"N/A")</f>
        <v>111.61943140222536</v>
      </c>
      <c r="S2" s="8">
        <f t="shared" ref="S2:S7" si="2">IFERROR(MATCH(P2,A:A,0),"N/A")</f>
        <v>18</v>
      </c>
      <c r="U2" s="15"/>
      <c r="Z2" s="8" t="s">
        <v>21</v>
      </c>
      <c r="AA2" s="23">
        <v>0</v>
      </c>
      <c r="AE2" s="13">
        <f>A2</f>
        <v>42094</v>
      </c>
      <c r="AF2" s="14">
        <f>B2</f>
        <v>100</v>
      </c>
      <c r="AH2" s="14">
        <f>C2</f>
        <v>100</v>
      </c>
    </row>
    <row r="3" spans="1:34" x14ac:dyDescent="0.25">
      <c r="A3" s="13">
        <f>EOMONTH(A2,1)</f>
        <v>42124</v>
      </c>
      <c r="B3" s="14">
        <f>B2*(1+D3)</f>
        <v>101.65591689024237</v>
      </c>
      <c r="C3" s="14">
        <f t="shared" ref="C3:C67" si="3">C2*(1+E3)</f>
        <v>101.08353955707913</v>
      </c>
      <c r="D3" s="12">
        <v>1.6559168902423593E-2</v>
      </c>
      <c r="E3" s="12">
        <v>1.0835395570791384E-2</v>
      </c>
      <c r="G3" s="14">
        <f>MAX($B$2:B3)</f>
        <v>101.65591689024237</v>
      </c>
      <c r="H3" s="12">
        <f t="shared" ref="H3:H67" si="4">B3/G3-1</f>
        <v>0</v>
      </c>
      <c r="I3" s="12" t="str">
        <f t="shared" ref="I3:I67" si="5">IF(D3&gt;0,"Positive",D3)</f>
        <v>Positive</v>
      </c>
      <c r="J3" s="14">
        <f>MAX($C$2:C3)</f>
        <v>101.08353955707913</v>
      </c>
      <c r="K3" s="12">
        <f t="shared" ref="K3:K67" si="6">C3/J3-1</f>
        <v>0</v>
      </c>
      <c r="L3" s="12" t="str">
        <f t="shared" ref="L3:L11" si="7">IF(E3&gt;0,"Positive",E3)</f>
        <v>Positive</v>
      </c>
      <c r="M3" s="12">
        <f t="shared" ref="M3:M67" si="8">D3-E3</f>
        <v>5.7237733316322092E-3</v>
      </c>
      <c r="O3" s="8" t="s">
        <v>22</v>
      </c>
      <c r="P3" s="13">
        <f>MAX(A:A)</f>
        <v>44165</v>
      </c>
      <c r="Q3" s="14">
        <f t="shared" si="0"/>
        <v>143.46548548254881</v>
      </c>
      <c r="R3" s="14">
        <f t="shared" si="1"/>
        <v>128.01723178597345</v>
      </c>
      <c r="S3" s="8">
        <f t="shared" si="2"/>
        <v>70</v>
      </c>
      <c r="U3" s="15" t="s">
        <v>23</v>
      </c>
      <c r="AE3" s="13">
        <f t="shared" ref="AE3:AE66" si="9">A3</f>
        <v>42124</v>
      </c>
      <c r="AF3" s="14">
        <f t="shared" ref="AF3:AF53" si="10">B3</f>
        <v>101.65591689024237</v>
      </c>
      <c r="AH3" s="14">
        <f t="shared" ref="AH3:AH70" si="11">C3</f>
        <v>101.08353955707913</v>
      </c>
    </row>
    <row r="4" spans="1:34" x14ac:dyDescent="0.25">
      <c r="A4" s="13">
        <f t="shared" ref="A4:A70" si="12">EOMONTH(A3,1)</f>
        <v>42155</v>
      </c>
      <c r="B4" s="14">
        <f t="shared" ref="B4:B67" si="13">B3*(1+D4)</f>
        <v>101.38346574556424</v>
      </c>
      <c r="C4" s="14">
        <f t="shared" si="3"/>
        <v>100.62840092879307</v>
      </c>
      <c r="D4" s="12">
        <v>-2.6801307096790961E-3</v>
      </c>
      <c r="E4" s="12">
        <v>-4.5025988432969566E-3</v>
      </c>
      <c r="G4" s="14">
        <f>MAX($B$2:B4)</f>
        <v>101.65591689024237</v>
      </c>
      <c r="H4" s="12">
        <f t="shared" si="4"/>
        <v>-2.6801307096790961E-3</v>
      </c>
      <c r="I4" s="12">
        <f t="shared" si="5"/>
        <v>-2.6801307096790961E-3</v>
      </c>
      <c r="J4" s="14">
        <f>MAX($C$2:C4)</f>
        <v>101.08353955707913</v>
      </c>
      <c r="K4" s="12">
        <f t="shared" si="6"/>
        <v>-4.5025988432969566E-3</v>
      </c>
      <c r="L4" s="12">
        <f t="shared" si="7"/>
        <v>-4.5025988432969566E-3</v>
      </c>
      <c r="M4" s="12">
        <f t="shared" si="8"/>
        <v>1.8224681336178605E-3</v>
      </c>
      <c r="O4" s="8" t="s">
        <v>95</v>
      </c>
      <c r="P4" s="13">
        <v>42094</v>
      </c>
      <c r="Q4" s="14">
        <f t="shared" si="0"/>
        <v>100</v>
      </c>
      <c r="R4" s="14">
        <f t="shared" si="1"/>
        <v>100</v>
      </c>
      <c r="S4" s="8">
        <f t="shared" si="2"/>
        <v>2</v>
      </c>
      <c r="U4" s="8" t="s">
        <v>24</v>
      </c>
      <c r="V4" s="12">
        <f>$Q$3/Q2-1</f>
        <v>0.28678696986293128</v>
      </c>
      <c r="W4" s="12">
        <f>$R$3/R2-1</f>
        <v>0.14690811606679777</v>
      </c>
      <c r="X4" s="23">
        <f>V4-W4</f>
        <v>0.13987885379613352</v>
      </c>
      <c r="Z4" s="15" t="s">
        <v>25</v>
      </c>
      <c r="AE4" s="13">
        <f t="shared" si="9"/>
        <v>42155</v>
      </c>
      <c r="AF4" s="14">
        <f t="shared" si="10"/>
        <v>101.38346574556424</v>
      </c>
      <c r="AH4" s="14">
        <f t="shared" si="11"/>
        <v>100.62840092879307</v>
      </c>
    </row>
    <row r="5" spans="1:34" x14ac:dyDescent="0.25">
      <c r="A5" s="13">
        <f t="shared" si="12"/>
        <v>42185</v>
      </c>
      <c r="B5" s="14">
        <f t="shared" si="13"/>
        <v>99.49206607657969</v>
      </c>
      <c r="C5" s="14">
        <f t="shared" si="3"/>
        <v>98.934779921397165</v>
      </c>
      <c r="D5" s="12">
        <v>-1.8655898721506303E-2</v>
      </c>
      <c r="E5" s="12">
        <v>-1.6830447386263714E-2</v>
      </c>
      <c r="G5" s="14">
        <f>MAX($B$2:B5)</f>
        <v>101.65591689024237</v>
      </c>
      <c r="H5" s="12">
        <f t="shared" si="4"/>
        <v>-2.1286029184105271E-2</v>
      </c>
      <c r="I5" s="12">
        <f t="shared" si="5"/>
        <v>-1.8655898721506303E-2</v>
      </c>
      <c r="J5" s="14">
        <f>MAX($C$2:C5)</f>
        <v>101.08353955707913</v>
      </c>
      <c r="K5" s="12">
        <f t="shared" si="6"/>
        <v>-2.1257265476627096E-2</v>
      </c>
      <c r="L5" s="12">
        <f t="shared" si="7"/>
        <v>-1.6830447386263714E-2</v>
      </c>
      <c r="M5" s="12">
        <f t="shared" si="8"/>
        <v>-1.8254513352425894E-3</v>
      </c>
      <c r="O5" s="8" t="s">
        <v>96</v>
      </c>
      <c r="P5" s="13">
        <v>42369</v>
      </c>
      <c r="Q5" s="14">
        <f t="shared" si="0"/>
        <v>97.754596935596823</v>
      </c>
      <c r="R5" s="14">
        <f t="shared" si="1"/>
        <v>99.810338062506474</v>
      </c>
      <c r="S5" s="8">
        <f t="shared" si="2"/>
        <v>11</v>
      </c>
      <c r="U5" s="8" t="s">
        <v>95</v>
      </c>
      <c r="V5" s="12">
        <f>$Q$3/Q4-1</f>
        <v>0.43465485482548805</v>
      </c>
      <c r="W5" s="12">
        <f>$R$3/R4-1</f>
        <v>0.2801723178597344</v>
      </c>
      <c r="X5" s="23">
        <f>V5-W5</f>
        <v>0.15448253696575365</v>
      </c>
      <c r="Z5" s="13">
        <f>P3</f>
        <v>44165</v>
      </c>
      <c r="AA5" s="12">
        <f>VLOOKUP(Z5,A:E,4,0)</f>
        <v>5.6300000000000003E-2</v>
      </c>
      <c r="AB5" s="12">
        <f>VLOOKUP(Z5,A:E,5,0)</f>
        <v>4.2700000000000002E-2</v>
      </c>
      <c r="AC5" s="23">
        <f t="shared" ref="AC5" si="14">IFERROR(AA5-AB5,"N/A")</f>
        <v>1.3600000000000001E-2</v>
      </c>
      <c r="AE5" s="13">
        <f t="shared" si="9"/>
        <v>42185</v>
      </c>
      <c r="AF5" s="14">
        <f t="shared" si="10"/>
        <v>99.49206607657969</v>
      </c>
      <c r="AH5" s="14">
        <f t="shared" si="11"/>
        <v>98.934779921397165</v>
      </c>
    </row>
    <row r="6" spans="1:34" x14ac:dyDescent="0.25">
      <c r="A6" s="13">
        <f t="shared" si="12"/>
        <v>42216</v>
      </c>
      <c r="B6" s="14">
        <f t="shared" si="13"/>
        <v>99.628522620675</v>
      </c>
      <c r="C6" s="14">
        <f t="shared" si="3"/>
        <v>99.335549545625554</v>
      </c>
      <c r="D6" s="12">
        <v>1.3715319168292606E-3</v>
      </c>
      <c r="E6" s="12">
        <v>4.0508466744131333E-3</v>
      </c>
      <c r="G6" s="14">
        <f>MAX($B$2:B6)</f>
        <v>101.65591689024237</v>
      </c>
      <c r="H6" s="12">
        <f t="shared" si="4"/>
        <v>-1.9943691735684554E-2</v>
      </c>
      <c r="I6" s="12" t="str">
        <f t="shared" si="5"/>
        <v>Positive</v>
      </c>
      <c r="J6" s="14">
        <f>MAX($C$2:C6)</f>
        <v>101.08353955707913</v>
      </c>
      <c r="K6" s="12">
        <f t="shared" si="6"/>
        <v>-1.7292528725377121E-2</v>
      </c>
      <c r="L6" s="12" t="str">
        <f t="shared" si="7"/>
        <v>Positive</v>
      </c>
      <c r="M6" s="12">
        <f t="shared" si="8"/>
        <v>-2.6793147575838727E-3</v>
      </c>
      <c r="O6" s="8" t="s">
        <v>97</v>
      </c>
      <c r="P6" s="13">
        <v>42582</v>
      </c>
      <c r="Q6" s="14">
        <f t="shared" si="0"/>
        <v>111.49124823499788</v>
      </c>
      <c r="R6" s="14">
        <f t="shared" si="1"/>
        <v>111.61943140222536</v>
      </c>
      <c r="S6" s="8">
        <f t="shared" si="2"/>
        <v>18</v>
      </c>
      <c r="U6" s="8" t="s">
        <v>96</v>
      </c>
      <c r="V6" s="12">
        <f>$Q$3/Q5-1</f>
        <v>0.46760858291981378</v>
      </c>
      <c r="W6" s="12">
        <f>$R$3/R5-1</f>
        <v>0.28260493122267905</v>
      </c>
      <c r="X6" s="23">
        <f>V6-W6</f>
        <v>0.18500365169713473</v>
      </c>
      <c r="AE6" s="13">
        <f t="shared" si="9"/>
        <v>42216</v>
      </c>
      <c r="AF6" s="14">
        <f t="shared" si="10"/>
        <v>99.628522620675</v>
      </c>
      <c r="AH6" s="14">
        <f t="shared" si="11"/>
        <v>99.335549545625554</v>
      </c>
    </row>
    <row r="7" spans="1:34" x14ac:dyDescent="0.25">
      <c r="A7" s="13">
        <f t="shared" si="12"/>
        <v>42247</v>
      </c>
      <c r="B7" s="14">
        <f t="shared" si="13"/>
        <v>98.136347277328454</v>
      </c>
      <c r="C7" s="14">
        <f t="shared" si="3"/>
        <v>99.287172248048705</v>
      </c>
      <c r="D7" s="12">
        <v>-1.4977391053241251E-2</v>
      </c>
      <c r="E7" s="12">
        <v>-4.870089086750351E-4</v>
      </c>
      <c r="G7" s="14">
        <f>MAX($B$2:B7)</f>
        <v>101.65591689024237</v>
      </c>
      <c r="H7" s="12">
        <f t="shared" si="4"/>
        <v>-3.4622378318755254E-2</v>
      </c>
      <c r="I7" s="12">
        <f t="shared" si="5"/>
        <v>-1.4977391053241251E-2</v>
      </c>
      <c r="J7" s="14">
        <f>MAX($C$2:C7)</f>
        <v>101.08353955707913</v>
      </c>
      <c r="K7" s="12">
        <f t="shared" si="6"/>
        <v>-1.7771116018509336E-2</v>
      </c>
      <c r="L7" s="12">
        <f t="shared" si="7"/>
        <v>-4.870089086750351E-4</v>
      </c>
      <c r="M7" s="12">
        <f t="shared" si="8"/>
        <v>-1.4490382144566216E-2</v>
      </c>
      <c r="O7" s="8" t="s">
        <v>98</v>
      </c>
      <c r="P7" s="13">
        <v>43677</v>
      </c>
      <c r="Q7" s="14">
        <f t="shared" si="0"/>
        <v>131.0603800216949</v>
      </c>
      <c r="R7" s="14">
        <f t="shared" si="1"/>
        <v>122.13776527615018</v>
      </c>
      <c r="S7" s="8">
        <f t="shared" si="2"/>
        <v>54</v>
      </c>
      <c r="U7" s="8" t="s">
        <v>97</v>
      </c>
      <c r="V7" s="12">
        <f>$Q$3/Q6-1</f>
        <v>0.28678696986293128</v>
      </c>
      <c r="W7" s="12">
        <f>$R$3/R6-1</f>
        <v>0.14690811606679777</v>
      </c>
      <c r="X7" s="23">
        <f>V7-W7</f>
        <v>0.13987885379613352</v>
      </c>
      <c r="Z7" s="24" t="s">
        <v>26</v>
      </c>
      <c r="AE7" s="13">
        <f t="shared" si="9"/>
        <v>42247</v>
      </c>
      <c r="AF7" s="14">
        <f t="shared" si="10"/>
        <v>98.136347277328454</v>
      </c>
      <c r="AH7" s="14">
        <f t="shared" si="11"/>
        <v>99.287172248048705</v>
      </c>
    </row>
    <row r="8" spans="1:34" x14ac:dyDescent="0.25">
      <c r="A8" s="13">
        <f t="shared" si="12"/>
        <v>42277</v>
      </c>
      <c r="B8" s="14">
        <f t="shared" si="13"/>
        <v>95.722424067242045</v>
      </c>
      <c r="C8" s="14">
        <f t="shared" si="3"/>
        <v>98.598452620410356</v>
      </c>
      <c r="D8" s="12">
        <v>-2.45976468154534E-2</v>
      </c>
      <c r="E8" s="12">
        <v>-6.93664258981741E-3</v>
      </c>
      <c r="G8" s="14">
        <f>MAX($B$2:B8)</f>
        <v>101.65591689024237</v>
      </c>
      <c r="H8" s="12">
        <f t="shared" si="4"/>
        <v>-5.8368396100412889E-2</v>
      </c>
      <c r="I8" s="12">
        <f t="shared" si="5"/>
        <v>-2.45976468154534E-2</v>
      </c>
      <c r="J8" s="14">
        <f>MAX($C$2:C8)</f>
        <v>101.08353955707913</v>
      </c>
      <c r="K8" s="12">
        <f t="shared" si="6"/>
        <v>-2.458448672808411E-2</v>
      </c>
      <c r="L8" s="12">
        <f t="shared" si="7"/>
        <v>-6.93664258981741E-3</v>
      </c>
      <c r="M8" s="12">
        <f t="shared" si="8"/>
        <v>-1.766100422563599E-2</v>
      </c>
      <c r="P8" s="13"/>
      <c r="Q8" s="14"/>
      <c r="R8" s="14"/>
      <c r="U8" s="8" t="s">
        <v>99</v>
      </c>
      <c r="V8" s="12">
        <f>$Q$7/Q6-1</f>
        <v>0.17552168530259693</v>
      </c>
      <c r="W8" s="12">
        <f>$R$7/R6-1</f>
        <v>9.4233895852968041E-2</v>
      </c>
      <c r="X8" s="23">
        <f>V8-W8</f>
        <v>8.1287789449628889E-2</v>
      </c>
      <c r="Z8" s="25" t="s">
        <v>27</v>
      </c>
      <c r="AA8" s="25" t="s">
        <v>28</v>
      </c>
      <c r="AB8" s="25" t="s">
        <v>29</v>
      </c>
      <c r="AC8" s="25" t="s">
        <v>17</v>
      </c>
      <c r="AE8" s="13">
        <f t="shared" si="9"/>
        <v>42277</v>
      </c>
      <c r="AF8" s="14">
        <f t="shared" si="10"/>
        <v>95.722424067242045</v>
      </c>
      <c r="AH8" s="14">
        <f t="shared" si="11"/>
        <v>98.598452620410356</v>
      </c>
    </row>
    <row r="9" spans="1:34" x14ac:dyDescent="0.25">
      <c r="A9" s="13">
        <f t="shared" si="12"/>
        <v>42308</v>
      </c>
      <c r="B9" s="14">
        <f t="shared" si="13"/>
        <v>99.528613063185645</v>
      </c>
      <c r="C9" s="14">
        <f t="shared" si="3"/>
        <v>101.25163997086065</v>
      </c>
      <c r="D9" s="12">
        <v>3.9762772757090614E-2</v>
      </c>
      <c r="E9" s="12">
        <v>2.6909016114732287E-2</v>
      </c>
      <c r="G9" s="14">
        <f>MAX($B$2:B9)</f>
        <v>101.65591689024237</v>
      </c>
      <c r="H9" s="12">
        <f t="shared" si="4"/>
        <v>-2.0926512613658965E-2</v>
      </c>
      <c r="I9" s="12" t="str">
        <f t="shared" si="5"/>
        <v>Positive</v>
      </c>
      <c r="J9" s="14">
        <f>MAX($C$2:C9)</f>
        <v>101.25163997086065</v>
      </c>
      <c r="K9" s="12">
        <f t="shared" si="6"/>
        <v>0</v>
      </c>
      <c r="L9" s="12" t="str">
        <f t="shared" si="7"/>
        <v>Positive</v>
      </c>
      <c r="M9" s="12">
        <f t="shared" si="8"/>
        <v>1.2853756642358327E-2</v>
      </c>
      <c r="O9" s="8">
        <v>2014</v>
      </c>
      <c r="P9" s="13">
        <v>42094</v>
      </c>
      <c r="Q9" s="14">
        <f t="shared" ref="Q9:Q15" si="15">IFERROR(VLOOKUP(P9,A:B,2,0),"N/A")</f>
        <v>100</v>
      </c>
      <c r="R9" s="14">
        <f t="shared" ref="R9:R15" si="16">IFERROR(VLOOKUP(P9,A:C,3,0),"N/A")</f>
        <v>100</v>
      </c>
      <c r="S9" s="8">
        <f t="shared" ref="S9:S15" si="17">IFERROR(MATCH(P9,A:A,0),"N/A")</f>
        <v>2</v>
      </c>
      <c r="V9" s="12"/>
      <c r="W9" s="12"/>
      <c r="X9" s="23"/>
      <c r="Z9" s="8" t="s">
        <v>30</v>
      </c>
      <c r="AA9" s="8" t="str">
        <f>IFERROR(Q50/Q49-1,"N/A")</f>
        <v>N/A</v>
      </c>
      <c r="AB9" s="8" t="str">
        <f>IFERROR(R50/R49-1,"N/A")</f>
        <v>N/A</v>
      </c>
      <c r="AC9" s="23" t="str">
        <f>IFERROR(AA9-AB9,"N/A")</f>
        <v>N/A</v>
      </c>
      <c r="AE9" s="13">
        <f t="shared" si="9"/>
        <v>42308</v>
      </c>
      <c r="AF9" s="14">
        <f t="shared" si="10"/>
        <v>99.528613063185645</v>
      </c>
      <c r="AH9" s="14">
        <f t="shared" si="11"/>
        <v>101.25163997086065</v>
      </c>
    </row>
    <row r="10" spans="1:34" x14ac:dyDescent="0.25">
      <c r="A10" s="13">
        <f t="shared" si="12"/>
        <v>42338</v>
      </c>
      <c r="B10" s="14">
        <f t="shared" si="13"/>
        <v>99.965553626842805</v>
      </c>
      <c r="C10" s="14">
        <f t="shared" si="3"/>
        <v>100.87256345615864</v>
      </c>
      <c r="D10" s="12">
        <v>4.3900999944586072E-3</v>
      </c>
      <c r="E10" s="12">
        <v>-3.7439049363654497E-3</v>
      </c>
      <c r="G10" s="14">
        <f>MAX($B$2:B10)</f>
        <v>101.65591689024237</v>
      </c>
      <c r="H10" s="12">
        <f t="shared" si="4"/>
        <v>-1.6628282102109648E-2</v>
      </c>
      <c r="I10" s="12" t="str">
        <f t="shared" si="5"/>
        <v>Positive</v>
      </c>
      <c r="J10" s="14">
        <f>MAX($C$2:C10)</f>
        <v>101.25163997086065</v>
      </c>
      <c r="K10" s="12">
        <f t="shared" si="6"/>
        <v>-3.7439049363654497E-3</v>
      </c>
      <c r="L10" s="12">
        <f t="shared" si="7"/>
        <v>-3.7439049363654497E-3</v>
      </c>
      <c r="M10" s="12">
        <f t="shared" si="8"/>
        <v>8.134004930824057E-3</v>
      </c>
      <c r="O10" s="8">
        <v>2015</v>
      </c>
      <c r="P10" s="13">
        <v>42369</v>
      </c>
      <c r="Q10" s="14">
        <f t="shared" si="15"/>
        <v>97.754596935596823</v>
      </c>
      <c r="R10" s="14">
        <f t="shared" si="16"/>
        <v>99.810338062506474</v>
      </c>
      <c r="S10" s="8">
        <f t="shared" si="17"/>
        <v>11</v>
      </c>
      <c r="U10" s="8">
        <v>2015</v>
      </c>
      <c r="V10" s="12">
        <f t="shared" ref="V10:V15" si="18">IFERROR(VLOOKUP(U10,$O$2:$R$15,3,0)/VLOOKUP(U10-1,$O$2:$R$15,3,0)-1,"N/A")</f>
        <v>-2.2454030644031731E-2</v>
      </c>
      <c r="W10" s="12">
        <f t="shared" ref="W10:W15" si="19">IFERROR(VLOOKUP(U10,$O$2:$R$15,4,0)/VLOOKUP(U10-1,$O$2:$R$15,4,0)-1,"N/A")</f>
        <v>-1.8966193749352378E-3</v>
      </c>
      <c r="X10" s="23">
        <f t="shared" ref="X10:X19" si="20">IFERROR(V10-W10,"N/A")</f>
        <v>-2.0557411269096493E-2</v>
      </c>
      <c r="Z10" s="8" t="s">
        <v>31</v>
      </c>
      <c r="AA10" s="26" t="str">
        <f t="shared" ref="AA10:AA56" si="21">IFERROR(VLOOKUP(Z10,$O$49:$S$93,3,0)/VLOOKUP(Z9,$O$49:$S$93,3,0)-1,"N/A")</f>
        <v>N/A</v>
      </c>
      <c r="AB10" s="12" t="str">
        <f t="shared" ref="AB10:AB56" si="22">IFERROR(VLOOKUP(Z10,$O$49:$S$93,4,0)/VLOOKUP(Z9,$O$49:$S$93,4,0)-1,"N/A")</f>
        <v>N/A</v>
      </c>
      <c r="AC10" s="23" t="str">
        <f t="shared" ref="AC10:AC56" si="23">IFERROR(AA10-AB10,"N/A")</f>
        <v>N/A</v>
      </c>
      <c r="AE10" s="13">
        <f t="shared" si="9"/>
        <v>42338</v>
      </c>
      <c r="AF10" s="14">
        <f t="shared" si="10"/>
        <v>99.965553626842805</v>
      </c>
      <c r="AH10" s="14">
        <f t="shared" si="11"/>
        <v>100.87256345615864</v>
      </c>
    </row>
    <row r="11" spans="1:34" x14ac:dyDescent="0.25">
      <c r="A11" s="13">
        <f t="shared" si="12"/>
        <v>42369</v>
      </c>
      <c r="B11" s="14">
        <f t="shared" si="13"/>
        <v>97.754596935596823</v>
      </c>
      <c r="C11" s="14">
        <f t="shared" si="3"/>
        <v>99.810338062506474</v>
      </c>
      <c r="D11" s="12">
        <v>-2.2117185480702406E-2</v>
      </c>
      <c r="E11" s="12">
        <v>-1.0530369778040116E-2</v>
      </c>
      <c r="G11" s="14">
        <f>MAX($B$2:B11)</f>
        <v>101.65591689024237</v>
      </c>
      <c r="H11" s="12">
        <f t="shared" si="4"/>
        <v>-3.8377696783334247E-2</v>
      </c>
      <c r="I11" s="12">
        <f t="shared" si="5"/>
        <v>-2.2117185480702406E-2</v>
      </c>
      <c r="J11" s="14">
        <f>MAX($C$2:C11)</f>
        <v>101.25163997086065</v>
      </c>
      <c r="K11" s="12">
        <f t="shared" si="6"/>
        <v>-1.4234850011011879E-2</v>
      </c>
      <c r="L11" s="12">
        <f t="shared" si="7"/>
        <v>-1.0530369778040116E-2</v>
      </c>
      <c r="M11" s="12">
        <f t="shared" si="8"/>
        <v>-1.158681570266229E-2</v>
      </c>
      <c r="O11" s="8">
        <v>2016</v>
      </c>
      <c r="P11" s="13">
        <v>42735</v>
      </c>
      <c r="Q11" s="14">
        <f t="shared" si="15"/>
        <v>110.4892569796249</v>
      </c>
      <c r="R11" s="14">
        <f t="shared" si="16"/>
        <v>107.70601794671492</v>
      </c>
      <c r="S11" s="8">
        <f t="shared" si="17"/>
        <v>23</v>
      </c>
      <c r="U11" s="8">
        <v>2016</v>
      </c>
      <c r="V11" s="12">
        <f t="shared" si="18"/>
        <v>0.13027172576260515</v>
      </c>
      <c r="W11" s="12">
        <f t="shared" si="19"/>
        <v>7.9106834396891479E-2</v>
      </c>
      <c r="X11" s="23">
        <f t="shared" si="20"/>
        <v>5.1164891365713672E-2</v>
      </c>
      <c r="Z11" s="8" t="s">
        <v>32</v>
      </c>
      <c r="AA11" s="26" t="str">
        <f t="shared" si="21"/>
        <v>N/A</v>
      </c>
      <c r="AB11" s="12" t="str">
        <f t="shared" si="22"/>
        <v>N/A</v>
      </c>
      <c r="AC11" s="23" t="str">
        <f t="shared" si="23"/>
        <v>N/A</v>
      </c>
      <c r="AE11" s="13">
        <f t="shared" si="9"/>
        <v>42369</v>
      </c>
      <c r="AF11" s="14">
        <f t="shared" si="10"/>
        <v>97.754596935596823</v>
      </c>
      <c r="AH11" s="14">
        <f t="shared" si="11"/>
        <v>99.810338062506474</v>
      </c>
    </row>
    <row r="12" spans="1:34" x14ac:dyDescent="0.25">
      <c r="A12" s="13">
        <f t="shared" si="12"/>
        <v>42400</v>
      </c>
      <c r="B12" s="14">
        <f t="shared" si="13"/>
        <v>97.882572245690724</v>
      </c>
      <c r="C12" s="14">
        <f t="shared" si="3"/>
        <v>100.77242572220958</v>
      </c>
      <c r="D12" s="12">
        <v>1.3091487674816715E-3</v>
      </c>
      <c r="E12" s="12">
        <v>9.6391584116326534E-3</v>
      </c>
      <c r="G12" s="14">
        <f>MAX($B$2:B12)</f>
        <v>101.65591689024237</v>
      </c>
      <c r="H12" s="12">
        <f t="shared" si="4"/>
        <v>-3.7118790130295287E-2</v>
      </c>
      <c r="I12" s="12" t="str">
        <f t="shared" si="5"/>
        <v>Positive</v>
      </c>
      <c r="J12" s="14">
        <f>MAX($C$2:C12)</f>
        <v>101.25163997086065</v>
      </c>
      <c r="K12" s="12">
        <f t="shared" si="6"/>
        <v>-4.7329035736012326E-3</v>
      </c>
      <c r="L12" s="12" t="str">
        <f>IF(E12&gt;0,"Positive",E12)</f>
        <v>Positive</v>
      </c>
      <c r="M12" s="12">
        <f t="shared" si="8"/>
        <v>-8.3300096441509819E-3</v>
      </c>
      <c r="O12" s="8">
        <v>2017</v>
      </c>
      <c r="P12" s="13">
        <v>43100</v>
      </c>
      <c r="Q12" s="14">
        <f t="shared" si="15"/>
        <v>120.64680986828957</v>
      </c>
      <c r="R12" s="14">
        <f t="shared" si="16"/>
        <v>115.37143221798853</v>
      </c>
      <c r="S12" s="8">
        <f t="shared" si="17"/>
        <v>35</v>
      </c>
      <c r="U12" s="8">
        <v>2017</v>
      </c>
      <c r="V12" s="12">
        <f t="shared" si="18"/>
        <v>9.1932493405560756E-2</v>
      </c>
      <c r="W12" s="12">
        <f t="shared" si="19"/>
        <v>7.1169786214414721E-2</v>
      </c>
      <c r="X12" s="23">
        <f t="shared" si="20"/>
        <v>2.0762707191146035E-2</v>
      </c>
      <c r="Z12" s="8" t="s">
        <v>33</v>
      </c>
      <c r="AA12" s="26" t="str">
        <f t="shared" si="21"/>
        <v>N/A</v>
      </c>
      <c r="AB12" s="12" t="str">
        <f t="shared" si="22"/>
        <v>N/A</v>
      </c>
      <c r="AC12" s="23" t="str">
        <f t="shared" si="23"/>
        <v>N/A</v>
      </c>
      <c r="AE12" s="13">
        <f t="shared" si="9"/>
        <v>42400</v>
      </c>
      <c r="AF12" s="14">
        <f t="shared" si="10"/>
        <v>97.882572245690724</v>
      </c>
      <c r="AH12" s="14">
        <f t="shared" si="11"/>
        <v>100.77242572220958</v>
      </c>
    </row>
    <row r="13" spans="1:34" x14ac:dyDescent="0.25">
      <c r="A13" s="13">
        <f t="shared" si="12"/>
        <v>42429</v>
      </c>
      <c r="B13" s="14">
        <f t="shared" si="13"/>
        <v>99.858037473248714</v>
      </c>
      <c r="C13" s="14">
        <f t="shared" si="3"/>
        <v>102.56536794298854</v>
      </c>
      <c r="D13" s="12">
        <v>2.0181991362052232E-2</v>
      </c>
      <c r="E13" s="12">
        <v>1.7791992282903069E-2</v>
      </c>
      <c r="G13" s="14">
        <f>MAX($B$2:B13)</f>
        <v>101.65591689024237</v>
      </c>
      <c r="H13" s="12">
        <f t="shared" si="4"/>
        <v>-1.7685929870022377E-2</v>
      </c>
      <c r="I13" s="12" t="str">
        <f t="shared" si="5"/>
        <v>Positive</v>
      </c>
      <c r="J13" s="14">
        <f>MAX($C$2:C13)</f>
        <v>102.56536794298854</v>
      </c>
      <c r="K13" s="12">
        <f t="shared" si="6"/>
        <v>0</v>
      </c>
      <c r="L13" s="12" t="str">
        <f t="shared" ref="L13:L67" si="24">IF(E13&gt;0,"Positive",E13)</f>
        <v>Positive</v>
      </c>
      <c r="M13" s="12">
        <f t="shared" si="8"/>
        <v>2.3899990791491632E-3</v>
      </c>
      <c r="O13" s="8">
        <v>2018</v>
      </c>
      <c r="P13" s="13">
        <v>43465</v>
      </c>
      <c r="Q13" s="14">
        <f t="shared" si="15"/>
        <v>117.14355911702782</v>
      </c>
      <c r="R13" s="14">
        <f t="shared" si="16"/>
        <v>110.63089639862072</v>
      </c>
      <c r="S13" s="8">
        <f t="shared" si="17"/>
        <v>47</v>
      </c>
      <c r="U13" s="8">
        <v>2018</v>
      </c>
      <c r="V13" s="12">
        <f t="shared" si="18"/>
        <v>-2.9037243132132962E-2</v>
      </c>
      <c r="W13" s="12">
        <f t="shared" si="19"/>
        <v>-4.1089338393674457E-2</v>
      </c>
      <c r="X13" s="23">
        <f t="shared" si="20"/>
        <v>1.2052095261541496E-2</v>
      </c>
      <c r="Z13" s="8" t="s">
        <v>34</v>
      </c>
      <c r="AA13" s="26" t="str">
        <f t="shared" si="21"/>
        <v>N/A</v>
      </c>
      <c r="AB13" s="12" t="str">
        <f t="shared" si="22"/>
        <v>N/A</v>
      </c>
      <c r="AC13" s="23" t="str">
        <f t="shared" si="23"/>
        <v>N/A</v>
      </c>
      <c r="AE13" s="13">
        <f t="shared" si="9"/>
        <v>42429</v>
      </c>
      <c r="AF13" s="14">
        <f t="shared" si="10"/>
        <v>99.858037473248714</v>
      </c>
      <c r="AH13" s="14">
        <f t="shared" si="11"/>
        <v>102.56536794298854</v>
      </c>
    </row>
    <row r="14" spans="1:34" x14ac:dyDescent="0.25">
      <c r="A14" s="13">
        <f t="shared" si="12"/>
        <v>42460</v>
      </c>
      <c r="B14" s="14">
        <f t="shared" si="13"/>
        <v>103.59839220165652</v>
      </c>
      <c r="C14" s="14">
        <f t="shared" si="3"/>
        <v>105.23294369479632</v>
      </c>
      <c r="D14" s="12">
        <v>3.7456721792773262E-2</v>
      </c>
      <c r="E14" s="12">
        <v>2.6008542701183135E-2</v>
      </c>
      <c r="G14" s="14">
        <f>MAX($B$2:B14)</f>
        <v>103.59839220165652</v>
      </c>
      <c r="H14" s="12">
        <f t="shared" si="4"/>
        <v>0</v>
      </c>
      <c r="I14" s="12" t="str">
        <f t="shared" si="5"/>
        <v>Positive</v>
      </c>
      <c r="J14" s="14">
        <f>MAX($C$2:C14)</f>
        <v>105.23294369479632</v>
      </c>
      <c r="K14" s="12">
        <f t="shared" si="6"/>
        <v>0</v>
      </c>
      <c r="L14" s="12" t="str">
        <f t="shared" si="24"/>
        <v>Positive</v>
      </c>
      <c r="M14" s="12">
        <f t="shared" si="8"/>
        <v>1.1448179091590127E-2</v>
      </c>
      <c r="O14" s="8">
        <v>2019</v>
      </c>
      <c r="P14" s="13">
        <v>43830</v>
      </c>
      <c r="Q14" s="14">
        <f t="shared" si="15"/>
        <v>134.01268551987297</v>
      </c>
      <c r="R14" s="14">
        <f t="shared" si="16"/>
        <v>125.13314426077211</v>
      </c>
      <c r="S14" s="8">
        <f t="shared" si="17"/>
        <v>59</v>
      </c>
      <c r="U14" s="8">
        <v>2019</v>
      </c>
      <c r="V14" s="12">
        <f t="shared" si="18"/>
        <v>0.14400387464745457</v>
      </c>
      <c r="W14" s="12">
        <f t="shared" si="19"/>
        <v>0.13108677895818088</v>
      </c>
      <c r="X14" s="23">
        <f t="shared" si="20"/>
        <v>1.2917095689273683E-2</v>
      </c>
      <c r="Z14" s="8" t="s">
        <v>35</v>
      </c>
      <c r="AA14" s="26" t="str">
        <f t="shared" si="21"/>
        <v>N/A</v>
      </c>
      <c r="AB14" s="12" t="str">
        <f t="shared" si="22"/>
        <v>N/A</v>
      </c>
      <c r="AC14" s="23" t="str">
        <f t="shared" si="23"/>
        <v>N/A</v>
      </c>
      <c r="AE14" s="13">
        <f t="shared" si="9"/>
        <v>42460</v>
      </c>
      <c r="AF14" s="14">
        <f t="shared" si="10"/>
        <v>103.59839220165652</v>
      </c>
      <c r="AH14" s="14">
        <f t="shared" si="11"/>
        <v>105.23294369479632</v>
      </c>
    </row>
    <row r="15" spans="1:34" x14ac:dyDescent="0.25">
      <c r="A15" s="13">
        <f t="shared" si="12"/>
        <v>42490</v>
      </c>
      <c r="B15" s="14">
        <f t="shared" si="13"/>
        <v>105.9980540142798</v>
      </c>
      <c r="C15" s="14">
        <f t="shared" si="3"/>
        <v>106.77363862043013</v>
      </c>
      <c r="D15" s="12">
        <v>2.3163118284232453E-2</v>
      </c>
      <c r="E15" s="12">
        <v>1.4640804215286796E-2</v>
      </c>
      <c r="G15" s="14">
        <f>MAX($B$2:B15)</f>
        <v>105.9980540142798</v>
      </c>
      <c r="H15" s="12">
        <f t="shared" si="4"/>
        <v>0</v>
      </c>
      <c r="I15" s="12" t="str">
        <f t="shared" si="5"/>
        <v>Positive</v>
      </c>
      <c r="J15" s="14">
        <f>MAX($C$2:C15)</f>
        <v>106.77363862043013</v>
      </c>
      <c r="K15" s="12">
        <f t="shared" si="6"/>
        <v>0</v>
      </c>
      <c r="L15" s="12" t="str">
        <f t="shared" si="24"/>
        <v>Positive</v>
      </c>
      <c r="M15" s="12">
        <f t="shared" si="8"/>
        <v>8.5223140689456578E-3</v>
      </c>
      <c r="O15" s="8">
        <v>2020</v>
      </c>
      <c r="P15" s="13">
        <f>P3</f>
        <v>44165</v>
      </c>
      <c r="Q15" s="14">
        <f t="shared" si="15"/>
        <v>143.46548548254881</v>
      </c>
      <c r="R15" s="14">
        <f t="shared" si="16"/>
        <v>128.01723178597345</v>
      </c>
      <c r="S15" s="8">
        <f t="shared" si="17"/>
        <v>70</v>
      </c>
      <c r="U15" s="8">
        <v>2020</v>
      </c>
      <c r="V15" s="12">
        <f t="shared" si="18"/>
        <v>7.0536605740014524E-2</v>
      </c>
      <c r="W15" s="12">
        <f t="shared" si="19"/>
        <v>2.3048150370065246E-2</v>
      </c>
      <c r="X15" s="23">
        <f t="shared" si="20"/>
        <v>4.7488455369949278E-2</v>
      </c>
      <c r="Z15" s="8" t="s">
        <v>36</v>
      </c>
      <c r="AA15" s="26" t="str">
        <f t="shared" si="21"/>
        <v>N/A</v>
      </c>
      <c r="AB15" s="12" t="str">
        <f t="shared" si="22"/>
        <v>N/A</v>
      </c>
      <c r="AC15" s="23" t="str">
        <f t="shared" si="23"/>
        <v>N/A</v>
      </c>
      <c r="AE15" s="13">
        <f t="shared" si="9"/>
        <v>42490</v>
      </c>
      <c r="AF15" s="14">
        <f t="shared" si="10"/>
        <v>105.9980540142798</v>
      </c>
      <c r="AH15" s="14">
        <f t="shared" si="11"/>
        <v>106.77363862043013</v>
      </c>
    </row>
    <row r="16" spans="1:34" x14ac:dyDescent="0.25">
      <c r="A16" s="13">
        <f t="shared" si="12"/>
        <v>42521</v>
      </c>
      <c r="B16" s="14">
        <f t="shared" si="13"/>
        <v>105.93732997366962</v>
      </c>
      <c r="C16" s="14">
        <f t="shared" si="3"/>
        <v>106.37146797924571</v>
      </c>
      <c r="D16" s="12">
        <v>-5.7287882475653973E-4</v>
      </c>
      <c r="E16" s="12">
        <v>-3.7665724085146346E-3</v>
      </c>
      <c r="G16" s="14">
        <f>MAX($B$2:B16)</f>
        <v>105.9980540142798</v>
      </c>
      <c r="H16" s="12">
        <f t="shared" si="4"/>
        <v>-5.7287882475653973E-4</v>
      </c>
      <c r="I16" s="12">
        <f t="shared" si="5"/>
        <v>-5.7287882475653973E-4</v>
      </c>
      <c r="J16" s="14">
        <f>MAX($C$2:C16)</f>
        <v>106.77363862043013</v>
      </c>
      <c r="K16" s="12">
        <f t="shared" si="6"/>
        <v>-3.7665724085146346E-3</v>
      </c>
      <c r="L16" s="12">
        <f t="shared" si="24"/>
        <v>-3.7665724085146346E-3</v>
      </c>
      <c r="M16" s="12">
        <f t="shared" si="8"/>
        <v>3.1936935837580949E-3</v>
      </c>
      <c r="U16" s="8" t="s">
        <v>37</v>
      </c>
      <c r="V16" s="12">
        <f>(1+V4)^(1/(($P$3-$P$2)/365))-1</f>
        <v>5.9862390338791371E-2</v>
      </c>
      <c r="W16" s="12">
        <f>(1+W4)^(1/(($P$3-$P$2)/365))-1</f>
        <v>3.2109568855186232E-2</v>
      </c>
      <c r="X16" s="23">
        <f t="shared" si="20"/>
        <v>2.7752821483605139E-2</v>
      </c>
      <c r="Z16" s="8" t="s">
        <v>38</v>
      </c>
      <c r="AA16" s="26" t="str">
        <f t="shared" si="21"/>
        <v>N/A</v>
      </c>
      <c r="AB16" s="12" t="str">
        <f t="shared" si="22"/>
        <v>N/A</v>
      </c>
      <c r="AC16" s="23" t="str">
        <f t="shared" si="23"/>
        <v>N/A</v>
      </c>
      <c r="AE16" s="13">
        <f t="shared" si="9"/>
        <v>42521</v>
      </c>
      <c r="AF16" s="14">
        <f t="shared" si="10"/>
        <v>105.93732997366962</v>
      </c>
      <c r="AH16" s="14">
        <f t="shared" si="11"/>
        <v>106.37146797924571</v>
      </c>
    </row>
    <row r="17" spans="1:34" x14ac:dyDescent="0.25">
      <c r="A17" s="13">
        <f t="shared" si="12"/>
        <v>42551</v>
      </c>
      <c r="B17" s="14">
        <f t="shared" si="13"/>
        <v>110.31354827306728</v>
      </c>
      <c r="C17" s="14">
        <f t="shared" si="3"/>
        <v>110.75994177711617</v>
      </c>
      <c r="D17" s="12">
        <v>4.1309501574991137E-2</v>
      </c>
      <c r="E17" s="12">
        <v>4.1256117652965996E-2</v>
      </c>
      <c r="G17" s="14">
        <f>MAX($B$2:B17)</f>
        <v>110.31354827306728</v>
      </c>
      <c r="H17" s="12">
        <f t="shared" si="4"/>
        <v>0</v>
      </c>
      <c r="I17" s="12" t="str">
        <f t="shared" si="5"/>
        <v>Positive</v>
      </c>
      <c r="J17" s="14">
        <f>MAX($C$2:C17)</f>
        <v>110.75994177711617</v>
      </c>
      <c r="K17" s="12">
        <f t="shared" si="6"/>
        <v>0</v>
      </c>
      <c r="L17" s="12" t="str">
        <f t="shared" si="24"/>
        <v>Positive</v>
      </c>
      <c r="M17" s="12">
        <f t="shared" si="8"/>
        <v>5.3383922025140862E-5</v>
      </c>
      <c r="O17" s="24" t="s">
        <v>39</v>
      </c>
      <c r="U17" s="8" t="s">
        <v>40</v>
      </c>
      <c r="V17" s="12">
        <f>AVERAGE(D:D)</f>
        <v>5.5978141531875369E-3</v>
      </c>
      <c r="W17" s="12">
        <f>AVERAGE(E:E)</f>
        <v>3.942481123121613E-3</v>
      </c>
      <c r="X17" s="23">
        <f t="shared" si="20"/>
        <v>1.6553330300659239E-3</v>
      </c>
      <c r="Z17" s="8" t="s">
        <v>41</v>
      </c>
      <c r="AA17" s="26" t="str">
        <f t="shared" si="21"/>
        <v>N/A</v>
      </c>
      <c r="AB17" s="12" t="str">
        <f t="shared" si="22"/>
        <v>N/A</v>
      </c>
      <c r="AC17" s="23" t="str">
        <f t="shared" si="23"/>
        <v>N/A</v>
      </c>
      <c r="AE17" s="13">
        <f t="shared" si="9"/>
        <v>42551</v>
      </c>
      <c r="AF17" s="14">
        <f t="shared" si="10"/>
        <v>110.31354827306728</v>
      </c>
      <c r="AH17" s="14">
        <f t="shared" si="11"/>
        <v>110.75994177711617</v>
      </c>
    </row>
    <row r="18" spans="1:34" x14ac:dyDescent="0.25">
      <c r="A18" s="13">
        <f t="shared" si="12"/>
        <v>42582</v>
      </c>
      <c r="B18" s="14">
        <f t="shared" si="13"/>
        <v>111.49124823499788</v>
      </c>
      <c r="C18" s="14">
        <f t="shared" si="3"/>
        <v>111.61943140222536</v>
      </c>
      <c r="D18" s="12">
        <v>1.0675932198421778E-2</v>
      </c>
      <c r="E18" s="12">
        <v>7.7599320775985081E-3</v>
      </c>
      <c r="G18" s="14">
        <f>MAX($B$2:B18)</f>
        <v>111.49124823499788</v>
      </c>
      <c r="H18" s="12">
        <f t="shared" si="4"/>
        <v>0</v>
      </c>
      <c r="I18" s="12" t="str">
        <f t="shared" si="5"/>
        <v>Positive</v>
      </c>
      <c r="J18" s="14">
        <f>MAX($C$2:C18)</f>
        <v>111.61943140222536</v>
      </c>
      <c r="K18" s="12">
        <f t="shared" si="6"/>
        <v>0</v>
      </c>
      <c r="L18" s="12" t="str">
        <f t="shared" si="24"/>
        <v>Positive</v>
      </c>
      <c r="M18" s="12">
        <f t="shared" si="8"/>
        <v>2.91600012082327E-3</v>
      </c>
      <c r="U18" s="8" t="s">
        <v>42</v>
      </c>
      <c r="V18" s="12">
        <f>MAX(D:D)</f>
        <v>5.6300000000000003E-2</v>
      </c>
      <c r="W18" s="12">
        <f>MAX(E:E)</f>
        <v>5.8400000000000001E-2</v>
      </c>
      <c r="X18" s="23">
        <f t="shared" si="20"/>
        <v>-2.0999999999999977E-3</v>
      </c>
      <c r="Z18" s="8" t="s">
        <v>43</v>
      </c>
      <c r="AA18" s="26" t="str">
        <f t="shared" si="21"/>
        <v>N/A</v>
      </c>
      <c r="AB18" s="12" t="str">
        <f t="shared" si="22"/>
        <v>N/A</v>
      </c>
      <c r="AC18" s="23" t="str">
        <f t="shared" si="23"/>
        <v>N/A</v>
      </c>
      <c r="AE18" s="13">
        <f t="shared" si="9"/>
        <v>42582</v>
      </c>
      <c r="AF18" s="14">
        <f t="shared" si="10"/>
        <v>111.49124823499788</v>
      </c>
      <c r="AH18" s="14">
        <f t="shared" si="11"/>
        <v>111.61943140222536</v>
      </c>
    </row>
    <row r="19" spans="1:34" x14ac:dyDescent="0.25">
      <c r="A19" s="13">
        <f t="shared" si="12"/>
        <v>42613</v>
      </c>
      <c r="B19" s="14">
        <f t="shared" si="13"/>
        <v>114.03107659786471</v>
      </c>
      <c r="C19" s="14">
        <f t="shared" si="3"/>
        <v>113.05782564867413</v>
      </c>
      <c r="D19" s="12">
        <v>2.2780517781211485E-2</v>
      </c>
      <c r="E19" s="12">
        <v>1.2886593565106574E-2</v>
      </c>
      <c r="G19" s="14">
        <f>MAX($B$2:B19)</f>
        <v>114.03107659786471</v>
      </c>
      <c r="H19" s="12">
        <f t="shared" si="4"/>
        <v>0</v>
      </c>
      <c r="I19" s="12" t="str">
        <f t="shared" si="5"/>
        <v>Positive</v>
      </c>
      <c r="J19" s="14">
        <f>MAX($C$2:C19)</f>
        <v>113.05782564867413</v>
      </c>
      <c r="K19" s="12">
        <f t="shared" si="6"/>
        <v>0</v>
      </c>
      <c r="L19" s="12" t="str">
        <f t="shared" si="24"/>
        <v>Positive</v>
      </c>
      <c r="M19" s="12">
        <f t="shared" si="8"/>
        <v>9.8939242161049101E-3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-0.1038</v>
      </c>
      <c r="W19" s="12">
        <f>MIN(E:E)</f>
        <v>-0.13159999999999999</v>
      </c>
      <c r="X19" s="23">
        <f t="shared" si="20"/>
        <v>2.7799999999999991E-2</v>
      </c>
      <c r="Z19" s="8" t="s">
        <v>45</v>
      </c>
      <c r="AA19" s="26" t="str">
        <f t="shared" si="21"/>
        <v>N/A</v>
      </c>
      <c r="AB19" s="12" t="str">
        <f t="shared" si="22"/>
        <v>N/A</v>
      </c>
      <c r="AC19" s="23" t="str">
        <f t="shared" si="23"/>
        <v>N/A</v>
      </c>
      <c r="AE19" s="13">
        <f t="shared" si="9"/>
        <v>42613</v>
      </c>
      <c r="AF19" s="14">
        <f t="shared" si="10"/>
        <v>114.03107659786471</v>
      </c>
      <c r="AH19" s="14">
        <f t="shared" si="11"/>
        <v>113.05782564867413</v>
      </c>
    </row>
    <row r="20" spans="1:34" x14ac:dyDescent="0.25">
      <c r="A20" s="13">
        <f t="shared" si="12"/>
        <v>42643</v>
      </c>
      <c r="B20" s="14">
        <f t="shared" si="13"/>
        <v>114.80918424291603</v>
      </c>
      <c r="C20" s="14">
        <f t="shared" si="3"/>
        <v>113.451349210584</v>
      </c>
      <c r="D20" s="12">
        <v>6.8236455207324465E-3</v>
      </c>
      <c r="E20" s="12">
        <v>3.4807281995032913E-3</v>
      </c>
      <c r="G20" s="14">
        <f>MAX($B$2:B20)</f>
        <v>114.80918424291603</v>
      </c>
      <c r="H20" s="12">
        <f t="shared" si="4"/>
        <v>0</v>
      </c>
      <c r="I20" s="12" t="str">
        <f t="shared" si="5"/>
        <v>Positive</v>
      </c>
      <c r="J20" s="14">
        <f>MAX($C$2:C20)</f>
        <v>113.451349210584</v>
      </c>
      <c r="K20" s="12">
        <f t="shared" si="6"/>
        <v>0</v>
      </c>
      <c r="L20" s="12" t="str">
        <f t="shared" si="24"/>
        <v>Positive</v>
      </c>
      <c r="M20" s="12">
        <f t="shared" si="8"/>
        <v>3.3429173212291552E-3</v>
      </c>
      <c r="O20" s="8" t="s">
        <v>24</v>
      </c>
      <c r="P20" s="8" t="str">
        <f>"D3:D"&amp;S3</f>
        <v>D3:D70</v>
      </c>
      <c r="Q20" s="8" t="str">
        <f>"E3:E"&amp;S3</f>
        <v>E3:E70</v>
      </c>
      <c r="Z20" s="8" t="s">
        <v>46</v>
      </c>
      <c r="AA20" s="26" t="str">
        <f t="shared" si="21"/>
        <v>N/A</v>
      </c>
      <c r="AB20" s="12" t="str">
        <f t="shared" si="22"/>
        <v>N/A</v>
      </c>
      <c r="AC20" s="23" t="str">
        <f t="shared" si="23"/>
        <v>N/A</v>
      </c>
      <c r="AE20" s="13">
        <f t="shared" si="9"/>
        <v>42643</v>
      </c>
      <c r="AF20" s="14">
        <f t="shared" si="10"/>
        <v>114.80918424291603</v>
      </c>
      <c r="AH20" s="14">
        <f t="shared" si="11"/>
        <v>113.451349210584</v>
      </c>
    </row>
    <row r="21" spans="1:34" x14ac:dyDescent="0.25">
      <c r="A21" s="13">
        <f t="shared" si="12"/>
        <v>42674</v>
      </c>
      <c r="B21" s="14">
        <f t="shared" si="13"/>
        <v>113.29942175731031</v>
      </c>
      <c r="C21" s="14">
        <f t="shared" si="3"/>
        <v>111.34740429916967</v>
      </c>
      <c r="D21" s="12">
        <v>-1.3150189120857525E-2</v>
      </c>
      <c r="E21" s="12">
        <v>-1.8544908686004891E-2</v>
      </c>
      <c r="G21" s="14">
        <f>MAX($B$2:B21)</f>
        <v>114.80918424291603</v>
      </c>
      <c r="H21" s="12">
        <f t="shared" si="4"/>
        <v>-1.3150189120857525E-2</v>
      </c>
      <c r="I21" s="12">
        <f t="shared" si="5"/>
        <v>-1.3150189120857525E-2</v>
      </c>
      <c r="J21" s="14">
        <f>MAX($C$2:C21)</f>
        <v>113.451349210584</v>
      </c>
      <c r="K21" s="12">
        <f t="shared" si="6"/>
        <v>-1.8544908686004891E-2</v>
      </c>
      <c r="L21" s="12">
        <f t="shared" si="24"/>
        <v>-1.8544908686004891E-2</v>
      </c>
      <c r="M21" s="12">
        <f t="shared" si="8"/>
        <v>5.3947195651473656E-3</v>
      </c>
      <c r="O21" s="8" t="s">
        <v>95</v>
      </c>
      <c r="P21" s="8" t="str">
        <f>IFERROR("D"&amp;(S4+1)&amp;":D"&amp;S3,"N/A")</f>
        <v>D3:D70</v>
      </c>
      <c r="Q21" s="8" t="str">
        <f>IFERROR("E"&amp;(S4+1)&amp;":E"&amp;S3,"N/A")</f>
        <v>E3:E70</v>
      </c>
      <c r="U21" s="15" t="s">
        <v>47</v>
      </c>
      <c r="Z21" s="8" t="s">
        <v>48</v>
      </c>
      <c r="AA21" s="26" t="str">
        <f t="shared" si="21"/>
        <v>N/A</v>
      </c>
      <c r="AB21" s="12" t="str">
        <f t="shared" si="22"/>
        <v>N/A</v>
      </c>
      <c r="AC21" s="23" t="str">
        <f t="shared" si="23"/>
        <v>N/A</v>
      </c>
      <c r="AE21" s="13">
        <f t="shared" si="9"/>
        <v>42674</v>
      </c>
      <c r="AF21" s="14">
        <f t="shared" si="10"/>
        <v>113.29942175731031</v>
      </c>
      <c r="AH21" s="14">
        <f t="shared" si="11"/>
        <v>111.34740429916967</v>
      </c>
    </row>
    <row r="22" spans="1:34" x14ac:dyDescent="0.25">
      <c r="A22" s="13">
        <f t="shared" si="12"/>
        <v>42704</v>
      </c>
      <c r="B22" s="14">
        <f t="shared" si="13"/>
        <v>108.98727242802092</v>
      </c>
      <c r="C22" s="14">
        <f t="shared" si="3"/>
        <v>106.60054669185011</v>
      </c>
      <c r="D22" s="12">
        <v>-3.8059764669638896E-2</v>
      </c>
      <c r="E22" s="12">
        <v>-4.2631057609260781E-2</v>
      </c>
      <c r="G22" s="14">
        <f>MAX($B$2:B22)</f>
        <v>114.80918424291603</v>
      </c>
      <c r="H22" s="12">
        <f t="shared" si="4"/>
        <v>-5.0709460687195285E-2</v>
      </c>
      <c r="I22" s="12">
        <f t="shared" si="5"/>
        <v>-3.8059764669638896E-2</v>
      </c>
      <c r="J22" s="14">
        <f>MAX($C$2:C22)</f>
        <v>113.451349210584</v>
      </c>
      <c r="K22" s="12">
        <f t="shared" si="6"/>
        <v>-6.0385377224714154E-2</v>
      </c>
      <c r="L22" s="12">
        <f t="shared" si="24"/>
        <v>-4.2631057609260781E-2</v>
      </c>
      <c r="M22" s="12">
        <f t="shared" si="8"/>
        <v>4.5712929396218849E-3</v>
      </c>
      <c r="O22" s="8" t="s">
        <v>96</v>
      </c>
      <c r="P22" s="8" t="str">
        <f>IFERROR("D"&amp;(S5+1)&amp;":D"&amp;S3,"N/A")</f>
        <v>D12:D70</v>
      </c>
      <c r="Q22" s="8" t="str">
        <f>IFERROR("E"&amp;(S5+1)&amp;":E"&amp;S3,"N/A")</f>
        <v>E12:E70</v>
      </c>
      <c r="U22" s="8" t="s">
        <v>24</v>
      </c>
      <c r="V22" s="12">
        <f t="shared" ref="V22:W33" ca="1" si="25">IFERROR(STDEV(INDIRECT(P20))*SQRT($AA$1),"N/A")</f>
        <v>8.1322294919634927E-2</v>
      </c>
      <c r="W22" s="12">
        <f t="shared" ca="1" si="25"/>
        <v>8.4403566256997645E-2</v>
      </c>
      <c r="X22" s="12">
        <f t="shared" ref="X22:X33" ca="1" si="26">IFERROR(V22-W22,"N/A")</f>
        <v>-3.0812713373627176E-3</v>
      </c>
      <c r="Z22" s="8" t="s">
        <v>49</v>
      </c>
      <c r="AA22" s="26" t="str">
        <f t="shared" si="21"/>
        <v>N/A</v>
      </c>
      <c r="AB22" s="12" t="str">
        <f t="shared" si="22"/>
        <v>N/A</v>
      </c>
      <c r="AC22" s="23" t="str">
        <f t="shared" si="23"/>
        <v>N/A</v>
      </c>
      <c r="AE22" s="13">
        <f t="shared" si="9"/>
        <v>42704</v>
      </c>
      <c r="AF22" s="14">
        <f t="shared" si="10"/>
        <v>108.98727242802092</v>
      </c>
      <c r="AH22" s="14">
        <f t="shared" si="11"/>
        <v>106.60054669185011</v>
      </c>
    </row>
    <row r="23" spans="1:34" x14ac:dyDescent="0.25">
      <c r="A23" s="13">
        <f t="shared" si="12"/>
        <v>42735</v>
      </c>
      <c r="B23" s="14">
        <f t="shared" si="13"/>
        <v>110.4892569796249</v>
      </c>
      <c r="C23" s="14">
        <f t="shared" si="3"/>
        <v>107.70601794671492</v>
      </c>
      <c r="D23" s="12">
        <v>1.3781283980622172E-2</v>
      </c>
      <c r="E23" s="12">
        <v>1.0370221252808287E-2</v>
      </c>
      <c r="G23" s="14">
        <f>MAX($B$2:B23)</f>
        <v>114.80918424291603</v>
      </c>
      <c r="H23" s="12">
        <f t="shared" si="4"/>
        <v>-3.7627018184807626E-2</v>
      </c>
      <c r="I23" s="12" t="str">
        <f t="shared" si="5"/>
        <v>Positive</v>
      </c>
      <c r="J23" s="14">
        <f>MAX($C$2:C23)</f>
        <v>113.451349210584</v>
      </c>
      <c r="K23" s="12">
        <f t="shared" si="6"/>
        <v>-5.0641365694160334E-2</v>
      </c>
      <c r="L23" s="12" t="str">
        <f t="shared" si="24"/>
        <v>Positive</v>
      </c>
      <c r="M23" s="12">
        <f t="shared" si="8"/>
        <v>3.411062727813885E-3</v>
      </c>
      <c r="O23" s="8" t="s">
        <v>97</v>
      </c>
      <c r="P23" s="8" t="str">
        <f>IFERROR("D"&amp;(S6+1)&amp;":D"&amp;S3,"N/A")</f>
        <v>D19:D70</v>
      </c>
      <c r="Q23" s="8" t="str">
        <f>IFERROR("E"&amp;(S6+1)&amp;":E"&amp;S3,"N/A")</f>
        <v>E19:E70</v>
      </c>
      <c r="U23" s="8" t="s">
        <v>95</v>
      </c>
      <c r="V23" s="12">
        <f t="shared" ca="1" si="25"/>
        <v>8.1322294919634927E-2</v>
      </c>
      <c r="W23" s="12">
        <f t="shared" ca="1" si="25"/>
        <v>8.4403566256997645E-2</v>
      </c>
      <c r="X23" s="12">
        <f t="shared" ca="1" si="26"/>
        <v>-3.0812713373627176E-3</v>
      </c>
      <c r="Z23" s="8" t="s">
        <v>50</v>
      </c>
      <c r="AA23" s="26" t="str">
        <f t="shared" si="21"/>
        <v>N/A</v>
      </c>
      <c r="AB23" s="12" t="str">
        <f t="shared" si="22"/>
        <v>N/A</v>
      </c>
      <c r="AC23" s="23" t="str">
        <f t="shared" si="23"/>
        <v>N/A</v>
      </c>
      <c r="AE23" s="13">
        <f t="shared" si="9"/>
        <v>42735</v>
      </c>
      <c r="AF23" s="14">
        <f t="shared" si="10"/>
        <v>110.4892569796249</v>
      </c>
      <c r="AH23" s="14">
        <f t="shared" si="11"/>
        <v>107.70601794671492</v>
      </c>
    </row>
    <row r="24" spans="1:34" x14ac:dyDescent="0.25">
      <c r="A24" s="13">
        <f t="shared" si="12"/>
        <v>42766</v>
      </c>
      <c r="B24" s="14">
        <f t="shared" si="13"/>
        <v>111.995156554795</v>
      </c>
      <c r="C24" s="14">
        <f t="shared" si="3"/>
        <v>109.0058664895991</v>
      </c>
      <c r="D24" s="12">
        <v>1.362937552786514E-2</v>
      </c>
      <c r="E24" s="12">
        <v>1.2068485750974967E-2</v>
      </c>
      <c r="G24" s="14">
        <f>MAX($B$2:B24)</f>
        <v>114.80918424291603</v>
      </c>
      <c r="H24" s="12">
        <f t="shared" si="4"/>
        <v>-2.4510475417777067E-2</v>
      </c>
      <c r="I24" s="12" t="str">
        <f t="shared" si="5"/>
        <v>Positive</v>
      </c>
      <c r="J24" s="14">
        <f>MAX($C$2:C24)</f>
        <v>113.451349210584</v>
      </c>
      <c r="K24" s="12">
        <f t="shared" si="6"/>
        <v>-3.9184044543475349E-2</v>
      </c>
      <c r="L24" s="12" t="str">
        <f t="shared" si="24"/>
        <v>Positive</v>
      </c>
      <c r="M24" s="12">
        <f t="shared" si="8"/>
        <v>1.5608897768901731E-3</v>
      </c>
      <c r="U24" s="8" t="s">
        <v>96</v>
      </c>
      <c r="V24" s="12">
        <f t="shared" ca="1" si="25"/>
        <v>8.2342529596068081E-2</v>
      </c>
      <c r="W24" s="12">
        <f t="shared" ca="1" si="25"/>
        <v>8.8980738771606796E-2</v>
      </c>
      <c r="X24" s="12">
        <f t="shared" ca="1" si="26"/>
        <v>-6.6382091755387146E-3</v>
      </c>
      <c r="Z24" s="8" t="s">
        <v>51</v>
      </c>
      <c r="AA24" s="26" t="str">
        <f t="shared" si="21"/>
        <v>N/A</v>
      </c>
      <c r="AB24" s="12" t="str">
        <f t="shared" si="22"/>
        <v>N/A</v>
      </c>
      <c r="AC24" s="23" t="str">
        <f t="shared" si="23"/>
        <v>N/A</v>
      </c>
      <c r="AE24" s="13">
        <f t="shared" si="9"/>
        <v>42766</v>
      </c>
      <c r="AF24" s="14">
        <f t="shared" si="10"/>
        <v>111.995156554795</v>
      </c>
      <c r="AH24" s="14">
        <f t="shared" si="11"/>
        <v>109.0058664895991</v>
      </c>
    </row>
    <row r="25" spans="1:34" x14ac:dyDescent="0.25">
      <c r="A25" s="13">
        <f t="shared" si="12"/>
        <v>42794</v>
      </c>
      <c r="B25" s="14">
        <f t="shared" si="13"/>
        <v>114.22101732762333</v>
      </c>
      <c r="C25" s="14">
        <f t="shared" si="3"/>
        <v>110.81632912837611</v>
      </c>
      <c r="D25" s="12">
        <v>1.9874616378961818E-2</v>
      </c>
      <c r="E25" s="12">
        <v>1.6608855074325302E-2</v>
      </c>
      <c r="G25" s="14">
        <f>MAX($B$2:B25)</f>
        <v>114.80918424291603</v>
      </c>
      <c r="H25" s="12">
        <f t="shared" si="4"/>
        <v>-5.1229953350094837E-3</v>
      </c>
      <c r="I25" s="12" t="str">
        <f t="shared" si="5"/>
        <v>Positive</v>
      </c>
      <c r="J25" s="14">
        <f>MAX($C$2:C25)</f>
        <v>113.451349210584</v>
      </c>
      <c r="K25" s="12">
        <f t="shared" si="6"/>
        <v>-2.3225991586198425E-2</v>
      </c>
      <c r="L25" s="12" t="str">
        <f t="shared" si="24"/>
        <v>Positive</v>
      </c>
      <c r="M25" s="12">
        <f t="shared" si="8"/>
        <v>3.2657613046365164E-3</v>
      </c>
      <c r="U25" s="8" t="s">
        <v>97</v>
      </c>
      <c r="V25" s="12">
        <f ca="1">IFERROR(STDEV(INDIRECT(P23))*SQRT($AA$1),"N/A")</f>
        <v>8.3951864981229252E-2</v>
      </c>
      <c r="W25" s="12">
        <f t="shared" ca="1" si="25"/>
        <v>9.1975672524896829E-2</v>
      </c>
      <c r="X25" s="12">
        <f t="shared" ca="1" si="26"/>
        <v>-8.0238075436675771E-3</v>
      </c>
      <c r="Z25" s="8" t="s">
        <v>52</v>
      </c>
      <c r="AA25" s="26" t="str">
        <f t="shared" si="21"/>
        <v>N/A</v>
      </c>
      <c r="AB25" s="12" t="str">
        <f t="shared" si="22"/>
        <v>N/A</v>
      </c>
      <c r="AC25" s="23" t="str">
        <f t="shared" si="23"/>
        <v>N/A</v>
      </c>
      <c r="AE25" s="13">
        <f t="shared" si="9"/>
        <v>42794</v>
      </c>
      <c r="AF25" s="14">
        <f t="shared" si="10"/>
        <v>114.22101732762333</v>
      </c>
      <c r="AH25" s="14">
        <f t="shared" si="11"/>
        <v>110.81632912837611</v>
      </c>
    </row>
    <row r="26" spans="1:34" x14ac:dyDescent="0.25">
      <c r="A26" s="13">
        <f t="shared" si="12"/>
        <v>42825</v>
      </c>
      <c r="B26" s="14">
        <f t="shared" si="13"/>
        <v>115.11602804758617</v>
      </c>
      <c r="C26" s="14">
        <f t="shared" si="3"/>
        <v>111.10735112756778</v>
      </c>
      <c r="D26" s="12">
        <v>7.8357796218506692E-3</v>
      </c>
      <c r="E26" s="12">
        <v>2.6261653086752101E-3</v>
      </c>
      <c r="G26" s="14">
        <f>MAX($B$2:B26)</f>
        <v>115.11602804758617</v>
      </c>
      <c r="H26" s="12">
        <f t="shared" si="4"/>
        <v>0</v>
      </c>
      <c r="I26" s="12" t="str">
        <f t="shared" si="5"/>
        <v>Positive</v>
      </c>
      <c r="J26" s="14">
        <f>MAX($C$2:C26)</f>
        <v>113.451349210584</v>
      </c>
      <c r="K26" s="12">
        <f t="shared" si="6"/>
        <v>-2.0660821570886556E-2</v>
      </c>
      <c r="L26" s="12" t="str">
        <f t="shared" si="24"/>
        <v>Positive</v>
      </c>
      <c r="M26" s="12">
        <f t="shared" si="8"/>
        <v>5.2096143131754591E-3</v>
      </c>
      <c r="O26" s="8">
        <v>2015</v>
      </c>
      <c r="P26" s="8" t="str">
        <f t="shared" ref="P26:P31" si="27">IFERROR("D"&amp;(S9+1)&amp;":D"&amp;S10,"N/A")</f>
        <v>D3:D11</v>
      </c>
      <c r="Q26" s="8" t="str">
        <f t="shared" ref="Q26:Q31" si="28">IFERROR("E"&amp;(S9+1)&amp;":E"&amp;S10,"N/A")</f>
        <v>E3:E11</v>
      </c>
      <c r="V26" s="12"/>
      <c r="W26" s="12"/>
      <c r="X26" s="12"/>
      <c r="Z26" s="8" t="s">
        <v>53</v>
      </c>
      <c r="AA26" s="26" t="str">
        <f t="shared" si="21"/>
        <v>N/A</v>
      </c>
      <c r="AB26" s="12" t="str">
        <f t="shared" si="22"/>
        <v>N/A</v>
      </c>
      <c r="AC26" s="23" t="str">
        <f t="shared" si="23"/>
        <v>N/A</v>
      </c>
      <c r="AE26" s="13">
        <f t="shared" si="9"/>
        <v>42825</v>
      </c>
      <c r="AF26" s="14">
        <f t="shared" si="10"/>
        <v>115.11602804758617</v>
      </c>
      <c r="AH26" s="14">
        <f t="shared" si="11"/>
        <v>111.10735112756778</v>
      </c>
    </row>
    <row r="27" spans="1:34" x14ac:dyDescent="0.25">
      <c r="A27" s="13">
        <f t="shared" si="12"/>
        <v>42855</v>
      </c>
      <c r="B27" s="14">
        <f t="shared" si="13"/>
        <v>116.93301110937254</v>
      </c>
      <c r="C27" s="14">
        <f t="shared" si="3"/>
        <v>113.1814561650822</v>
      </c>
      <c r="D27" s="12">
        <v>1.5783927682383903E-2</v>
      </c>
      <c r="E27" s="12">
        <v>1.8667577045672124E-2</v>
      </c>
      <c r="G27" s="14">
        <f>MAX($B$2:B27)</f>
        <v>116.93301110937254</v>
      </c>
      <c r="H27" s="12">
        <f t="shared" si="4"/>
        <v>0</v>
      </c>
      <c r="I27" s="12" t="str">
        <f t="shared" si="5"/>
        <v>Positive</v>
      </c>
      <c r="J27" s="14">
        <f>MAX($C$2:C27)</f>
        <v>113.451349210584</v>
      </c>
      <c r="K27" s="12">
        <f t="shared" si="6"/>
        <v>-2.3789320037158612E-3</v>
      </c>
      <c r="L27" s="12" t="str">
        <f t="shared" si="24"/>
        <v>Positive</v>
      </c>
      <c r="M27" s="12">
        <f t="shared" si="8"/>
        <v>-2.883649363288221E-3</v>
      </c>
      <c r="O27" s="8">
        <v>2016</v>
      </c>
      <c r="P27" s="8" t="str">
        <f t="shared" si="27"/>
        <v>D12:D23</v>
      </c>
      <c r="Q27" s="8" t="str">
        <f t="shared" si="28"/>
        <v>E12:E23</v>
      </c>
      <c r="V27" s="12"/>
      <c r="W27" s="12"/>
      <c r="X27" s="12"/>
      <c r="Z27" s="8" t="s">
        <v>54</v>
      </c>
      <c r="AA27" s="26" t="str">
        <f t="shared" si="21"/>
        <v>N/A</v>
      </c>
      <c r="AB27" s="12" t="str">
        <f t="shared" si="22"/>
        <v>N/A</v>
      </c>
      <c r="AC27" s="23" t="str">
        <f t="shared" si="23"/>
        <v>N/A</v>
      </c>
      <c r="AE27" s="13">
        <f t="shared" si="9"/>
        <v>42855</v>
      </c>
      <c r="AF27" s="14">
        <f t="shared" si="10"/>
        <v>116.93301110937254</v>
      </c>
      <c r="AH27" s="14">
        <f t="shared" si="11"/>
        <v>113.1814561650822</v>
      </c>
    </row>
    <row r="28" spans="1:34" x14ac:dyDescent="0.25">
      <c r="A28" s="13">
        <f t="shared" si="12"/>
        <v>42886</v>
      </c>
      <c r="B28" s="14">
        <f t="shared" si="13"/>
        <v>118.25283698636875</v>
      </c>
      <c r="C28" s="14">
        <f t="shared" si="3"/>
        <v>113.90131787667848</v>
      </c>
      <c r="D28" s="12">
        <v>1.1287025489848279E-2</v>
      </c>
      <c r="E28" s="12">
        <v>6.3602443013837107E-3</v>
      </c>
      <c r="G28" s="14">
        <f>MAX($B$2:B28)</f>
        <v>118.25283698636875</v>
      </c>
      <c r="H28" s="12">
        <f t="shared" si="4"/>
        <v>0</v>
      </c>
      <c r="I28" s="12" t="str">
        <f t="shared" si="5"/>
        <v>Positive</v>
      </c>
      <c r="J28" s="14">
        <f>MAX($C$2:C28)</f>
        <v>113.90131787667848</v>
      </c>
      <c r="K28" s="12">
        <f t="shared" si="6"/>
        <v>0</v>
      </c>
      <c r="L28" s="12" t="str">
        <f t="shared" si="24"/>
        <v>Positive</v>
      </c>
      <c r="M28" s="12">
        <f t="shared" si="8"/>
        <v>4.9267811884645685E-3</v>
      </c>
      <c r="O28" s="8">
        <v>2017</v>
      </c>
      <c r="P28" s="8" t="str">
        <f t="shared" si="27"/>
        <v>D24:D35</v>
      </c>
      <c r="Q28" s="8" t="str">
        <f t="shared" si="28"/>
        <v>E24:E35</v>
      </c>
      <c r="U28" s="8">
        <v>2015</v>
      </c>
      <c r="V28" s="12">
        <f t="shared" ca="1" si="25"/>
        <v>7.2471974891101645E-2</v>
      </c>
      <c r="W28" s="12">
        <f t="shared" ca="1" si="25"/>
        <v>4.4741552737425513E-2</v>
      </c>
      <c r="X28" s="12">
        <f t="shared" ca="1" si="26"/>
        <v>2.7730422153676132E-2</v>
      </c>
      <c r="Z28" s="8" t="s">
        <v>55</v>
      </c>
      <c r="AA28" s="26" t="str">
        <f t="shared" si="21"/>
        <v>N/A</v>
      </c>
      <c r="AB28" s="12" t="str">
        <f t="shared" si="22"/>
        <v>N/A</v>
      </c>
      <c r="AC28" s="23" t="str">
        <f t="shared" si="23"/>
        <v>N/A</v>
      </c>
      <c r="AE28" s="13">
        <f t="shared" si="9"/>
        <v>42886</v>
      </c>
      <c r="AF28" s="14">
        <f t="shared" si="10"/>
        <v>118.25283698636875</v>
      </c>
      <c r="AH28" s="14">
        <f t="shared" si="11"/>
        <v>113.90131787667848</v>
      </c>
    </row>
    <row r="29" spans="1:34" x14ac:dyDescent="0.25">
      <c r="A29" s="13">
        <f t="shared" si="12"/>
        <v>42916</v>
      </c>
      <c r="B29" s="14">
        <f t="shared" si="13"/>
        <v>117.05152114404885</v>
      </c>
      <c r="C29" s="14">
        <f t="shared" si="3"/>
        <v>113.52221474319481</v>
      </c>
      <c r="D29" s="12">
        <v>-1.0158875448023075E-2</v>
      </c>
      <c r="E29" s="12">
        <v>-3.3283472092405786E-3</v>
      </c>
      <c r="G29" s="14">
        <f>MAX($B$2:B29)</f>
        <v>118.25283698636875</v>
      </c>
      <c r="H29" s="12">
        <f t="shared" si="4"/>
        <v>-1.0158875448023075E-2</v>
      </c>
      <c r="I29" s="12">
        <f t="shared" si="5"/>
        <v>-1.0158875448023075E-2</v>
      </c>
      <c r="J29" s="14">
        <f>MAX($C$2:C29)</f>
        <v>113.90131787667848</v>
      </c>
      <c r="K29" s="12">
        <f t="shared" si="6"/>
        <v>-3.3283472092405786E-3</v>
      </c>
      <c r="L29" s="12">
        <f t="shared" si="24"/>
        <v>-3.3283472092405786E-3</v>
      </c>
      <c r="M29" s="12">
        <f t="shared" si="8"/>
        <v>-6.8305282387824962E-3</v>
      </c>
      <c r="O29" s="8">
        <v>2018</v>
      </c>
      <c r="P29" s="8" t="str">
        <f t="shared" si="27"/>
        <v>D36:D47</v>
      </c>
      <c r="Q29" s="8" t="str">
        <f t="shared" si="28"/>
        <v>E36:E47</v>
      </c>
      <c r="U29" s="8">
        <v>2016</v>
      </c>
      <c r="V29" s="12">
        <f t="shared" ca="1" si="25"/>
        <v>7.5531319942360467E-2</v>
      </c>
      <c r="W29" s="12">
        <f t="shared" ca="1" si="25"/>
        <v>7.3892714971180079E-2</v>
      </c>
      <c r="X29" s="12">
        <f t="shared" ca="1" si="26"/>
        <v>1.6386049711803879E-3</v>
      </c>
      <c r="Z29" s="8" t="s">
        <v>56</v>
      </c>
      <c r="AA29" s="26" t="str">
        <f t="shared" si="21"/>
        <v>N/A</v>
      </c>
      <c r="AB29" s="12" t="str">
        <f t="shared" si="22"/>
        <v>N/A</v>
      </c>
      <c r="AC29" s="23" t="str">
        <f t="shared" si="23"/>
        <v>N/A</v>
      </c>
      <c r="AE29" s="13">
        <f t="shared" si="9"/>
        <v>42916</v>
      </c>
      <c r="AF29" s="14">
        <f t="shared" si="10"/>
        <v>117.05152114404885</v>
      </c>
      <c r="AH29" s="14">
        <f t="shared" si="11"/>
        <v>113.52221474319481</v>
      </c>
    </row>
    <row r="30" spans="1:34" x14ac:dyDescent="0.25">
      <c r="A30" s="13">
        <f t="shared" si="12"/>
        <v>42947</v>
      </c>
      <c r="B30" s="14">
        <f t="shared" si="13"/>
        <v>118.044936482548</v>
      </c>
      <c r="C30" s="14">
        <f t="shared" si="3"/>
        <v>113.93129418149141</v>
      </c>
      <c r="D30" s="12">
        <v>8.4869921278221128E-3</v>
      </c>
      <c r="E30" s="12">
        <v>3.6035188286451802E-3</v>
      </c>
      <c r="G30" s="14">
        <f>MAX($B$2:B30)</f>
        <v>118.25283698636875</v>
      </c>
      <c r="H30" s="12">
        <f t="shared" si="4"/>
        <v>-1.7581016161558605E-3</v>
      </c>
      <c r="I30" s="12" t="str">
        <f t="shared" si="5"/>
        <v>Positive</v>
      </c>
      <c r="J30" s="14">
        <f>MAX($C$2:C30)</f>
        <v>113.93129418149141</v>
      </c>
      <c r="K30" s="12">
        <f t="shared" si="6"/>
        <v>0</v>
      </c>
      <c r="L30" s="12" t="str">
        <f t="shared" si="24"/>
        <v>Positive</v>
      </c>
      <c r="M30" s="12">
        <f t="shared" si="8"/>
        <v>4.8834732991769325E-3</v>
      </c>
      <c r="O30" s="8">
        <v>2019</v>
      </c>
      <c r="P30" s="8" t="str">
        <f t="shared" si="27"/>
        <v>D48:D59</v>
      </c>
      <c r="Q30" s="8" t="str">
        <f t="shared" si="28"/>
        <v>E48:E59</v>
      </c>
      <c r="U30" s="8">
        <v>2017</v>
      </c>
      <c r="V30" s="12">
        <f t="shared" ca="1" si="25"/>
        <v>3.0228109265112671E-2</v>
      </c>
      <c r="W30" s="12">
        <f t="shared" ca="1" si="25"/>
        <v>3.0257972563107607E-2</v>
      </c>
      <c r="X30" s="12">
        <f t="shared" ca="1" si="26"/>
        <v>-2.9863297994935784E-5</v>
      </c>
      <c r="Z30" s="8" t="s">
        <v>57</v>
      </c>
      <c r="AA30" s="49" t="str">
        <f t="shared" si="21"/>
        <v>N/A</v>
      </c>
      <c r="AB30" s="12" t="str">
        <f t="shared" si="22"/>
        <v>N/A</v>
      </c>
      <c r="AC30" s="23" t="str">
        <f t="shared" si="23"/>
        <v>N/A</v>
      </c>
      <c r="AE30" s="13">
        <f t="shared" si="9"/>
        <v>42947</v>
      </c>
      <c r="AF30" s="14">
        <f t="shared" si="10"/>
        <v>118.044936482548</v>
      </c>
      <c r="AH30" s="14">
        <f t="shared" si="11"/>
        <v>113.93129418149141</v>
      </c>
    </row>
    <row r="31" spans="1:34" x14ac:dyDescent="0.25">
      <c r="A31" s="13">
        <f t="shared" si="12"/>
        <v>42978</v>
      </c>
      <c r="B31" s="14">
        <f t="shared" si="13"/>
        <v>119.89696781480468</v>
      </c>
      <c r="C31" s="14">
        <f t="shared" si="3"/>
        <v>115.94302172236833</v>
      </c>
      <c r="D31" s="12">
        <v>1.5689206055276239E-2</v>
      </c>
      <c r="E31" s="12">
        <v>1.7657374607473963E-2</v>
      </c>
      <c r="G31" s="14">
        <f>MAX($B$2:B31)</f>
        <v>119.89696781480468</v>
      </c>
      <c r="H31" s="12">
        <f t="shared" si="4"/>
        <v>0</v>
      </c>
      <c r="I31" s="12" t="str">
        <f t="shared" si="5"/>
        <v>Positive</v>
      </c>
      <c r="J31" s="14">
        <f>MAX($C$2:C31)</f>
        <v>115.94302172236833</v>
      </c>
      <c r="K31" s="12">
        <f t="shared" si="6"/>
        <v>0</v>
      </c>
      <c r="L31" s="12" t="str">
        <f t="shared" si="24"/>
        <v>Positive</v>
      </c>
      <c r="M31" s="12">
        <f t="shared" si="8"/>
        <v>-1.9681685521977244E-3</v>
      </c>
      <c r="O31" s="8">
        <v>2020</v>
      </c>
      <c r="P31" s="8" t="str">
        <f t="shared" si="27"/>
        <v>D60:D70</v>
      </c>
      <c r="Q31" s="8" t="str">
        <f t="shared" si="28"/>
        <v>E60:E70</v>
      </c>
      <c r="U31" s="8">
        <v>2018</v>
      </c>
      <c r="V31" s="12">
        <f t="shared" ca="1" si="25"/>
        <v>5.5034341522136168E-2</v>
      </c>
      <c r="W31" s="12">
        <f t="shared" ca="1" si="25"/>
        <v>5.2465663112670875E-2</v>
      </c>
      <c r="X31" s="12">
        <f t="shared" ca="1" si="26"/>
        <v>2.5686784094652929E-3</v>
      </c>
      <c r="Z31" s="8" t="s">
        <v>58</v>
      </c>
      <c r="AA31" s="49">
        <f t="shared" si="21"/>
        <v>-3.7888870519948048E-2</v>
      </c>
      <c r="AB31" s="12">
        <f t="shared" si="22"/>
        <v>-3.3994850067288196E-3</v>
      </c>
      <c r="AC31" s="23">
        <f t="shared" si="23"/>
        <v>-3.4489385513219228E-2</v>
      </c>
      <c r="AE31" s="13">
        <f t="shared" si="9"/>
        <v>42978</v>
      </c>
      <c r="AF31" s="14">
        <f t="shared" si="10"/>
        <v>119.89696781480468</v>
      </c>
      <c r="AH31" s="14">
        <f t="shared" si="11"/>
        <v>115.94302172236833</v>
      </c>
    </row>
    <row r="32" spans="1:34" x14ac:dyDescent="0.25">
      <c r="A32" s="13">
        <f t="shared" si="12"/>
        <v>43008</v>
      </c>
      <c r="B32" s="14">
        <f t="shared" si="13"/>
        <v>120.15924124804289</v>
      </c>
      <c r="C32" s="14">
        <f t="shared" si="3"/>
        <v>115.63732456360137</v>
      </c>
      <c r="D32" s="12">
        <v>2.1874901260499069E-3</v>
      </c>
      <c r="E32" s="12">
        <v>-2.6366154187267288E-3</v>
      </c>
      <c r="G32" s="14">
        <f>MAX($B$2:B32)</f>
        <v>120.15924124804289</v>
      </c>
      <c r="H32" s="12">
        <f t="shared" si="4"/>
        <v>0</v>
      </c>
      <c r="I32" s="12" t="str">
        <f t="shared" si="5"/>
        <v>Positive</v>
      </c>
      <c r="J32" s="14">
        <f>MAX($C$2:C32)</f>
        <v>115.94302172236833</v>
      </c>
      <c r="K32" s="12">
        <f t="shared" si="6"/>
        <v>-2.6366154187267288E-3</v>
      </c>
      <c r="L32" s="12">
        <f t="shared" si="24"/>
        <v>-2.6366154187267288E-3</v>
      </c>
      <c r="M32" s="12">
        <f t="shared" si="8"/>
        <v>4.8241055447766357E-3</v>
      </c>
      <c r="U32" s="8">
        <v>2019</v>
      </c>
      <c r="V32" s="12">
        <f t="shared" ca="1" si="25"/>
        <v>5.2273593291389753E-2</v>
      </c>
      <c r="W32" s="12">
        <f t="shared" ca="1" si="25"/>
        <v>5.5281296086490281E-2</v>
      </c>
      <c r="X32" s="12">
        <f t="shared" ca="1" si="26"/>
        <v>-3.0077027951005281E-3</v>
      </c>
      <c r="Z32" s="8" t="s">
        <v>59</v>
      </c>
      <c r="AA32" s="49">
        <f t="shared" si="21"/>
        <v>2.1229851710893088E-2</v>
      </c>
      <c r="AB32" s="12">
        <f t="shared" si="22"/>
        <v>1.2291120295383262E-2</v>
      </c>
      <c r="AC32" s="23">
        <f t="shared" si="23"/>
        <v>8.9387314155098263E-3</v>
      </c>
      <c r="AE32" s="13">
        <f t="shared" si="9"/>
        <v>43008</v>
      </c>
      <c r="AF32" s="14">
        <f t="shared" si="10"/>
        <v>120.15924124804289</v>
      </c>
      <c r="AH32" s="14">
        <f t="shared" si="11"/>
        <v>115.63732456360137</v>
      </c>
    </row>
    <row r="33" spans="1:34" x14ac:dyDescent="0.25">
      <c r="A33" s="13">
        <f t="shared" si="12"/>
        <v>43039</v>
      </c>
      <c r="B33" s="14">
        <f t="shared" si="13"/>
        <v>120.53495328704336</v>
      </c>
      <c r="C33" s="14">
        <f t="shared" si="3"/>
        <v>115.48725730837138</v>
      </c>
      <c r="D33" s="12">
        <v>3.1267843829414499E-3</v>
      </c>
      <c r="E33" s="12">
        <v>-1.2977406369121258E-3</v>
      </c>
      <c r="G33" s="14">
        <f>MAX($B$2:B33)</f>
        <v>120.53495328704336</v>
      </c>
      <c r="H33" s="12">
        <f t="shared" si="4"/>
        <v>0</v>
      </c>
      <c r="I33" s="12" t="str">
        <f t="shared" si="5"/>
        <v>Positive</v>
      </c>
      <c r="J33" s="14">
        <f>MAX($C$2:C33)</f>
        <v>115.94302172236833</v>
      </c>
      <c r="K33" s="12">
        <f t="shared" si="6"/>
        <v>-3.9309344126660095E-3</v>
      </c>
      <c r="L33" s="12">
        <f t="shared" si="24"/>
        <v>-1.2977406369121258E-3</v>
      </c>
      <c r="M33" s="12">
        <f t="shared" si="8"/>
        <v>4.4245250198535757E-3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5"/>
        <v>0.15492815117333722</v>
      </c>
      <c r="W33" s="12">
        <f t="shared" ca="1" si="25"/>
        <v>0.17610593299592048</v>
      </c>
      <c r="X33" s="12">
        <f t="shared" ca="1" si="26"/>
        <v>-2.1177781822583258E-2</v>
      </c>
      <c r="Z33" s="8" t="s">
        <v>61</v>
      </c>
      <c r="AA33" s="49">
        <f t="shared" si="21"/>
        <v>5.978026046089413E-2</v>
      </c>
      <c r="AB33" s="12">
        <f t="shared" si="22"/>
        <v>5.4329097942679372E-2</v>
      </c>
      <c r="AC33" s="23">
        <f t="shared" si="23"/>
        <v>5.4511625182147583E-3</v>
      </c>
      <c r="AE33" s="13">
        <f t="shared" si="9"/>
        <v>43039</v>
      </c>
      <c r="AF33" s="14">
        <f t="shared" si="10"/>
        <v>120.53495328704336</v>
      </c>
      <c r="AH33" s="14">
        <f t="shared" si="11"/>
        <v>115.48725730837138</v>
      </c>
    </row>
    <row r="34" spans="1:34" x14ac:dyDescent="0.25">
      <c r="A34" s="13">
        <f t="shared" si="12"/>
        <v>43069</v>
      </c>
      <c r="B34" s="14">
        <f t="shared" si="13"/>
        <v>120.0666736004044</v>
      </c>
      <c r="C34" s="14">
        <f t="shared" si="3"/>
        <v>114.71066546225522</v>
      </c>
      <c r="D34" s="12">
        <v>-3.8850115577993005E-3</v>
      </c>
      <c r="E34" s="12">
        <v>-6.7244808147319812E-3</v>
      </c>
      <c r="G34" s="14">
        <f>MAX($B$2:B34)</f>
        <v>120.53495328704336</v>
      </c>
      <c r="H34" s="12">
        <f t="shared" si="4"/>
        <v>-3.8850115577993005E-3</v>
      </c>
      <c r="I34" s="12">
        <f t="shared" si="5"/>
        <v>-3.8850115577993005E-3</v>
      </c>
      <c r="J34" s="14">
        <f>MAX($C$2:C34)</f>
        <v>115.94302172236833</v>
      </c>
      <c r="K34" s="12">
        <f t="shared" si="6"/>
        <v>-1.0628981734356113E-2</v>
      </c>
      <c r="L34" s="12">
        <f t="shared" si="24"/>
        <v>-6.7244808147319812E-3</v>
      </c>
      <c r="M34" s="12">
        <f t="shared" si="8"/>
        <v>2.8394692569326807E-3</v>
      </c>
      <c r="O34" s="8" t="s">
        <v>24</v>
      </c>
      <c r="P34" s="8" t="str">
        <f>"I3:I"&amp;S3</f>
        <v>I3:I70</v>
      </c>
      <c r="Q34" s="8" t="str">
        <f>"L3:L"&amp;S3</f>
        <v>L3:L70</v>
      </c>
      <c r="Z34" s="8" t="s">
        <v>62</v>
      </c>
      <c r="AA34" s="49">
        <f t="shared" si="21"/>
        <v>6.4819114743977613E-2</v>
      </c>
      <c r="AB34" s="12">
        <f t="shared" si="22"/>
        <v>5.2521557301956845E-2</v>
      </c>
      <c r="AC34" s="23">
        <f t="shared" si="23"/>
        <v>1.2297557442020768E-2</v>
      </c>
      <c r="AE34" s="13">
        <f t="shared" si="9"/>
        <v>43069</v>
      </c>
      <c r="AF34" s="14">
        <f t="shared" si="10"/>
        <v>120.0666736004044</v>
      </c>
      <c r="AH34" s="14">
        <f t="shared" si="11"/>
        <v>114.71066546225522</v>
      </c>
    </row>
    <row r="35" spans="1:34" x14ac:dyDescent="0.25">
      <c r="A35" s="13">
        <f t="shared" si="12"/>
        <v>43100</v>
      </c>
      <c r="B35" s="14">
        <f t="shared" si="13"/>
        <v>120.64680986828957</v>
      </c>
      <c r="C35" s="14">
        <f t="shared" si="3"/>
        <v>115.37143221798853</v>
      </c>
      <c r="D35" s="12">
        <v>4.8317842952485535E-3</v>
      </c>
      <c r="E35" s="12">
        <v>5.7602904932212429E-3</v>
      </c>
      <c r="G35" s="14">
        <f>MAX($B$2:B35)</f>
        <v>120.64680986828957</v>
      </c>
      <c r="H35" s="12">
        <f t="shared" si="4"/>
        <v>0</v>
      </c>
      <c r="I35" s="12" t="str">
        <f t="shared" si="5"/>
        <v>Positive</v>
      </c>
      <c r="J35" s="14">
        <f>MAX($C$2:C35)</f>
        <v>115.94302172236833</v>
      </c>
      <c r="K35" s="12">
        <f t="shared" si="6"/>
        <v>-4.9299172635719479E-3</v>
      </c>
      <c r="L35" s="12" t="str">
        <f t="shared" si="24"/>
        <v>Positive</v>
      </c>
      <c r="M35" s="12">
        <f t="shared" si="8"/>
        <v>-9.2850619797268941E-4</v>
      </c>
      <c r="O35" s="8" t="s">
        <v>95</v>
      </c>
      <c r="P35" s="8" t="str">
        <f>IFERROR("I"&amp;(S4+1)&amp;":I"&amp;S3,"N/A")</f>
        <v>I3:I70</v>
      </c>
      <c r="Q35" s="8" t="str">
        <f>IFERROR("L"&amp;(S4+1)&amp;":L"&amp;S3,"N/A")</f>
        <v>L3:L70</v>
      </c>
      <c r="U35" s="24" t="s">
        <v>63</v>
      </c>
      <c r="Z35" s="8" t="s">
        <v>64</v>
      </c>
      <c r="AA35" s="49">
        <f t="shared" si="21"/>
        <v>4.0753253251544219E-2</v>
      </c>
      <c r="AB35" s="12">
        <f t="shared" si="22"/>
        <v>2.4299465946666876E-2</v>
      </c>
      <c r="AC35" s="23">
        <f t="shared" si="23"/>
        <v>1.6453787304877343E-2</v>
      </c>
      <c r="AE35" s="13">
        <f t="shared" si="9"/>
        <v>43100</v>
      </c>
      <c r="AF35" s="14">
        <f t="shared" si="10"/>
        <v>120.64680986828957</v>
      </c>
      <c r="AH35" s="14">
        <f t="shared" si="11"/>
        <v>115.37143221798853</v>
      </c>
    </row>
    <row r="36" spans="1:34" x14ac:dyDescent="0.25">
      <c r="A36" s="13">
        <f t="shared" si="12"/>
        <v>43131</v>
      </c>
      <c r="B36" s="14">
        <f t="shared" si="13"/>
        <v>120.39625000778109</v>
      </c>
      <c r="C36" s="14">
        <f t="shared" si="3"/>
        <v>114.57824001991574</v>
      </c>
      <c r="D36" s="12">
        <v>-2.0768046895065506E-3</v>
      </c>
      <c r="E36" s="12">
        <v>-6.8751178937788149E-3</v>
      </c>
      <c r="G36" s="14">
        <f>MAX($B$2:B36)</f>
        <v>120.64680986828957</v>
      </c>
      <c r="H36" s="12">
        <f t="shared" si="4"/>
        <v>-2.0768046895065506E-3</v>
      </c>
      <c r="I36" s="12">
        <f t="shared" si="5"/>
        <v>-2.0768046895065506E-3</v>
      </c>
      <c r="J36" s="14">
        <f>MAX($C$2:C36)</f>
        <v>115.94302172236833</v>
      </c>
      <c r="K36" s="12">
        <f t="shared" si="6"/>
        <v>-1.1771141394957163E-2</v>
      </c>
      <c r="L36" s="12">
        <f t="shared" si="24"/>
        <v>-6.8751178937788149E-3</v>
      </c>
      <c r="M36" s="12">
        <f t="shared" si="8"/>
        <v>4.7983132042722643E-3</v>
      </c>
      <c r="O36" s="8" t="s">
        <v>96</v>
      </c>
      <c r="P36" s="8" t="str">
        <f>IFERROR("I"&amp;(S5+1)&amp;":I"&amp;S3,"N/A")</f>
        <v>I12:I70</v>
      </c>
      <c r="Q36" s="8" t="str">
        <f>IFERROR("L"&amp;(S5+1)&amp;":L"&amp;S3,"N/A")</f>
        <v>L12:L70</v>
      </c>
      <c r="U36" s="8" t="s">
        <v>65</v>
      </c>
      <c r="V36" s="32">
        <f ca="1">(V16-$AA$2)/V22</f>
        <v>0.73611289988740647</v>
      </c>
      <c r="W36" s="32">
        <f ca="1">(W16-$AA$2)/W22</f>
        <v>0.380429053879274</v>
      </c>
      <c r="X36" s="14">
        <f t="shared" ref="X36:X39" ca="1" si="29">IFERROR(V36-W36,"N/A")</f>
        <v>0.35568384600813246</v>
      </c>
      <c r="Z36" s="8" t="s">
        <v>66</v>
      </c>
      <c r="AA36" s="49">
        <f t="shared" si="21"/>
        <v>-3.7627018184807626E-2</v>
      </c>
      <c r="AB36" s="12">
        <f t="shared" si="22"/>
        <v>-5.0641365694160334E-2</v>
      </c>
      <c r="AC36" s="23">
        <f t="shared" si="23"/>
        <v>1.3014347509352708E-2</v>
      </c>
      <c r="AE36" s="13">
        <f t="shared" si="9"/>
        <v>43131</v>
      </c>
      <c r="AF36" s="14">
        <f t="shared" si="10"/>
        <v>120.39625000778109</v>
      </c>
      <c r="AH36" s="14">
        <f t="shared" si="11"/>
        <v>114.57824001991574</v>
      </c>
    </row>
    <row r="37" spans="1:34" x14ac:dyDescent="0.25">
      <c r="A37" s="13">
        <f t="shared" si="12"/>
        <v>43159</v>
      </c>
      <c r="B37" s="14">
        <f t="shared" si="13"/>
        <v>118.63797079160125</v>
      </c>
      <c r="C37" s="14">
        <f t="shared" si="3"/>
        <v>112.35144595264545</v>
      </c>
      <c r="D37" s="12">
        <v>-1.4604102835978794E-2</v>
      </c>
      <c r="E37" s="12">
        <v>-1.9434703019379884E-2</v>
      </c>
      <c r="G37" s="14">
        <f>MAX($B$2:B37)</f>
        <v>120.64680986828957</v>
      </c>
      <c r="H37" s="12">
        <f t="shared" si="4"/>
        <v>-1.665057765622957E-2</v>
      </c>
      <c r="I37" s="12">
        <f t="shared" si="5"/>
        <v>-1.4604102835978794E-2</v>
      </c>
      <c r="J37" s="14">
        <f>MAX($C$2:C37)</f>
        <v>115.94302172236833</v>
      </c>
      <c r="K37" s="12">
        <f t="shared" si="6"/>
        <v>-3.0977075777126939E-2</v>
      </c>
      <c r="L37" s="12">
        <f t="shared" si="24"/>
        <v>-1.9434703019379884E-2</v>
      </c>
      <c r="M37" s="12">
        <f t="shared" si="8"/>
        <v>4.8306001834010903E-3</v>
      </c>
      <c r="O37" s="8" t="s">
        <v>97</v>
      </c>
      <c r="P37" s="8" t="str">
        <f>IFERROR("I"&amp;(S6+1)&amp;":I"&amp;S3,"N/A")</f>
        <v>I19:I70</v>
      </c>
      <c r="Q37" s="8" t="str">
        <f>IFERROR("L"&amp;(S6+1)&amp;":L"&amp;S3,"N/A")</f>
        <v>L19:L70</v>
      </c>
      <c r="U37" s="8" t="s">
        <v>67</v>
      </c>
      <c r="V37" s="32">
        <f ca="1">IFERROR(STDEV(INDIRECT(P34))*SQRT($AA$1),"N/A")</f>
        <v>7.3199026635320033E-2</v>
      </c>
      <c r="W37" s="32">
        <f ca="1">IFERROR(STDEV(INDIRECT(Q34))*SQRT($AA$1),"N/A")</f>
        <v>8.5739218185271457E-2</v>
      </c>
      <c r="X37" s="14">
        <f t="shared" ca="1" si="29"/>
        <v>-1.2540191549951424E-2</v>
      </c>
      <c r="Z37" s="8" t="s">
        <v>68</v>
      </c>
      <c r="AA37" s="49">
        <f t="shared" si="21"/>
        <v>4.1875302580905993E-2</v>
      </c>
      <c r="AB37" s="12">
        <f t="shared" si="22"/>
        <v>3.1579787700772632E-2</v>
      </c>
      <c r="AC37" s="23">
        <f t="shared" si="23"/>
        <v>1.0295514880133361E-2</v>
      </c>
      <c r="AE37" s="13">
        <f t="shared" si="9"/>
        <v>43159</v>
      </c>
      <c r="AF37" s="14">
        <f t="shared" si="10"/>
        <v>118.63797079160125</v>
      </c>
      <c r="AH37" s="14">
        <f t="shared" si="11"/>
        <v>112.35144595264545</v>
      </c>
    </row>
    <row r="38" spans="1:34" x14ac:dyDescent="0.25">
      <c r="A38" s="13">
        <f t="shared" si="12"/>
        <v>43190</v>
      </c>
      <c r="B38" s="14">
        <f t="shared" si="13"/>
        <v>119.11918705523743</v>
      </c>
      <c r="C38" s="14">
        <f t="shared" si="3"/>
        <v>113.21139436504345</v>
      </c>
      <c r="D38" s="12">
        <v>4.056174093549636E-3</v>
      </c>
      <c r="E38" s="12">
        <v>7.6540929678863279E-3</v>
      </c>
      <c r="G38" s="14">
        <f>MAX($B$2:B38)</f>
        <v>120.64680986828957</v>
      </c>
      <c r="H38" s="12">
        <f t="shared" si="4"/>
        <v>-1.2661941204411775E-2</v>
      </c>
      <c r="I38" s="12" t="str">
        <f t="shared" si="5"/>
        <v>Positive</v>
      </c>
      <c r="J38" s="14">
        <f>MAX($C$2:C38)</f>
        <v>115.94302172236833</v>
      </c>
      <c r="K38" s="12">
        <f t="shared" si="6"/>
        <v>-2.3560084227112088E-2</v>
      </c>
      <c r="L38" s="12" t="str">
        <f t="shared" si="24"/>
        <v>Positive</v>
      </c>
      <c r="M38" s="12">
        <f t="shared" si="8"/>
        <v>-3.5979188743366919E-3</v>
      </c>
      <c r="U38" s="8" t="s">
        <v>69</v>
      </c>
      <c r="V38" s="32">
        <f ca="1">(V16-$AA$2)/V37</f>
        <v>0.81780309234203041</v>
      </c>
      <c r="W38" s="32">
        <f ca="1">(W16-$AA$2)/W37</f>
        <v>0.37450270173681283</v>
      </c>
      <c r="X38" s="14">
        <f t="shared" ca="1" si="29"/>
        <v>0.44330039060521759</v>
      </c>
      <c r="Z38" s="8" t="s">
        <v>70</v>
      </c>
      <c r="AA38" s="49">
        <f t="shared" si="21"/>
        <v>1.6813411036581183E-2</v>
      </c>
      <c r="AB38" s="12">
        <f t="shared" si="22"/>
        <v>2.1734508033175892E-2</v>
      </c>
      <c r="AC38" s="23">
        <f t="shared" si="23"/>
        <v>-4.9210969965947093E-3</v>
      </c>
      <c r="AE38" s="13">
        <f t="shared" si="9"/>
        <v>43190</v>
      </c>
      <c r="AF38" s="14">
        <f t="shared" si="10"/>
        <v>119.11918705523743</v>
      </c>
      <c r="AH38" s="14">
        <f t="shared" si="11"/>
        <v>113.21139436504345</v>
      </c>
    </row>
    <row r="39" spans="1:34" x14ac:dyDescent="0.25">
      <c r="A39" s="13">
        <f t="shared" si="12"/>
        <v>43220</v>
      </c>
      <c r="B39" s="14">
        <f t="shared" si="13"/>
        <v>118.31837939809952</v>
      </c>
      <c r="C39" s="14">
        <f t="shared" si="3"/>
        <v>111.63036399033096</v>
      </c>
      <c r="D39" s="12">
        <v>-6.7227428001717104E-3</v>
      </c>
      <c r="E39" s="12">
        <v>-1.3965293719592764E-2</v>
      </c>
      <c r="G39" s="14">
        <f>MAX($B$2:B39)</f>
        <v>120.64680986828957</v>
      </c>
      <c r="H39" s="12">
        <f t="shared" si="4"/>
        <v>-1.9299561030515444E-2</v>
      </c>
      <c r="I39" s="12">
        <f t="shared" si="5"/>
        <v>-6.7227428001717104E-3</v>
      </c>
      <c r="J39" s="14">
        <f>MAX($C$2:C39)</f>
        <v>115.94302172236833</v>
      </c>
      <c r="K39" s="12">
        <f t="shared" si="6"/>
        <v>-3.7196354450414915E-2</v>
      </c>
      <c r="L39" s="12">
        <f t="shared" si="24"/>
        <v>-1.3965293719592764E-2</v>
      </c>
      <c r="M39" s="12">
        <f t="shared" si="8"/>
        <v>7.2425509194210536E-3</v>
      </c>
      <c r="U39" s="8" t="s">
        <v>71</v>
      </c>
      <c r="V39" s="12">
        <f>MIN(H:H)</f>
        <v>-0.11419592000000001</v>
      </c>
      <c r="W39" s="12">
        <f>MIN(K:K)</f>
        <v>-0.14532071999999996</v>
      </c>
      <c r="X39" s="12">
        <f t="shared" si="29"/>
        <v>3.1124799999999953E-2</v>
      </c>
      <c r="Z39" s="8" t="s">
        <v>72</v>
      </c>
      <c r="AA39" s="49">
        <f t="shared" si="21"/>
        <v>2.6550018945670439E-2</v>
      </c>
      <c r="AB39" s="12">
        <f t="shared" si="22"/>
        <v>1.8631682135441752E-2</v>
      </c>
      <c r="AC39" s="23">
        <f t="shared" si="23"/>
        <v>7.9183368102286877E-3</v>
      </c>
      <c r="AE39" s="13">
        <f t="shared" si="9"/>
        <v>43220</v>
      </c>
      <c r="AF39" s="14">
        <f t="shared" si="10"/>
        <v>118.31837939809952</v>
      </c>
      <c r="AH39" s="14">
        <f t="shared" si="11"/>
        <v>111.63036399033096</v>
      </c>
    </row>
    <row r="40" spans="1:34" x14ac:dyDescent="0.25">
      <c r="A40" s="13">
        <f t="shared" si="12"/>
        <v>43251</v>
      </c>
      <c r="B40" s="14">
        <f t="shared" si="13"/>
        <v>117.95574708730693</v>
      </c>
      <c r="C40" s="14">
        <f t="shared" si="3"/>
        <v>110.37895627422887</v>
      </c>
      <c r="D40" s="12">
        <v>-3.0648857146061692E-3</v>
      </c>
      <c r="E40" s="12">
        <v>-1.1210280710098552E-2</v>
      </c>
      <c r="G40" s="14">
        <f>MAX($B$2:B40)</f>
        <v>120.64680986828957</v>
      </c>
      <c r="H40" s="12">
        <f t="shared" si="4"/>
        <v>-2.2305295796220981E-2</v>
      </c>
      <c r="I40" s="12">
        <f t="shared" si="5"/>
        <v>-3.0648857146061692E-3</v>
      </c>
      <c r="J40" s="14">
        <f>MAX($C$2:C40)</f>
        <v>115.94302172236833</v>
      </c>
      <c r="K40" s="12">
        <f t="shared" si="6"/>
        <v>-4.7989653585732039E-2</v>
      </c>
      <c r="L40" s="12">
        <f t="shared" si="24"/>
        <v>-1.1210280710098552E-2</v>
      </c>
      <c r="M40" s="12">
        <f t="shared" si="8"/>
        <v>8.1453949954923832E-3</v>
      </c>
      <c r="O40" s="8">
        <v>2015</v>
      </c>
      <c r="P40" s="8" t="str">
        <f t="shared" ref="P40:P45" si="30">IFERROR("I"&amp;(S9+1)&amp;":I"&amp;S10,"N/A")</f>
        <v>I3:I11</v>
      </c>
      <c r="Q40" s="8" t="str">
        <f t="shared" ref="Q40:Q45" si="31">IFERROR("L"&amp;(S9+1)&amp;":L"&amp;S10,"N/A")</f>
        <v>L3:L11</v>
      </c>
      <c r="V40" s="12"/>
      <c r="W40" s="12"/>
      <c r="X40" s="14"/>
      <c r="Z40" s="8" t="s">
        <v>73</v>
      </c>
      <c r="AA40" s="49">
        <f t="shared" si="21"/>
        <v>4.0576872422171117E-3</v>
      </c>
      <c r="AB40" s="12">
        <f t="shared" si="22"/>
        <v>-2.2993643844345657E-3</v>
      </c>
      <c r="AC40" s="23">
        <f t="shared" si="23"/>
        <v>6.3570516266516774E-3</v>
      </c>
      <c r="AE40" s="13">
        <f t="shared" si="9"/>
        <v>43251</v>
      </c>
      <c r="AF40" s="14">
        <f t="shared" si="10"/>
        <v>117.95574708730693</v>
      </c>
      <c r="AH40" s="14">
        <f t="shared" si="11"/>
        <v>110.37895627422887</v>
      </c>
    </row>
    <row r="41" spans="1:34" x14ac:dyDescent="0.25">
      <c r="A41" s="13">
        <f t="shared" si="12"/>
        <v>43281</v>
      </c>
      <c r="B41" s="14">
        <f t="shared" si="13"/>
        <v>115.76502095408918</v>
      </c>
      <c r="C41" s="14">
        <f t="shared" si="3"/>
        <v>109.47339773491622</v>
      </c>
      <c r="D41" s="12">
        <v>-1.8572440828985237E-2</v>
      </c>
      <c r="E41" s="12">
        <v>-8.2040868103776532E-3</v>
      </c>
      <c r="G41" s="14">
        <f>MAX($B$2:B41)</f>
        <v>120.64680986828957</v>
      </c>
      <c r="H41" s="12">
        <f t="shared" si="4"/>
        <v>-4.0463472838857872E-2</v>
      </c>
      <c r="I41" s="12">
        <f t="shared" si="5"/>
        <v>-1.8572440828985237E-2</v>
      </c>
      <c r="J41" s="14">
        <f>MAX($C$2:C41)</f>
        <v>115.94302172236833</v>
      </c>
      <c r="K41" s="12">
        <f t="shared" si="6"/>
        <v>-5.5800029112092364E-2</v>
      </c>
      <c r="L41" s="12">
        <f t="shared" si="24"/>
        <v>-8.2040868103776532E-3</v>
      </c>
      <c r="M41" s="12">
        <f t="shared" si="8"/>
        <v>-1.0368354018607584E-2</v>
      </c>
      <c r="O41" s="8">
        <v>2016</v>
      </c>
      <c r="P41" s="8" t="str">
        <f t="shared" si="30"/>
        <v>I12:I23</v>
      </c>
      <c r="Q41" s="8" t="str">
        <f t="shared" si="31"/>
        <v>L12:L23</v>
      </c>
      <c r="U41" s="8" t="s">
        <v>74</v>
      </c>
      <c r="V41" s="12">
        <f ca="1">SUMIFS(INDIRECT(P20),INDIRECT(Q20),"&gt;0")/SUMIFS(INDIRECT(Q20),INDIRECT(Q20),"&gt;0")</f>
        <v>1.1168008398924523</v>
      </c>
      <c r="Z41" s="8" t="s">
        <v>75</v>
      </c>
      <c r="AA41" s="49">
        <f t="shared" si="21"/>
        <v>-1.2661941204411775E-2</v>
      </c>
      <c r="AB41" s="12">
        <f t="shared" si="22"/>
        <v>-1.87224671776961E-2</v>
      </c>
      <c r="AC41" s="23">
        <f t="shared" si="23"/>
        <v>6.0605259732843253E-3</v>
      </c>
      <c r="AE41" s="13">
        <f t="shared" si="9"/>
        <v>43281</v>
      </c>
      <c r="AF41" s="14">
        <f t="shared" si="10"/>
        <v>115.76502095408918</v>
      </c>
      <c r="AH41" s="14">
        <f t="shared" si="11"/>
        <v>109.47339773491622</v>
      </c>
    </row>
    <row r="42" spans="1:34" x14ac:dyDescent="0.25">
      <c r="A42" s="13">
        <f t="shared" si="12"/>
        <v>43312</v>
      </c>
      <c r="B42" s="14">
        <f t="shared" si="13"/>
        <v>117.73844143814343</v>
      </c>
      <c r="C42" s="14">
        <f t="shared" si="3"/>
        <v>111.0493995078985</v>
      </c>
      <c r="D42" s="12">
        <v>1.7046776891586957E-2</v>
      </c>
      <c r="E42" s="12">
        <v>1.4396207714302278E-2</v>
      </c>
      <c r="G42" s="14">
        <f>MAX($B$2:B42)</f>
        <v>120.64680986828957</v>
      </c>
      <c r="H42" s="12">
        <f t="shared" si="4"/>
        <v>-2.4106467741013771E-2</v>
      </c>
      <c r="I42" s="12" t="str">
        <f t="shared" si="5"/>
        <v>Positive</v>
      </c>
      <c r="J42" s="14">
        <f>MAX($C$2:C42)</f>
        <v>115.94302172236833</v>
      </c>
      <c r="K42" s="12">
        <f t="shared" si="6"/>
        <v>-4.2207130207351895E-2</v>
      </c>
      <c r="L42" s="12" t="str">
        <f t="shared" si="24"/>
        <v>Positive</v>
      </c>
      <c r="M42" s="12">
        <f t="shared" si="8"/>
        <v>2.6505691772846784E-3</v>
      </c>
      <c r="O42" s="8">
        <v>2017</v>
      </c>
      <c r="P42" s="8" t="str">
        <f t="shared" si="30"/>
        <v>I24:I35</v>
      </c>
      <c r="Q42" s="8" t="str">
        <f t="shared" si="31"/>
        <v>L24:L35</v>
      </c>
      <c r="U42" s="8" t="s">
        <v>76</v>
      </c>
      <c r="V42" s="12">
        <f ca="1">SUMIFS(INDIRECT(P20),INDIRECT(Q20),"&lt;0")/SUMIFS(INDIRECT(Q20),INDIRECT(Q20),"&lt;0")</f>
        <v>0.91685742644831225</v>
      </c>
      <c r="Z42" s="8" t="s">
        <v>77</v>
      </c>
      <c r="AA42" s="49">
        <f t="shared" si="21"/>
        <v>-2.8158067428657563E-2</v>
      </c>
      <c r="AB42" s="12">
        <f t="shared" si="22"/>
        <v>-3.3017848168836017E-2</v>
      </c>
      <c r="AC42" s="23">
        <f t="shared" si="23"/>
        <v>4.8597807401784543E-3</v>
      </c>
      <c r="AE42" s="13">
        <f t="shared" si="9"/>
        <v>43312</v>
      </c>
      <c r="AF42" s="14">
        <f t="shared" si="10"/>
        <v>117.73844143814343</v>
      </c>
      <c r="AH42" s="14">
        <f t="shared" si="11"/>
        <v>111.0493995078985</v>
      </c>
    </row>
    <row r="43" spans="1:34" x14ac:dyDescent="0.25">
      <c r="A43" s="13">
        <f t="shared" si="12"/>
        <v>43343</v>
      </c>
      <c r="B43" s="14">
        <f t="shared" si="13"/>
        <v>114.16587769773535</v>
      </c>
      <c r="C43" s="14">
        <f t="shared" si="3"/>
        <v>108.44481555914602</v>
      </c>
      <c r="D43" s="12">
        <v>-3.0343222627802535E-2</v>
      </c>
      <c r="E43" s="12">
        <v>-2.3454282150955907E-2</v>
      </c>
      <c r="G43" s="14">
        <f>MAX($B$2:B43)</f>
        <v>120.64680986828957</v>
      </c>
      <c r="H43" s="12">
        <f t="shared" si="4"/>
        <v>-5.3718222451380693E-2</v>
      </c>
      <c r="I43" s="12">
        <f t="shared" si="5"/>
        <v>-3.0343222627802535E-2</v>
      </c>
      <c r="J43" s="14">
        <f>MAX($C$2:C43)</f>
        <v>115.94302172236833</v>
      </c>
      <c r="K43" s="12">
        <f t="shared" si="6"/>
        <v>-6.4671474417642427E-2</v>
      </c>
      <c r="L43" s="12">
        <f t="shared" si="24"/>
        <v>-2.3454282150955907E-2</v>
      </c>
      <c r="M43" s="12">
        <f t="shared" si="8"/>
        <v>-6.8889404768466278E-3</v>
      </c>
      <c r="O43" s="8">
        <v>2018</v>
      </c>
      <c r="P43" s="8" t="str">
        <f t="shared" si="30"/>
        <v>I36:I47</v>
      </c>
      <c r="Q43" s="8" t="str">
        <f t="shared" si="31"/>
        <v>L36:L47</v>
      </c>
      <c r="U43" s="8" t="s">
        <v>10</v>
      </c>
      <c r="V43" s="12">
        <f>STDEV(M:M)*SQRT(AA1)</f>
        <v>2.6612213423264242E-2</v>
      </c>
      <c r="Z43" s="8" t="s">
        <v>78</v>
      </c>
      <c r="AA43" s="49">
        <f t="shared" si="21"/>
        <v>1.145406062890042E-2</v>
      </c>
      <c r="AB43" s="12">
        <f t="shared" si="22"/>
        <v>1.0597610822907777E-2</v>
      </c>
      <c r="AC43" s="23">
        <f t="shared" si="23"/>
        <v>8.5644980599264287E-4</v>
      </c>
      <c r="AE43" s="13">
        <f t="shared" si="9"/>
        <v>43343</v>
      </c>
      <c r="AF43" s="14">
        <f t="shared" si="10"/>
        <v>114.16587769773535</v>
      </c>
      <c r="AH43" s="14">
        <f t="shared" si="11"/>
        <v>108.44481555914602</v>
      </c>
    </row>
    <row r="44" spans="1:34" x14ac:dyDescent="0.25">
      <c r="A44" s="13">
        <f t="shared" si="12"/>
        <v>43373</v>
      </c>
      <c r="B44" s="14">
        <f t="shared" si="13"/>
        <v>117.09100052280324</v>
      </c>
      <c r="C44" s="14">
        <f t="shared" si="3"/>
        <v>110.63355419957225</v>
      </c>
      <c r="D44" s="12">
        <v>2.5621690859438884E-2</v>
      </c>
      <c r="E44" s="12">
        <v>2.0182971672191075E-2</v>
      </c>
      <c r="G44" s="14">
        <f>MAX($B$2:B44)</f>
        <v>120.64680986828957</v>
      </c>
      <c r="H44" s="12">
        <f t="shared" si="4"/>
        <v>-2.9472883281109641E-2</v>
      </c>
      <c r="I44" s="12" t="str">
        <f t="shared" si="5"/>
        <v>Positive</v>
      </c>
      <c r="J44" s="14">
        <f>MAX($C$2:C44)</f>
        <v>115.94302172236833</v>
      </c>
      <c r="K44" s="12">
        <f t="shared" si="6"/>
        <v>-4.579376528162149E-2</v>
      </c>
      <c r="L44" s="12" t="str">
        <f t="shared" si="24"/>
        <v>Positive</v>
      </c>
      <c r="M44" s="12">
        <f t="shared" si="8"/>
        <v>5.4387191872478091E-3</v>
      </c>
      <c r="O44" s="8">
        <v>2019</v>
      </c>
      <c r="P44" s="8" t="str">
        <f t="shared" si="30"/>
        <v>I48:I59</v>
      </c>
      <c r="Q44" s="8" t="str">
        <f t="shared" si="31"/>
        <v>L48:L59</v>
      </c>
      <c r="U44" s="8" t="s">
        <v>79</v>
      </c>
      <c r="V44" s="32">
        <f>(X16)/V43</f>
        <v>1.0428603228975979</v>
      </c>
      <c r="Z44" s="8" t="s">
        <v>80</v>
      </c>
      <c r="AA44" s="49">
        <f t="shared" si="21"/>
        <v>4.4886963122614532E-4</v>
      </c>
      <c r="AB44" s="12">
        <f t="shared" si="22"/>
        <v>-2.4023461695277248E-5</v>
      </c>
      <c r="AC44" s="23">
        <f t="shared" si="23"/>
        <v>4.7289309292142256E-4</v>
      </c>
      <c r="AE44" s="13">
        <f t="shared" si="9"/>
        <v>43373</v>
      </c>
      <c r="AF44" s="14">
        <f t="shared" si="10"/>
        <v>117.09100052280324</v>
      </c>
      <c r="AH44" s="14">
        <f t="shared" si="11"/>
        <v>110.63355419957225</v>
      </c>
    </row>
    <row r="45" spans="1:34" x14ac:dyDescent="0.25">
      <c r="A45" s="13">
        <f t="shared" si="12"/>
        <v>43404</v>
      </c>
      <c r="B45" s="14">
        <f t="shared" si="13"/>
        <v>115.75832860133535</v>
      </c>
      <c r="C45" s="14">
        <f t="shared" si="3"/>
        <v>108.65311737749718</v>
      </c>
      <c r="D45" s="12">
        <v>-1.1381505969866201E-2</v>
      </c>
      <c r="E45" s="12">
        <v>-1.7900869554480225E-2</v>
      </c>
      <c r="G45" s="14">
        <f>MAX($B$2:B45)</f>
        <v>120.64680986828957</v>
      </c>
      <c r="H45" s="12">
        <f t="shared" si="4"/>
        <v>-4.0518943453962675E-2</v>
      </c>
      <c r="I45" s="12">
        <f t="shared" si="5"/>
        <v>-1.1381505969866201E-2</v>
      </c>
      <c r="J45" s="14">
        <f>MAX($C$2:C45)</f>
        <v>115.94302172236833</v>
      </c>
      <c r="K45" s="12">
        <f t="shared" si="6"/>
        <v>-6.2874886617387049E-2</v>
      </c>
      <c r="L45" s="12">
        <f t="shared" si="24"/>
        <v>-1.7900869554480225E-2</v>
      </c>
      <c r="M45" s="12">
        <f t="shared" si="8"/>
        <v>6.5193635846140241E-3</v>
      </c>
      <c r="O45" s="8">
        <v>2020</v>
      </c>
      <c r="P45" s="8" t="str">
        <f t="shared" si="30"/>
        <v>I60:I70</v>
      </c>
      <c r="Q45" s="8" t="str">
        <f t="shared" si="31"/>
        <v>L60:L70</v>
      </c>
      <c r="U45" s="8" t="s">
        <v>81</v>
      </c>
      <c r="V45" s="23">
        <f>X16</f>
        <v>2.7752821483605139E-2</v>
      </c>
      <c r="Z45" s="8" t="s">
        <v>82</v>
      </c>
      <c r="AA45" s="49">
        <f t="shared" si="21"/>
        <v>6.1103117007145658E-2</v>
      </c>
      <c r="AB45" s="12">
        <f t="shared" si="22"/>
        <v>5.3586212178116766E-2</v>
      </c>
      <c r="AC45" s="23">
        <f t="shared" si="23"/>
        <v>7.516904829028892E-3</v>
      </c>
      <c r="AE45" s="13">
        <f t="shared" si="9"/>
        <v>43404</v>
      </c>
      <c r="AF45" s="14">
        <f t="shared" si="10"/>
        <v>115.75832860133535</v>
      </c>
      <c r="AH45" s="14">
        <f t="shared" si="11"/>
        <v>108.65311737749718</v>
      </c>
    </row>
    <row r="46" spans="1:34" x14ac:dyDescent="0.25">
      <c r="A46" s="13">
        <f t="shared" si="12"/>
        <v>43434</v>
      </c>
      <c r="B46" s="14">
        <f t="shared" si="13"/>
        <v>115.4877722701559</v>
      </c>
      <c r="C46" s="14">
        <f t="shared" si="3"/>
        <v>108.73667545769696</v>
      </c>
      <c r="D46" s="12">
        <v>-2.337251534714424E-3</v>
      </c>
      <c r="E46" s="12">
        <v>7.6903527682015138E-4</v>
      </c>
      <c r="G46" s="14">
        <f>MAX($B$2:B46)</f>
        <v>120.64680986828957</v>
      </c>
      <c r="H46" s="12">
        <f t="shared" si="4"/>
        <v>-4.2761492025904402E-2</v>
      </c>
      <c r="I46" s="12">
        <f t="shared" si="5"/>
        <v>-2.337251534714424E-3</v>
      </c>
      <c r="J46" s="14">
        <f>MAX($C$2:C46)</f>
        <v>115.94302172236833</v>
      </c>
      <c r="K46" s="12">
        <f t="shared" si="6"/>
        <v>-6.215420434640162E-2</v>
      </c>
      <c r="L46" s="12" t="str">
        <f t="shared" si="24"/>
        <v>Positive</v>
      </c>
      <c r="M46" s="12">
        <f t="shared" si="8"/>
        <v>-3.1062868115345754E-3</v>
      </c>
      <c r="Z46" s="8" t="s">
        <v>83</v>
      </c>
      <c r="AA46" s="49">
        <f t="shared" si="21"/>
        <v>4.9379735624677012E-2</v>
      </c>
      <c r="AB46" s="12">
        <f t="shared" si="22"/>
        <v>4.1166923987284054E-2</v>
      </c>
      <c r="AC46" s="23">
        <f t="shared" si="23"/>
        <v>8.2128116373929583E-3</v>
      </c>
      <c r="AE46" s="13">
        <f t="shared" si="9"/>
        <v>43434</v>
      </c>
      <c r="AF46" s="14">
        <f t="shared" si="10"/>
        <v>115.4877722701559</v>
      </c>
      <c r="AH46" s="14">
        <f t="shared" si="11"/>
        <v>108.73667545769696</v>
      </c>
    </row>
    <row r="47" spans="1:34" x14ac:dyDescent="0.25">
      <c r="A47" s="13">
        <f t="shared" si="12"/>
        <v>43465</v>
      </c>
      <c r="B47" s="14">
        <f t="shared" si="13"/>
        <v>117.14355911702782</v>
      </c>
      <c r="C47" s="14">
        <f t="shared" si="3"/>
        <v>110.63089639862072</v>
      </c>
      <c r="D47" s="12">
        <v>1.4337334717987371E-2</v>
      </c>
      <c r="E47" s="12">
        <v>1.7420258003572053E-2</v>
      </c>
      <c r="G47" s="14">
        <f>MAX($B$2:B47)</f>
        <v>120.64680986828957</v>
      </c>
      <c r="H47" s="12">
        <f t="shared" si="4"/>
        <v>-2.9037243132132962E-2</v>
      </c>
      <c r="I47" s="12" t="str">
        <f t="shared" si="5"/>
        <v>Positive</v>
      </c>
      <c r="J47" s="14">
        <f>MAX($C$2:C47)</f>
        <v>115.94302172236833</v>
      </c>
      <c r="K47" s="12">
        <f t="shared" si="6"/>
        <v>-4.5816688618550705E-2</v>
      </c>
      <c r="L47" s="12" t="str">
        <f t="shared" si="24"/>
        <v>Positive</v>
      </c>
      <c r="M47" s="12">
        <f t="shared" si="8"/>
        <v>-3.0829232855846822E-3</v>
      </c>
      <c r="Z47" s="8" t="s">
        <v>84</v>
      </c>
      <c r="AA47" s="49">
        <f t="shared" si="21"/>
        <v>3.5888760898208361E-3</v>
      </c>
      <c r="AB47" s="12">
        <f t="shared" si="22"/>
        <v>5.2548827885559035E-3</v>
      </c>
      <c r="AC47" s="23">
        <f t="shared" si="23"/>
        <v>-1.6660066987350675E-3</v>
      </c>
      <c r="AE47" s="13">
        <f t="shared" si="9"/>
        <v>43465</v>
      </c>
      <c r="AF47" s="14">
        <f t="shared" si="10"/>
        <v>117.14355911702782</v>
      </c>
      <c r="AH47" s="14">
        <f t="shared" si="11"/>
        <v>110.63089639862072</v>
      </c>
    </row>
    <row r="48" spans="1:34" x14ac:dyDescent="0.25">
      <c r="A48" s="13">
        <f t="shared" si="12"/>
        <v>43496</v>
      </c>
      <c r="B48" s="14">
        <f t="shared" si="13"/>
        <v>121.50891862973778</v>
      </c>
      <c r="C48" s="14">
        <f t="shared" si="3"/>
        <v>115.2189523373945</v>
      </c>
      <c r="D48" s="12">
        <v>3.7265040823532658E-2</v>
      </c>
      <c r="E48" s="12">
        <v>4.1471741512807414E-2</v>
      </c>
      <c r="G48" s="14">
        <f>MAX($B$2:B48)</f>
        <v>121.50891862973778</v>
      </c>
      <c r="H48" s="12">
        <f t="shared" si="4"/>
        <v>0</v>
      </c>
      <c r="I48" s="12" t="str">
        <f t="shared" si="5"/>
        <v>Positive</v>
      </c>
      <c r="J48" s="14">
        <f>MAX($C$2:C48)</f>
        <v>115.94302172236833</v>
      </c>
      <c r="K48" s="12">
        <f t="shared" si="6"/>
        <v>-6.2450449731045188E-3</v>
      </c>
      <c r="L48" s="12" t="str">
        <f t="shared" si="24"/>
        <v>Positive</v>
      </c>
      <c r="M48" s="12">
        <f t="shared" si="8"/>
        <v>-4.206700689274756E-3</v>
      </c>
      <c r="O48" s="24" t="s">
        <v>85</v>
      </c>
      <c r="U48" s="50" t="s">
        <v>100</v>
      </c>
      <c r="Z48" s="8" t="s">
        <v>86</v>
      </c>
      <c r="AA48" s="49">
        <f t="shared" si="21"/>
        <v>2.3720482839831858E-2</v>
      </c>
      <c r="AB48" s="12">
        <f t="shared" si="22"/>
        <v>2.5721109149857035E-2</v>
      </c>
      <c r="AC48" s="23">
        <f t="shared" si="23"/>
        <v>-2.0006263100251775E-3</v>
      </c>
      <c r="AE48" s="13">
        <f t="shared" si="9"/>
        <v>43496</v>
      </c>
      <c r="AF48" s="14">
        <f t="shared" si="10"/>
        <v>121.50891862973778</v>
      </c>
      <c r="AH48" s="14">
        <f t="shared" si="11"/>
        <v>115.2189523373945</v>
      </c>
    </row>
    <row r="49" spans="1:34" x14ac:dyDescent="0.25">
      <c r="A49" s="13">
        <f t="shared" si="12"/>
        <v>43524</v>
      </c>
      <c r="B49" s="14">
        <f t="shared" si="13"/>
        <v>123.06128501563695</v>
      </c>
      <c r="C49" s="14">
        <f t="shared" si="3"/>
        <v>115.08112066052712</v>
      </c>
      <c r="D49" s="12">
        <v>1.2775740278205827E-2</v>
      </c>
      <c r="E49" s="12">
        <v>-1.1962587236843403E-3</v>
      </c>
      <c r="G49" s="14">
        <f>MAX($B$2:B49)</f>
        <v>123.06128501563695</v>
      </c>
      <c r="H49" s="12">
        <f t="shared" si="4"/>
        <v>0</v>
      </c>
      <c r="I49" s="12" t="str">
        <f t="shared" si="5"/>
        <v>Positive</v>
      </c>
      <c r="J49" s="14">
        <f>MAX($C$2:C49)</f>
        <v>115.94302172236833</v>
      </c>
      <c r="K49" s="12">
        <f t="shared" si="6"/>
        <v>-7.4338330072600822E-3</v>
      </c>
      <c r="L49" s="12">
        <f t="shared" si="24"/>
        <v>-1.1962587236843403E-3</v>
      </c>
      <c r="M49" s="12">
        <f t="shared" si="8"/>
        <v>1.3971999001890167E-2</v>
      </c>
      <c r="O49" s="8" t="s">
        <v>87</v>
      </c>
      <c r="P49" s="13">
        <v>40178</v>
      </c>
      <c r="Q49" s="14" t="str">
        <f t="shared" ref="Q49:Q97" si="32">IFERROR(VLOOKUP(P49,A:B,2,0),"N/A")</f>
        <v>N/A</v>
      </c>
      <c r="R49" s="14" t="str">
        <f t="shared" ref="R49:R97" si="33">IFERROR(VLOOKUP(P49,A:C,3,0),"N/A")</f>
        <v>N/A</v>
      </c>
      <c r="S49" s="8" t="str">
        <f t="shared" ref="S49:S97" si="34">IFERROR(MATCH(P49,A:A,0),"N/A")</f>
        <v>N/A</v>
      </c>
      <c r="V49" s="8" t="s">
        <v>28</v>
      </c>
      <c r="W49" s="8" t="s">
        <v>29</v>
      </c>
      <c r="Z49" s="8" t="s">
        <v>88</v>
      </c>
      <c r="AA49" s="49">
        <f t="shared" si="21"/>
        <v>-0.10321194940799994</v>
      </c>
      <c r="AB49" s="12">
        <f t="shared" si="22"/>
        <v>-0.1383123499040001</v>
      </c>
      <c r="AC49" s="23">
        <f t="shared" si="23"/>
        <v>3.5100400496000161E-2</v>
      </c>
      <c r="AE49" s="13">
        <f t="shared" si="9"/>
        <v>43524</v>
      </c>
      <c r="AF49" s="14">
        <f t="shared" si="10"/>
        <v>123.06128501563695</v>
      </c>
      <c r="AH49" s="14">
        <f t="shared" si="11"/>
        <v>115.08112066052712</v>
      </c>
    </row>
    <row r="50" spans="1:34" x14ac:dyDescent="0.25">
      <c r="A50" s="13">
        <f t="shared" si="12"/>
        <v>43555</v>
      </c>
      <c r="B50" s="14">
        <f t="shared" si="13"/>
        <v>124.30139571638905</v>
      </c>
      <c r="C50" s="14">
        <f t="shared" si="3"/>
        <v>116.55918708649246</v>
      </c>
      <c r="D50" s="12">
        <v>1.0077179842503003E-2</v>
      </c>
      <c r="E50" s="12">
        <v>1.2843691627972831E-2</v>
      </c>
      <c r="G50" s="14">
        <f>MAX($B$2:B50)</f>
        <v>124.30139571638905</v>
      </c>
      <c r="H50" s="12">
        <f t="shared" si="4"/>
        <v>0</v>
      </c>
      <c r="I50" s="12" t="str">
        <f t="shared" si="5"/>
        <v>Positive</v>
      </c>
      <c r="J50" s="14">
        <f>MAX($C$2:C50)</f>
        <v>116.55918708649246</v>
      </c>
      <c r="K50" s="12">
        <f t="shared" si="6"/>
        <v>0</v>
      </c>
      <c r="L50" s="12" t="str">
        <f t="shared" si="24"/>
        <v>Positive</v>
      </c>
      <c r="M50" s="12">
        <f t="shared" si="8"/>
        <v>-2.7665117854698273E-3</v>
      </c>
      <c r="O50" s="8" t="s">
        <v>30</v>
      </c>
      <c r="P50" s="13">
        <v>40268</v>
      </c>
      <c r="Q50" s="14" t="str">
        <f t="shared" si="32"/>
        <v>N/A</v>
      </c>
      <c r="R50" s="14" t="str">
        <f t="shared" si="33"/>
        <v>N/A</v>
      </c>
      <c r="S50" s="8" t="str">
        <f t="shared" si="34"/>
        <v>N/A</v>
      </c>
      <c r="U50" s="8" t="s">
        <v>24</v>
      </c>
      <c r="V50" s="12">
        <f>V7</f>
        <v>0.28678696986293128</v>
      </c>
      <c r="W50" s="12">
        <f>W7</f>
        <v>0.14690811606679777</v>
      </c>
      <c r="Z50" s="8" t="s">
        <v>89</v>
      </c>
      <c r="AA50" s="49">
        <f t="shared" si="21"/>
        <v>9.272776591999965E-2</v>
      </c>
      <c r="AB50" s="12">
        <f t="shared" si="22"/>
        <v>0.11654241019999989</v>
      </c>
      <c r="AC50" s="23">
        <f t="shared" si="23"/>
        <v>-2.3814644280000241E-2</v>
      </c>
      <c r="AE50" s="13">
        <f t="shared" si="9"/>
        <v>43555</v>
      </c>
      <c r="AF50" s="14">
        <f t="shared" si="10"/>
        <v>124.30139571638905</v>
      </c>
      <c r="AH50" s="14">
        <f t="shared" si="11"/>
        <v>116.55918708649246</v>
      </c>
    </row>
    <row r="51" spans="1:34" x14ac:dyDescent="0.25">
      <c r="A51" s="13">
        <f t="shared" si="12"/>
        <v>43585</v>
      </c>
      <c r="B51" s="14">
        <f t="shared" si="13"/>
        <v>123.82358801121265</v>
      </c>
      <c r="C51" s="14">
        <f t="shared" si="3"/>
        <v>115.79158479012911</v>
      </c>
      <c r="D51" s="12">
        <v>-3.8439448119037545E-3</v>
      </c>
      <c r="E51" s="12">
        <v>-6.5855151837473924E-3</v>
      </c>
      <c r="G51" s="14">
        <f>MAX($B$2:B51)</f>
        <v>124.30139571638905</v>
      </c>
      <c r="H51" s="12">
        <f t="shared" si="4"/>
        <v>-3.8439448119037545E-3</v>
      </c>
      <c r="I51" s="12">
        <f t="shared" si="5"/>
        <v>-3.8439448119037545E-3</v>
      </c>
      <c r="J51" s="14">
        <f>MAX($C$2:C51)</f>
        <v>116.55918708649246</v>
      </c>
      <c r="K51" s="12">
        <f t="shared" si="6"/>
        <v>-6.5855151837473924E-3</v>
      </c>
      <c r="L51" s="12">
        <f t="shared" si="24"/>
        <v>-6.5855151837473924E-3</v>
      </c>
      <c r="M51" s="12">
        <f t="shared" si="8"/>
        <v>2.7415703718436379E-3</v>
      </c>
      <c r="O51" s="8" t="s">
        <v>31</v>
      </c>
      <c r="P51" s="13">
        <v>40359</v>
      </c>
      <c r="Q51" s="14" t="str">
        <f t="shared" si="32"/>
        <v>N/A</v>
      </c>
      <c r="R51" s="14" t="str">
        <f t="shared" si="33"/>
        <v>N/A</v>
      </c>
      <c r="S51" s="8" t="str">
        <f t="shared" si="34"/>
        <v>N/A</v>
      </c>
      <c r="U51" s="8" t="s">
        <v>101</v>
      </c>
      <c r="V51" s="12">
        <f>(1+V50)^(1/(($P$3-$P$6)/365))-1</f>
        <v>5.9862390338791371E-2</v>
      </c>
      <c r="W51" s="12">
        <f>(1+W50)^(1/(($P$3-$P$6)/365))-1</f>
        <v>3.2109568855186232E-2</v>
      </c>
      <c r="Z51" s="8" t="s">
        <v>90</v>
      </c>
      <c r="AA51" s="49">
        <f t="shared" si="21"/>
        <v>1.8088833640250046E-2</v>
      </c>
      <c r="AB51" s="12">
        <f t="shared" si="22"/>
        <v>1.897683714999987E-2</v>
      </c>
      <c r="AC51" s="23">
        <f t="shared" si="23"/>
        <v>-8.88003509749824E-4</v>
      </c>
      <c r="AE51" s="13">
        <f t="shared" si="9"/>
        <v>43585</v>
      </c>
      <c r="AF51" s="14">
        <f t="shared" si="10"/>
        <v>123.82358801121265</v>
      </c>
      <c r="AH51" s="14">
        <f t="shared" si="11"/>
        <v>115.79158479012911</v>
      </c>
    </row>
    <row r="52" spans="1:34" x14ac:dyDescent="0.25">
      <c r="A52" s="13">
        <f t="shared" si="12"/>
        <v>43616</v>
      </c>
      <c r="B52" s="14">
        <f t="shared" si="13"/>
        <v>125.62419258463984</v>
      </c>
      <c r="C52" s="14">
        <f t="shared" si="3"/>
        <v>117.33672958648977</v>
      </c>
      <c r="D52" s="12">
        <v>1.4541692761028235E-2</v>
      </c>
      <c r="E52" s="12">
        <v>1.3344189037236331E-2</v>
      </c>
      <c r="G52" s="14">
        <f>MAX($B$2:B52)</f>
        <v>125.62419258463984</v>
      </c>
      <c r="H52" s="12">
        <f t="shared" si="4"/>
        <v>0</v>
      </c>
      <c r="I52" s="12" t="str">
        <f t="shared" si="5"/>
        <v>Positive</v>
      </c>
      <c r="J52" s="14">
        <f>MAX($C$2:C52)</f>
        <v>117.33672958648977</v>
      </c>
      <c r="K52" s="12">
        <f t="shared" si="6"/>
        <v>0</v>
      </c>
      <c r="L52" s="12" t="str">
        <f t="shared" si="24"/>
        <v>Positive</v>
      </c>
      <c r="M52" s="12">
        <f t="shared" si="8"/>
        <v>1.197503723791904E-3</v>
      </c>
      <c r="O52" s="8" t="s">
        <v>32</v>
      </c>
      <c r="P52" s="13">
        <v>40451</v>
      </c>
      <c r="Q52" s="14" t="str">
        <f t="shared" si="32"/>
        <v>N/A</v>
      </c>
      <c r="R52" s="14" t="str">
        <f t="shared" si="33"/>
        <v>N/A</v>
      </c>
      <c r="S52" s="8" t="str">
        <f t="shared" si="34"/>
        <v>N/A</v>
      </c>
      <c r="U52" s="8" t="s">
        <v>65</v>
      </c>
      <c r="V52" s="14">
        <f ca="1">V51/V57</f>
        <v>0.71305611081035503</v>
      </c>
      <c r="W52" s="14">
        <f ca="1">W51/W57</f>
        <v>0.34910936744164078</v>
      </c>
      <c r="Z52" s="8" t="s">
        <v>91</v>
      </c>
      <c r="AA52" s="49">
        <f t="shared" si="21"/>
        <v>7.3035416813955534E-2</v>
      </c>
      <c r="AB52" s="12">
        <f t="shared" si="22"/>
        <v>4.3534159999999877E-2</v>
      </c>
      <c r="AC52" s="23">
        <f t="shared" si="23"/>
        <v>2.9501256813955656E-2</v>
      </c>
      <c r="AE52" s="13">
        <f t="shared" si="9"/>
        <v>43616</v>
      </c>
      <c r="AF52" s="14">
        <f t="shared" si="10"/>
        <v>125.62419258463984</v>
      </c>
      <c r="AH52" s="14">
        <f t="shared" si="11"/>
        <v>117.33672958648977</v>
      </c>
    </row>
    <row r="53" spans="1:34" x14ac:dyDescent="0.25">
      <c r="A53" s="13">
        <f t="shared" si="12"/>
        <v>43646</v>
      </c>
      <c r="B53" s="14">
        <f t="shared" si="13"/>
        <v>130.43936577464271</v>
      </c>
      <c r="C53" s="14">
        <f t="shared" si="3"/>
        <v>121.35757028130172</v>
      </c>
      <c r="D53" s="12">
        <v>3.8329983189811401E-2</v>
      </c>
      <c r="E53" s="12">
        <v>3.4267536763483486E-2</v>
      </c>
      <c r="G53" s="14">
        <f>MAX($B$2:B53)</f>
        <v>130.43936577464271</v>
      </c>
      <c r="H53" s="12">
        <f t="shared" si="4"/>
        <v>0</v>
      </c>
      <c r="I53" s="12" t="str">
        <f t="shared" si="5"/>
        <v>Positive</v>
      </c>
      <c r="J53" s="14">
        <f>MAX($C$2:C53)</f>
        <v>121.35757028130172</v>
      </c>
      <c r="K53" s="12">
        <f t="shared" si="6"/>
        <v>0</v>
      </c>
      <c r="L53" s="12" t="str">
        <f t="shared" si="24"/>
        <v>Positive</v>
      </c>
      <c r="M53" s="12">
        <f t="shared" si="8"/>
        <v>4.0624464263279148E-3</v>
      </c>
      <c r="O53" s="8" t="s">
        <v>33</v>
      </c>
      <c r="P53" s="13">
        <v>40543</v>
      </c>
      <c r="Q53" s="14" t="str">
        <f t="shared" si="32"/>
        <v>N/A</v>
      </c>
      <c r="R53" s="14" t="str">
        <f t="shared" si="33"/>
        <v>N/A</v>
      </c>
      <c r="S53" s="8" t="str">
        <f t="shared" si="34"/>
        <v>N/A</v>
      </c>
      <c r="U53" s="8" t="s">
        <v>69</v>
      </c>
      <c r="V53" s="14">
        <f ca="1">V51/V60</f>
        <v>0.72677350649067352</v>
      </c>
      <c r="W53" s="14">
        <f ca="1">W51/W60</f>
        <v>0.32988647807354826</v>
      </c>
      <c r="Z53" s="8" t="s">
        <v>141</v>
      </c>
      <c r="AA53" s="26" t="str">
        <f t="shared" si="21"/>
        <v>N/A</v>
      </c>
      <c r="AB53" s="12" t="str">
        <f t="shared" si="22"/>
        <v>N/A</v>
      </c>
      <c r="AC53" s="23" t="str">
        <f t="shared" si="23"/>
        <v>N/A</v>
      </c>
      <c r="AE53" s="13">
        <f t="shared" si="9"/>
        <v>43646</v>
      </c>
      <c r="AF53" s="14">
        <f t="shared" si="10"/>
        <v>130.43936577464271</v>
      </c>
      <c r="AH53" s="14">
        <f t="shared" si="11"/>
        <v>121.35757028130172</v>
      </c>
    </row>
    <row r="54" spans="1:34" x14ac:dyDescent="0.25">
      <c r="A54" s="13">
        <f t="shared" si="12"/>
        <v>43677</v>
      </c>
      <c r="B54" s="14">
        <f t="shared" si="13"/>
        <v>131.0603800216949</v>
      </c>
      <c r="C54" s="14">
        <f t="shared" si="3"/>
        <v>122.13776527615018</v>
      </c>
      <c r="D54" s="12">
        <v>4.7609419392999897E-3</v>
      </c>
      <c r="E54" s="12">
        <v>6.4288943247627905E-3</v>
      </c>
      <c r="G54" s="14">
        <f>MAX($B$2:B54)</f>
        <v>131.0603800216949</v>
      </c>
      <c r="H54" s="12">
        <f t="shared" si="4"/>
        <v>0</v>
      </c>
      <c r="I54" s="12" t="str">
        <f t="shared" si="5"/>
        <v>Positive</v>
      </c>
      <c r="J54" s="14">
        <f>MAX($C$2:C54)</f>
        <v>122.13776527615018</v>
      </c>
      <c r="K54" s="12">
        <f t="shared" si="6"/>
        <v>0</v>
      </c>
      <c r="L54" s="12" t="str">
        <f t="shared" si="24"/>
        <v>Positive</v>
      </c>
      <c r="M54" s="12">
        <f t="shared" si="8"/>
        <v>-1.6679523854628009E-3</v>
      </c>
      <c r="O54" s="8" t="s">
        <v>34</v>
      </c>
      <c r="P54" s="13">
        <v>40633</v>
      </c>
      <c r="Q54" s="14" t="str">
        <f t="shared" si="32"/>
        <v>N/A</v>
      </c>
      <c r="R54" s="14" t="str">
        <f t="shared" si="33"/>
        <v>N/A</v>
      </c>
      <c r="S54" s="8" t="str">
        <f t="shared" si="34"/>
        <v>N/A</v>
      </c>
      <c r="U54" s="8" t="s">
        <v>71</v>
      </c>
      <c r="V54" s="26">
        <f>MIN(H:H)</f>
        <v>-0.11419592000000001</v>
      </c>
      <c r="W54" s="26">
        <f>MIN(K:K)</f>
        <v>-0.14532071999999996</v>
      </c>
      <c r="Z54" s="8" t="s">
        <v>142</v>
      </c>
      <c r="AA54" s="26" t="str">
        <f t="shared" si="21"/>
        <v>N/A</v>
      </c>
      <c r="AB54" s="12" t="str">
        <f t="shared" si="22"/>
        <v>N/A</v>
      </c>
      <c r="AC54" s="23" t="str">
        <f t="shared" si="23"/>
        <v>N/A</v>
      </c>
      <c r="AE54" s="13">
        <f t="shared" si="9"/>
        <v>43677</v>
      </c>
      <c r="AG54" s="14">
        <f t="shared" ref="AG54:AG70" si="35">B54</f>
        <v>131.0603800216949</v>
      </c>
      <c r="AH54" s="14">
        <f t="shared" si="11"/>
        <v>122.13776527615018</v>
      </c>
    </row>
    <row r="55" spans="1:34" x14ac:dyDescent="0.25">
      <c r="A55" s="13">
        <f t="shared" si="12"/>
        <v>43708</v>
      </c>
      <c r="B55" s="14">
        <f t="shared" si="13"/>
        <v>130.92894456460513</v>
      </c>
      <c r="C55" s="14">
        <f t="shared" si="3"/>
        <v>122.01527796912166</v>
      </c>
      <c r="D55" s="6">
        <v>-1.002861864645932E-3</v>
      </c>
      <c r="E55" s="6">
        <v>-1.002861864645932E-3</v>
      </c>
      <c r="G55" s="14">
        <f>MAX($B$2:B55)</f>
        <v>131.0603800216949</v>
      </c>
      <c r="H55" s="12">
        <f t="shared" si="4"/>
        <v>-1.002861864645932E-3</v>
      </c>
      <c r="I55" s="12">
        <f t="shared" si="5"/>
        <v>-1.002861864645932E-3</v>
      </c>
      <c r="J55" s="14">
        <f>MAX($C$2:C55)</f>
        <v>122.13776527615018</v>
      </c>
      <c r="K55" s="12">
        <f t="shared" si="6"/>
        <v>-1.002861864645932E-3</v>
      </c>
      <c r="L55" s="12">
        <f t="shared" si="24"/>
        <v>-1.002861864645932E-3</v>
      </c>
      <c r="M55" s="12">
        <f t="shared" si="8"/>
        <v>0</v>
      </c>
      <c r="O55" s="8" t="s">
        <v>35</v>
      </c>
      <c r="P55" s="13">
        <v>40724</v>
      </c>
      <c r="Q55" s="14" t="str">
        <f t="shared" si="32"/>
        <v>N/A</v>
      </c>
      <c r="R55" s="14" t="str">
        <f t="shared" si="33"/>
        <v>N/A</v>
      </c>
      <c r="S55" s="8" t="str">
        <f t="shared" si="34"/>
        <v>N/A</v>
      </c>
      <c r="U55" s="8" t="s">
        <v>74</v>
      </c>
      <c r="V55" s="26">
        <f ca="1">SUMIFS(INDIRECT(P23),INDIRECT(Q23),"&gt;0")/SUMIFS(INDIRECT(Q23),INDIRECT(Q23),"&gt;0")</f>
        <v>1.0889876260264968</v>
      </c>
      <c r="Z55" s="8" t="s">
        <v>143</v>
      </c>
      <c r="AA55" s="26" t="str">
        <f t="shared" si="21"/>
        <v>N/A</v>
      </c>
      <c r="AB55" s="12" t="str">
        <f t="shared" si="22"/>
        <v>N/A</v>
      </c>
      <c r="AC55" s="23" t="str">
        <f t="shared" si="23"/>
        <v>N/A</v>
      </c>
      <c r="AE55" s="13">
        <f t="shared" si="9"/>
        <v>43708</v>
      </c>
      <c r="AG55" s="14">
        <f t="shared" si="35"/>
        <v>130.92894456460513</v>
      </c>
      <c r="AH55" s="14">
        <f t="shared" si="11"/>
        <v>122.01527796912166</v>
      </c>
    </row>
    <row r="56" spans="1:34" x14ac:dyDescent="0.25">
      <c r="A56" s="13">
        <f t="shared" si="12"/>
        <v>43738</v>
      </c>
      <c r="B56" s="14">
        <f t="shared" si="13"/>
        <v>130.90749649564273</v>
      </c>
      <c r="C56" s="14">
        <f t="shared" si="3"/>
        <v>121.99529008863389</v>
      </c>
      <c r="D56" s="6">
        <v>-1.6381457158853863E-4</v>
      </c>
      <c r="E56" s="6">
        <v>-1.6381457158853863E-4</v>
      </c>
      <c r="G56" s="14">
        <f>MAX($B$2:B56)</f>
        <v>131.0603800216949</v>
      </c>
      <c r="H56" s="12">
        <f t="shared" si="4"/>
        <v>-1.1665121528477984E-3</v>
      </c>
      <c r="I56" s="12">
        <f t="shared" si="5"/>
        <v>-1.6381457158853863E-4</v>
      </c>
      <c r="J56" s="14">
        <f>MAX($C$2:C56)</f>
        <v>122.13776527615018</v>
      </c>
      <c r="K56" s="12">
        <f t="shared" si="6"/>
        <v>-1.1665121528476874E-3</v>
      </c>
      <c r="L56" s="12">
        <f t="shared" si="24"/>
        <v>-1.6381457158853863E-4</v>
      </c>
      <c r="M56" s="12">
        <f t="shared" si="8"/>
        <v>0</v>
      </c>
      <c r="O56" s="8" t="s">
        <v>36</v>
      </c>
      <c r="P56" s="13">
        <v>40816</v>
      </c>
      <c r="Q56" s="14" t="str">
        <f t="shared" si="32"/>
        <v>N/A</v>
      </c>
      <c r="R56" s="14" t="str">
        <f t="shared" si="33"/>
        <v>N/A</v>
      </c>
      <c r="S56" s="8" t="str">
        <f t="shared" si="34"/>
        <v>N/A</v>
      </c>
      <c r="U56" s="8" t="s">
        <v>76</v>
      </c>
      <c r="V56" s="26">
        <f ca="1">SUMIFS(INDIRECT(P23),INDIRECT(Q23),"&lt;0")/SUMIFS(INDIRECT(Q23),INDIRECT(Q23),"&lt;0")</f>
        <v>0.8158901962988212</v>
      </c>
      <c r="Z56" s="8" t="s">
        <v>144</v>
      </c>
      <c r="AA56" s="26" t="str">
        <f t="shared" si="21"/>
        <v>N/A</v>
      </c>
      <c r="AB56" s="12" t="str">
        <f t="shared" si="22"/>
        <v>N/A</v>
      </c>
      <c r="AC56" s="23" t="str">
        <f t="shared" si="23"/>
        <v>N/A</v>
      </c>
      <c r="AE56" s="13">
        <f t="shared" si="9"/>
        <v>43738</v>
      </c>
      <c r="AG56" s="14">
        <f t="shared" si="35"/>
        <v>130.90749649564273</v>
      </c>
      <c r="AH56" s="14">
        <f t="shared" si="11"/>
        <v>121.99529008863389</v>
      </c>
    </row>
    <row r="57" spans="1:34" x14ac:dyDescent="0.25">
      <c r="A57" s="13">
        <f t="shared" si="12"/>
        <v>43769</v>
      </c>
      <c r="B57" s="14">
        <f t="shared" si="13"/>
        <v>132.01909813876279</v>
      </c>
      <c r="C57" s="14">
        <f t="shared" si="3"/>
        <v>123.03121368770712</v>
      </c>
      <c r="D57" s="6">
        <v>8.4915048631843959E-3</v>
      </c>
      <c r="E57" s="6">
        <v>8.4915048631843959E-3</v>
      </c>
      <c r="G57" s="14">
        <f>MAX($B$2:B57)</f>
        <v>132.01909813876279</v>
      </c>
      <c r="H57" s="12">
        <f t="shared" si="4"/>
        <v>0</v>
      </c>
      <c r="I57" s="12" t="str">
        <f t="shared" si="5"/>
        <v>Positive</v>
      </c>
      <c r="J57" s="14">
        <f>MAX($C$2:C57)</f>
        <v>123.03121368770712</v>
      </c>
      <c r="K57" s="12">
        <f t="shared" si="6"/>
        <v>0</v>
      </c>
      <c r="L57" s="12" t="str">
        <f t="shared" si="24"/>
        <v>Positive</v>
      </c>
      <c r="M57" s="12">
        <f t="shared" si="8"/>
        <v>0</v>
      </c>
      <c r="O57" s="8" t="s">
        <v>38</v>
      </c>
      <c r="P57" s="13">
        <v>40908</v>
      </c>
      <c r="Q57" s="14" t="str">
        <f t="shared" si="32"/>
        <v>N/A</v>
      </c>
      <c r="R57" s="14" t="str">
        <f t="shared" si="33"/>
        <v>N/A</v>
      </c>
      <c r="S57" s="8" t="str">
        <f t="shared" si="34"/>
        <v>N/A</v>
      </c>
      <c r="U57" s="8" t="s">
        <v>102</v>
      </c>
      <c r="V57" s="23">
        <f ca="1">V25</f>
        <v>8.3951864981229252E-2</v>
      </c>
      <c r="W57" s="23">
        <f ca="1">W25</f>
        <v>9.1975672524896829E-2</v>
      </c>
      <c r="AE57" s="13">
        <f t="shared" si="9"/>
        <v>43769</v>
      </c>
      <c r="AG57" s="14">
        <f t="shared" si="35"/>
        <v>132.01909813876279</v>
      </c>
      <c r="AH57" s="14">
        <f t="shared" si="11"/>
        <v>123.03121368770712</v>
      </c>
    </row>
    <row r="58" spans="1:34" x14ac:dyDescent="0.25">
      <c r="A58" s="13">
        <f t="shared" si="12"/>
        <v>43799</v>
      </c>
      <c r="B58" s="14">
        <f t="shared" si="13"/>
        <v>130.9484908343492</v>
      </c>
      <c r="C58" s="14">
        <f t="shared" si="3"/>
        <v>122.03349352523122</v>
      </c>
      <c r="D58" s="6">
        <v>-8.1094880930658864E-3</v>
      </c>
      <c r="E58" s="6">
        <v>-8.1094880930658864E-3</v>
      </c>
      <c r="G58" s="14">
        <f>MAX($B$2:B58)</f>
        <v>132.01909813876279</v>
      </c>
      <c r="H58" s="12">
        <f t="shared" si="4"/>
        <v>-8.1094880930657753E-3</v>
      </c>
      <c r="I58" s="12">
        <f t="shared" si="5"/>
        <v>-8.1094880930658864E-3</v>
      </c>
      <c r="J58" s="14">
        <f>MAX($C$2:C58)</f>
        <v>123.03121368770712</v>
      </c>
      <c r="K58" s="12">
        <f t="shared" si="6"/>
        <v>-8.1094880930658864E-3</v>
      </c>
      <c r="L58" s="12">
        <f t="shared" si="24"/>
        <v>-8.1094880930658864E-3</v>
      </c>
      <c r="M58" s="12">
        <f t="shared" si="8"/>
        <v>0</v>
      </c>
      <c r="O58" s="8" t="s">
        <v>41</v>
      </c>
      <c r="P58" s="13">
        <v>40999</v>
      </c>
      <c r="Q58" s="14" t="str">
        <f t="shared" si="32"/>
        <v>N/A</v>
      </c>
      <c r="R58" s="14" t="str">
        <f t="shared" si="33"/>
        <v>N/A</v>
      </c>
      <c r="S58" s="8" t="str">
        <f t="shared" si="34"/>
        <v>N/A</v>
      </c>
      <c r="AE58" s="13">
        <f t="shared" si="9"/>
        <v>43799</v>
      </c>
      <c r="AG58" s="14">
        <f t="shared" si="35"/>
        <v>130.9484908343492</v>
      </c>
      <c r="AH58" s="14">
        <f t="shared" si="11"/>
        <v>122.03349352523122</v>
      </c>
    </row>
    <row r="59" spans="1:34" x14ac:dyDescent="0.25">
      <c r="A59" s="13">
        <f t="shared" si="12"/>
        <v>43830</v>
      </c>
      <c r="B59" s="14">
        <f t="shared" si="13"/>
        <v>134.01268551987297</v>
      </c>
      <c r="C59" s="14">
        <f t="shared" si="3"/>
        <v>125.13314426077211</v>
      </c>
      <c r="D59" s="12">
        <f>+'GEM - Net'!D59+0.0013</f>
        <v>2.3400000000000001E-2</v>
      </c>
      <c r="E59" s="12">
        <v>2.5399999999999999E-2</v>
      </c>
      <c r="G59" s="14">
        <f>MAX($B$2:B59)</f>
        <v>134.01268551987297</v>
      </c>
      <c r="H59" s="12">
        <f t="shared" si="4"/>
        <v>0</v>
      </c>
      <c r="I59" s="12" t="str">
        <f t="shared" si="5"/>
        <v>Positive</v>
      </c>
      <c r="J59" s="14">
        <f>MAX($C$2:C59)</f>
        <v>125.13314426077211</v>
      </c>
      <c r="K59" s="12">
        <f t="shared" si="6"/>
        <v>0</v>
      </c>
      <c r="L59" s="12" t="str">
        <f t="shared" si="24"/>
        <v>Positive</v>
      </c>
      <c r="M59" s="12">
        <f t="shared" si="8"/>
        <v>-1.9999999999999983E-3</v>
      </c>
      <c r="O59" s="8" t="s">
        <v>43</v>
      </c>
      <c r="P59" s="13">
        <v>41090</v>
      </c>
      <c r="Q59" s="14" t="str">
        <f t="shared" si="32"/>
        <v>N/A</v>
      </c>
      <c r="R59" s="14" t="str">
        <f t="shared" si="33"/>
        <v>N/A</v>
      </c>
      <c r="S59" s="8" t="str">
        <f t="shared" si="34"/>
        <v>N/A</v>
      </c>
      <c r="AE59" s="13">
        <f t="shared" si="9"/>
        <v>43830</v>
      </c>
      <c r="AG59" s="14">
        <f t="shared" si="35"/>
        <v>134.01268551987297</v>
      </c>
      <c r="AH59" s="14">
        <f t="shared" si="11"/>
        <v>125.13314426077211</v>
      </c>
    </row>
    <row r="60" spans="1:34" x14ac:dyDescent="0.25">
      <c r="A60" s="13">
        <f t="shared" si="12"/>
        <v>43861</v>
      </c>
      <c r="B60" s="14">
        <f t="shared" si="13"/>
        <v>135.6744428203194</v>
      </c>
      <c r="C60" s="14">
        <f t="shared" si="3"/>
        <v>126.15923604371044</v>
      </c>
      <c r="D60" s="12">
        <f>+'GEM - Net'!D60+0.0013</f>
        <v>1.2400000000000001E-2</v>
      </c>
      <c r="E60" s="12">
        <v>8.2000000000000007E-3</v>
      </c>
      <c r="G60" s="14">
        <f>MAX($B$2:B60)</f>
        <v>135.6744428203194</v>
      </c>
      <c r="H60" s="12">
        <f t="shared" si="4"/>
        <v>0</v>
      </c>
      <c r="I60" s="12" t="str">
        <f t="shared" si="5"/>
        <v>Positive</v>
      </c>
      <c r="J60" s="14">
        <f>MAX($C$2:C60)</f>
        <v>126.15923604371044</v>
      </c>
      <c r="K60" s="12">
        <f t="shared" si="6"/>
        <v>0</v>
      </c>
      <c r="L60" s="12" t="str">
        <f t="shared" si="24"/>
        <v>Positive</v>
      </c>
      <c r="M60" s="12">
        <f t="shared" si="8"/>
        <v>4.2000000000000006E-3</v>
      </c>
      <c r="O60" s="8" t="s">
        <v>45</v>
      </c>
      <c r="P60" s="13">
        <v>41182</v>
      </c>
      <c r="Q60" s="14" t="str">
        <f t="shared" si="32"/>
        <v>N/A</v>
      </c>
      <c r="R60" s="14" t="str">
        <f t="shared" si="33"/>
        <v>N/A</v>
      </c>
      <c r="S60" s="8" t="str">
        <f t="shared" si="34"/>
        <v>N/A</v>
      </c>
      <c r="U60" s="8" t="s">
        <v>67</v>
      </c>
      <c r="V60" s="23">
        <f ca="1">IFERROR(STDEV(INDIRECT(P37))*SQRT($AA$1),"N/A")</f>
        <v>8.236732600207898E-2</v>
      </c>
      <c r="W60" s="23">
        <f ca="1">IFERROR(STDEV(INDIRECT(Q37))*SQRT($AA$1),"N/A")</f>
        <v>9.7335207683254599E-2</v>
      </c>
      <c r="AE60" s="13">
        <f t="shared" si="9"/>
        <v>43861</v>
      </c>
      <c r="AG60" s="14">
        <f t="shared" si="35"/>
        <v>135.6744428203194</v>
      </c>
      <c r="AH60" s="14">
        <f t="shared" si="11"/>
        <v>126.15923604371044</v>
      </c>
    </row>
    <row r="61" spans="1:34" x14ac:dyDescent="0.25">
      <c r="A61" s="13">
        <f t="shared" si="12"/>
        <v>43890</v>
      </c>
      <c r="B61" s="14">
        <f t="shared" si="13"/>
        <v>134.10061928360369</v>
      </c>
      <c r="C61" s="14">
        <f t="shared" si="3"/>
        <v>124.1659201142198</v>
      </c>
      <c r="D61" s="12">
        <f>+'GEM - Net'!D61+0.0013</f>
        <v>-1.1599999999999999E-2</v>
      </c>
      <c r="E61" s="12">
        <v>-1.5800000000000002E-2</v>
      </c>
      <c r="G61" s="14">
        <f>MAX($B$2:B61)</f>
        <v>135.6744428203194</v>
      </c>
      <c r="H61" s="12">
        <f t="shared" si="4"/>
        <v>-1.1600000000000055E-2</v>
      </c>
      <c r="I61" s="12">
        <f t="shared" si="5"/>
        <v>-1.1599999999999999E-2</v>
      </c>
      <c r="J61" s="14">
        <f>MAX($C$2:C61)</f>
        <v>126.15923604371044</v>
      </c>
      <c r="K61" s="12">
        <f t="shared" si="6"/>
        <v>-1.5800000000000036E-2</v>
      </c>
      <c r="L61" s="12">
        <f t="shared" si="24"/>
        <v>-1.5800000000000002E-2</v>
      </c>
      <c r="M61" s="12">
        <f t="shared" si="8"/>
        <v>4.2000000000000023E-3</v>
      </c>
      <c r="O61" s="8" t="s">
        <v>46</v>
      </c>
      <c r="P61" s="13">
        <v>41274</v>
      </c>
      <c r="Q61" s="14" t="str">
        <f t="shared" si="32"/>
        <v>N/A</v>
      </c>
      <c r="R61" s="14" t="str">
        <f t="shared" si="33"/>
        <v>N/A</v>
      </c>
      <c r="S61" s="8" t="str">
        <f t="shared" si="34"/>
        <v>N/A</v>
      </c>
      <c r="AE61" s="13">
        <f t="shared" si="9"/>
        <v>43890</v>
      </c>
      <c r="AG61" s="14">
        <f t="shared" si="35"/>
        <v>134.10061928360369</v>
      </c>
      <c r="AH61" s="14">
        <f t="shared" si="11"/>
        <v>124.1659201142198</v>
      </c>
    </row>
    <row r="62" spans="1:34" x14ac:dyDescent="0.25">
      <c r="A62" s="13">
        <f t="shared" si="12"/>
        <v>43921</v>
      </c>
      <c r="B62" s="14">
        <f t="shared" si="13"/>
        <v>120.18097500196563</v>
      </c>
      <c r="C62" s="14">
        <f t="shared" si="3"/>
        <v>107.82568502718848</v>
      </c>
      <c r="D62" s="12">
        <f>+'GEM - Net'!D62+0.0013</f>
        <v>-0.1038</v>
      </c>
      <c r="E62" s="12">
        <v>-0.13159999999999999</v>
      </c>
      <c r="G62" s="14">
        <f>MAX($B$2:B62)</f>
        <v>135.6744428203194</v>
      </c>
      <c r="H62" s="12">
        <f t="shared" si="4"/>
        <v>-0.11419592000000001</v>
      </c>
      <c r="I62" s="12">
        <f t="shared" si="5"/>
        <v>-0.1038</v>
      </c>
      <c r="J62" s="14">
        <f>MAX($C$2:C62)</f>
        <v>126.15923604371044</v>
      </c>
      <c r="K62" s="12">
        <f t="shared" si="6"/>
        <v>-0.14532071999999996</v>
      </c>
      <c r="L62" s="12">
        <f t="shared" si="24"/>
        <v>-0.13159999999999999</v>
      </c>
      <c r="M62" s="12">
        <f t="shared" si="8"/>
        <v>2.7799999999999991E-2</v>
      </c>
      <c r="O62" s="8" t="s">
        <v>48</v>
      </c>
      <c r="P62" s="13">
        <v>41364</v>
      </c>
      <c r="Q62" s="14" t="str">
        <f t="shared" si="32"/>
        <v>N/A</v>
      </c>
      <c r="R62" s="14" t="str">
        <f t="shared" si="33"/>
        <v>N/A</v>
      </c>
      <c r="S62" s="8" t="str">
        <f t="shared" si="34"/>
        <v>N/A</v>
      </c>
      <c r="AE62" s="13">
        <f t="shared" si="9"/>
        <v>43921</v>
      </c>
      <c r="AG62" s="14">
        <f t="shared" si="35"/>
        <v>120.18097500196563</v>
      </c>
      <c r="AH62" s="14">
        <f t="shared" si="11"/>
        <v>107.82568502718848</v>
      </c>
    </row>
    <row r="63" spans="1:34" x14ac:dyDescent="0.25">
      <c r="A63" s="13">
        <f t="shared" si="12"/>
        <v>43951</v>
      </c>
      <c r="B63" s="14">
        <f t="shared" si="13"/>
        <v>121.47892953198685</v>
      </c>
      <c r="C63" s="14">
        <f t="shared" si="3"/>
        <v>110.70463081741441</v>
      </c>
      <c r="D63" s="12">
        <f>+'GEM - Net'!D63+0.0013</f>
        <v>1.0800000000000001E-2</v>
      </c>
      <c r="E63" s="12">
        <v>2.6700000000000002E-2</v>
      </c>
      <c r="G63" s="14">
        <f>MAX($B$2:B63)</f>
        <v>135.6744428203194</v>
      </c>
      <c r="H63" s="12">
        <f t="shared" si="4"/>
        <v>-0.10462923593600004</v>
      </c>
      <c r="I63" s="12" t="str">
        <f t="shared" si="5"/>
        <v>Positive</v>
      </c>
      <c r="J63" s="14">
        <f>MAX($C$2:C63)</f>
        <v>126.15923604371044</v>
      </c>
      <c r="K63" s="12">
        <f t="shared" si="6"/>
        <v>-0.12250078322400004</v>
      </c>
      <c r="L63" s="12" t="str">
        <f t="shared" si="24"/>
        <v>Positive</v>
      </c>
      <c r="M63" s="12">
        <f t="shared" si="8"/>
        <v>-1.5900000000000001E-2</v>
      </c>
      <c r="O63" s="8" t="s">
        <v>49</v>
      </c>
      <c r="P63" s="13">
        <v>41455</v>
      </c>
      <c r="Q63" s="14" t="str">
        <f t="shared" si="32"/>
        <v>N/A</v>
      </c>
      <c r="R63" s="14" t="str">
        <f t="shared" si="33"/>
        <v>N/A</v>
      </c>
      <c r="S63" s="8" t="str">
        <f t="shared" si="34"/>
        <v>N/A</v>
      </c>
      <c r="U63" s="8">
        <f>STDEV(M60:M68)*SQRT(AA1)</f>
        <v>4.6205765764582719E-2</v>
      </c>
      <c r="AE63" s="13">
        <f t="shared" si="9"/>
        <v>43951</v>
      </c>
      <c r="AG63" s="14">
        <f t="shared" si="35"/>
        <v>121.47892953198685</v>
      </c>
      <c r="AH63" s="14">
        <f t="shared" si="11"/>
        <v>110.70463081741441</v>
      </c>
    </row>
    <row r="64" spans="1:34" x14ac:dyDescent="0.25">
      <c r="A64" s="13">
        <f t="shared" si="12"/>
        <v>43982</v>
      </c>
      <c r="B64" s="14">
        <f t="shared" si="13"/>
        <v>128.18456644215252</v>
      </c>
      <c r="C64" s="14">
        <f t="shared" si="3"/>
        <v>117.16978125715141</v>
      </c>
      <c r="D64" s="12">
        <f>+'GEM - Net'!D64+0.0013</f>
        <v>5.5200000000000006E-2</v>
      </c>
      <c r="E64" s="12">
        <v>5.8400000000000001E-2</v>
      </c>
      <c r="G64" s="14">
        <f>MAX($B$2:B64)</f>
        <v>135.6744428203194</v>
      </c>
      <c r="H64" s="12">
        <f t="shared" si="4"/>
        <v>-5.5204769759667371E-2</v>
      </c>
      <c r="I64" s="12" t="str">
        <f t="shared" si="5"/>
        <v>Positive</v>
      </c>
      <c r="J64" s="14">
        <f>MAX($C$2:C64)</f>
        <v>126.15923604371044</v>
      </c>
      <c r="K64" s="12">
        <f t="shared" si="6"/>
        <v>-7.1254828964281591E-2</v>
      </c>
      <c r="L64" s="12" t="str">
        <f t="shared" si="24"/>
        <v>Positive</v>
      </c>
      <c r="M64" s="12">
        <f t="shared" si="8"/>
        <v>-3.1999999999999945E-3</v>
      </c>
      <c r="O64" s="8" t="s">
        <v>50</v>
      </c>
      <c r="P64" s="13">
        <v>41547</v>
      </c>
      <c r="Q64" s="14" t="str">
        <f t="shared" si="32"/>
        <v>N/A</v>
      </c>
      <c r="R64" s="14" t="str">
        <f t="shared" si="33"/>
        <v>N/A</v>
      </c>
      <c r="S64" s="8" t="str">
        <f t="shared" si="34"/>
        <v>N/A</v>
      </c>
      <c r="AE64" s="13">
        <f t="shared" si="9"/>
        <v>43982</v>
      </c>
      <c r="AG64" s="14">
        <f t="shared" si="35"/>
        <v>128.18456644215252</v>
      </c>
      <c r="AH64" s="14">
        <f t="shared" si="11"/>
        <v>117.16978125715141</v>
      </c>
    </row>
    <row r="65" spans="1:34" x14ac:dyDescent="0.25">
      <c r="A65" s="13">
        <f t="shared" si="12"/>
        <v>44012</v>
      </c>
      <c r="B65" s="14">
        <f t="shared" si="13"/>
        <v>131.32508831998524</v>
      </c>
      <c r="C65" s="14">
        <f t="shared" si="3"/>
        <v>120.39195024172308</v>
      </c>
      <c r="D65" s="12">
        <f>+'GEM - Net'!D65+0.0013</f>
        <v>2.4499999999999997E-2</v>
      </c>
      <c r="E65" s="12">
        <v>2.75E-2</v>
      </c>
      <c r="G65" s="14">
        <f>MAX($B$2:B65)</f>
        <v>135.6744428203194</v>
      </c>
      <c r="H65" s="12">
        <f t="shared" si="4"/>
        <v>-3.2057286618779268E-2</v>
      </c>
      <c r="I65" s="12" t="str">
        <f t="shared" si="5"/>
        <v>Positive</v>
      </c>
      <c r="J65" s="14">
        <f>MAX($C$2:C65)</f>
        <v>126.15923604371044</v>
      </c>
      <c r="K65" s="12">
        <f t="shared" si="6"/>
        <v>-4.571433676079939E-2</v>
      </c>
      <c r="L65" s="12" t="str">
        <f t="shared" si="24"/>
        <v>Positive</v>
      </c>
      <c r="M65" s="12">
        <f t="shared" si="8"/>
        <v>-3.0000000000000027E-3</v>
      </c>
      <c r="O65" s="8" t="s">
        <v>51</v>
      </c>
      <c r="P65" s="13">
        <v>41639</v>
      </c>
      <c r="Q65" s="14" t="str">
        <f t="shared" si="32"/>
        <v>N/A</v>
      </c>
      <c r="R65" s="14" t="str">
        <f t="shared" si="33"/>
        <v>N/A</v>
      </c>
      <c r="S65" s="8" t="str">
        <f t="shared" si="34"/>
        <v>N/A</v>
      </c>
      <c r="AE65" s="13">
        <f t="shared" si="9"/>
        <v>44012</v>
      </c>
      <c r="AG65" s="14">
        <f t="shared" si="35"/>
        <v>131.32508831998524</v>
      </c>
      <c r="AH65" s="14">
        <f t="shared" si="11"/>
        <v>120.39195024172308</v>
      </c>
    </row>
    <row r="66" spans="1:34" x14ac:dyDescent="0.25">
      <c r="A66" s="13">
        <f t="shared" si="12"/>
        <v>44043</v>
      </c>
      <c r="B66" s="14">
        <f t="shared" si="13"/>
        <v>135.59315369038475</v>
      </c>
      <c r="C66" s="14">
        <f t="shared" si="3"/>
        <v>124.66586447530426</v>
      </c>
      <c r="D66" s="12">
        <f>+'GEM - Net'!D66+0.0013</f>
        <v>3.2500000000000001E-2</v>
      </c>
      <c r="E66" s="12">
        <v>3.5499999999999997E-2</v>
      </c>
      <c r="G66" s="14">
        <f>MAX($B$2:B66)</f>
        <v>135.6744428203194</v>
      </c>
      <c r="H66" s="12">
        <f t="shared" si="4"/>
        <v>-5.9914843388964023E-4</v>
      </c>
      <c r="I66" s="12" t="str">
        <f t="shared" si="5"/>
        <v>Positive</v>
      </c>
      <c r="J66" s="14">
        <f>MAX($C$2:C66)</f>
        <v>126.15923604371044</v>
      </c>
      <c r="K66" s="12">
        <f t="shared" si="6"/>
        <v>-1.1837195715807658E-2</v>
      </c>
      <c r="L66" s="12" t="str">
        <f t="shared" si="24"/>
        <v>Positive</v>
      </c>
      <c r="M66" s="12">
        <f t="shared" si="8"/>
        <v>-2.9999999999999957E-3</v>
      </c>
      <c r="O66" s="8" t="s">
        <v>52</v>
      </c>
      <c r="P66" s="13">
        <v>41729</v>
      </c>
      <c r="Q66" s="14" t="str">
        <f t="shared" si="32"/>
        <v>N/A</v>
      </c>
      <c r="R66" s="14" t="str">
        <f t="shared" si="33"/>
        <v>N/A</v>
      </c>
      <c r="S66" s="8" t="str">
        <f t="shared" si="34"/>
        <v>N/A</v>
      </c>
      <c r="AE66" s="13">
        <f t="shared" si="9"/>
        <v>44043</v>
      </c>
      <c r="AG66" s="14">
        <f t="shared" si="35"/>
        <v>135.59315369038475</v>
      </c>
      <c r="AH66" s="14">
        <f t="shared" si="11"/>
        <v>124.66586447530426</v>
      </c>
    </row>
    <row r="67" spans="1:34" x14ac:dyDescent="0.25">
      <c r="A67" s="13">
        <f t="shared" si="12"/>
        <v>44074</v>
      </c>
      <c r="B67" s="14">
        <f t="shared" si="13"/>
        <v>137.96603387996649</v>
      </c>
      <c r="C67" s="14">
        <f t="shared" si="3"/>
        <v>125.03986206873016</v>
      </c>
      <c r="D67" s="12">
        <f>+'GEM - Net'!D67+0.0013</f>
        <v>1.7499999999999998E-2</v>
      </c>
      <c r="E67" s="12">
        <v>3.0000000000000001E-3</v>
      </c>
      <c r="G67" s="14">
        <f>MAX($B$2:B67)</f>
        <v>137.96603387996649</v>
      </c>
      <c r="H67" s="12">
        <f t="shared" si="4"/>
        <v>0</v>
      </c>
      <c r="I67" s="12" t="str">
        <f t="shared" si="5"/>
        <v>Positive</v>
      </c>
      <c r="J67" s="14">
        <f>MAX($C$2:C67)</f>
        <v>126.15923604371044</v>
      </c>
      <c r="K67" s="12">
        <f t="shared" si="6"/>
        <v>-8.8727073029551962E-3</v>
      </c>
      <c r="L67" s="12" t="str">
        <f t="shared" si="24"/>
        <v>Positive</v>
      </c>
      <c r="M67" s="12">
        <f t="shared" si="8"/>
        <v>1.4499999999999999E-2</v>
      </c>
      <c r="O67" s="8" t="s">
        <v>53</v>
      </c>
      <c r="P67" s="13">
        <v>41820</v>
      </c>
      <c r="Q67" s="14" t="str">
        <f t="shared" si="32"/>
        <v>N/A</v>
      </c>
      <c r="R67" s="14" t="str">
        <f t="shared" si="33"/>
        <v>N/A</v>
      </c>
      <c r="S67" s="8" t="str">
        <f t="shared" si="34"/>
        <v>N/A</v>
      </c>
      <c r="AE67" s="13">
        <v>44074</v>
      </c>
      <c r="AF67" s="14"/>
      <c r="AG67" s="14">
        <f t="shared" si="35"/>
        <v>137.96603387996649</v>
      </c>
      <c r="AH67" s="14">
        <f t="shared" si="11"/>
        <v>125.03986206873016</v>
      </c>
    </row>
    <row r="68" spans="1:34" x14ac:dyDescent="0.25">
      <c r="A68" s="13">
        <f t="shared" si="12"/>
        <v>44104</v>
      </c>
      <c r="B68" s="14">
        <f t="shared" ref="B68:B70" si="36">B67*(1+D68)</f>
        <v>133.70060599539659</v>
      </c>
      <c r="C68" s="14">
        <f t="shared" ref="C68:C70" si="37">C67*(1+E68)</f>
        <v>122.67660867563116</v>
      </c>
      <c r="D68" s="12">
        <f>+'GEM - Net'!D68+0.0013</f>
        <v>-3.0916507234533621E-2</v>
      </c>
      <c r="E68" s="12">
        <f>'GEM - Net'!E68</f>
        <v>-1.89E-2</v>
      </c>
      <c r="G68" s="14">
        <f>MAX($B$2:B68)</f>
        <v>137.96603387996649</v>
      </c>
      <c r="H68" s="12">
        <f t="shared" ref="H68" si="38">B68/G68-1</f>
        <v>-3.0916507234533652E-2</v>
      </c>
      <c r="I68" s="12">
        <f t="shared" ref="I68" si="39">IF(D68&gt;0,"Positive",D68)</f>
        <v>-3.0916507234533621E-2</v>
      </c>
      <c r="J68" s="14">
        <f>MAX($C$2:C68)</f>
        <v>126.15923604371044</v>
      </c>
      <c r="K68" s="12">
        <f t="shared" ref="K68" si="40">C68/J68-1</f>
        <v>-2.7605013134929357E-2</v>
      </c>
      <c r="L68" s="12">
        <f t="shared" ref="L68" si="41">IF(E68&gt;0,"Positive",E68)</f>
        <v>-1.89E-2</v>
      </c>
      <c r="M68" s="12">
        <f t="shared" ref="M68" si="42">D68-E68</f>
        <v>-1.2016507234533621E-2</v>
      </c>
      <c r="O68" s="8" t="s">
        <v>54</v>
      </c>
      <c r="P68" s="13">
        <v>41912</v>
      </c>
      <c r="Q68" s="14" t="str">
        <f t="shared" si="32"/>
        <v>N/A</v>
      </c>
      <c r="R68" s="14" t="str">
        <f t="shared" si="33"/>
        <v>N/A</v>
      </c>
      <c r="S68" s="8" t="str">
        <f t="shared" si="34"/>
        <v>N/A</v>
      </c>
      <c r="AE68" s="13">
        <f>EOMONTH(AE67,1)</f>
        <v>44104</v>
      </c>
      <c r="AF68" s="14"/>
      <c r="AG68" s="14">
        <f t="shared" si="35"/>
        <v>133.70060599539659</v>
      </c>
      <c r="AH68" s="14">
        <f t="shared" si="11"/>
        <v>122.67660867563116</v>
      </c>
    </row>
    <row r="69" spans="1:34" x14ac:dyDescent="0.25">
      <c r="A69" s="13">
        <f t="shared" si="12"/>
        <v>44135</v>
      </c>
      <c r="B69" s="14">
        <f t="shared" si="36"/>
        <v>135.81888240324605</v>
      </c>
      <c r="C69" s="14">
        <f t="shared" si="37"/>
        <v>122.77474996257165</v>
      </c>
      <c r="D69" s="12">
        <f>+'GEM - Net'!D69+0.0013</f>
        <v>1.5843431614082446E-2</v>
      </c>
      <c r="E69" s="12">
        <f>'GEM - Net'!E69</f>
        <v>8.0000000000000004E-4</v>
      </c>
      <c r="G69" s="14">
        <f>MAX($B$2:B69)</f>
        <v>137.96603387996649</v>
      </c>
      <c r="H69" s="12">
        <f t="shared" ref="H69:H70" si="43">B69/G69-1</f>
        <v>-1.556289918856768E-2</v>
      </c>
      <c r="I69" s="12" t="str">
        <f t="shared" ref="I69:I70" si="44">IF(D69&gt;0,"Positive",D69)</f>
        <v>Positive</v>
      </c>
      <c r="J69" s="14">
        <f>MAX($C$2:C69)</f>
        <v>126.15923604371044</v>
      </c>
      <c r="K69" s="12">
        <f t="shared" ref="K69:K70" si="45">C69/J69-1</f>
        <v>-2.6827097145437406E-2</v>
      </c>
      <c r="L69" s="12" t="str">
        <f t="shared" ref="L69:L70" si="46">IF(E69&gt;0,"Positive",E69)</f>
        <v>Positive</v>
      </c>
      <c r="M69" s="12">
        <f t="shared" ref="M69:M70" si="47">D69-E69</f>
        <v>1.5043431614082446E-2</v>
      </c>
      <c r="O69" s="8" t="s">
        <v>55</v>
      </c>
      <c r="P69" s="13">
        <v>42004</v>
      </c>
      <c r="Q69" s="14" t="str">
        <f t="shared" si="32"/>
        <v>N/A</v>
      </c>
      <c r="R69" s="14" t="str">
        <f t="shared" si="33"/>
        <v>N/A</v>
      </c>
      <c r="S69" s="8" t="str">
        <f t="shared" si="34"/>
        <v>N/A</v>
      </c>
      <c r="AE69" s="13">
        <f>EOMONTH(AE68,1)</f>
        <v>44135</v>
      </c>
      <c r="AF69" s="14"/>
      <c r="AG69" s="14">
        <f t="shared" si="35"/>
        <v>135.81888240324605</v>
      </c>
      <c r="AH69" s="14">
        <f t="shared" si="11"/>
        <v>122.77474996257165</v>
      </c>
    </row>
    <row r="70" spans="1:34" x14ac:dyDescent="0.25">
      <c r="A70" s="13">
        <f t="shared" si="12"/>
        <v>44165</v>
      </c>
      <c r="B70" s="14">
        <f t="shared" si="36"/>
        <v>143.46548548254881</v>
      </c>
      <c r="C70" s="14">
        <f t="shared" si="37"/>
        <v>128.01723178597345</v>
      </c>
      <c r="D70" s="12">
        <f>+'GEM - Net'!D70+0.0013</f>
        <v>5.6300000000000003E-2</v>
      </c>
      <c r="E70" s="12">
        <f>'GEM - Net'!E70</f>
        <v>4.2700000000000002E-2</v>
      </c>
      <c r="G70" s="14">
        <f>MAX($B$2:B70)</f>
        <v>143.46548548254881</v>
      </c>
      <c r="H70" s="12">
        <f t="shared" si="43"/>
        <v>0</v>
      </c>
      <c r="I70" s="12" t="str">
        <f t="shared" si="44"/>
        <v>Positive</v>
      </c>
      <c r="J70" s="14">
        <f>MAX($C$2:C70)</f>
        <v>128.01723178597345</v>
      </c>
      <c r="K70" s="12">
        <f t="shared" si="45"/>
        <v>0</v>
      </c>
      <c r="L70" s="12" t="str">
        <f t="shared" si="46"/>
        <v>Positive</v>
      </c>
      <c r="M70" s="12">
        <f t="shared" si="47"/>
        <v>1.3600000000000001E-2</v>
      </c>
      <c r="O70" s="8" t="s">
        <v>55</v>
      </c>
      <c r="P70" s="13">
        <v>42094</v>
      </c>
      <c r="Q70" s="14">
        <f t="shared" si="32"/>
        <v>100</v>
      </c>
      <c r="R70" s="14">
        <f t="shared" si="33"/>
        <v>100</v>
      </c>
      <c r="S70" s="8">
        <f t="shared" si="34"/>
        <v>2</v>
      </c>
      <c r="AE70" s="13">
        <f>EOMONTH(AE69,1)</f>
        <v>44165</v>
      </c>
      <c r="AF70" s="14"/>
      <c r="AG70" s="14">
        <f t="shared" si="35"/>
        <v>143.46548548254881</v>
      </c>
      <c r="AH70" s="14">
        <f t="shared" si="11"/>
        <v>128.01723178597345</v>
      </c>
    </row>
    <row r="71" spans="1:34" x14ac:dyDescent="0.25">
      <c r="G71" s="14"/>
      <c r="H71" s="12"/>
      <c r="J71" s="14"/>
      <c r="K71" s="12"/>
      <c r="O71" s="8" t="s">
        <v>57</v>
      </c>
      <c r="P71" s="13">
        <v>42185</v>
      </c>
      <c r="Q71" s="14">
        <f t="shared" si="32"/>
        <v>99.49206607657969</v>
      </c>
      <c r="R71" s="14">
        <f t="shared" si="33"/>
        <v>98.934779921397165</v>
      </c>
      <c r="S71" s="8">
        <f t="shared" si="34"/>
        <v>5</v>
      </c>
      <c r="AE71" s="13"/>
      <c r="AF71" s="14"/>
      <c r="AH71" s="14"/>
    </row>
    <row r="72" spans="1:34" x14ac:dyDescent="0.25">
      <c r="G72" s="14"/>
      <c r="H72" s="12"/>
      <c r="J72" s="14"/>
      <c r="K72" s="12"/>
      <c r="O72" s="8" t="s">
        <v>58</v>
      </c>
      <c r="P72" s="13">
        <v>42277</v>
      </c>
      <c r="Q72" s="14">
        <f t="shared" si="32"/>
        <v>95.722424067242045</v>
      </c>
      <c r="R72" s="14">
        <f t="shared" si="33"/>
        <v>98.598452620410356</v>
      </c>
      <c r="S72" s="8">
        <f t="shared" si="34"/>
        <v>8</v>
      </c>
      <c r="AE72" s="13"/>
      <c r="AF72" s="14"/>
      <c r="AH72" s="14"/>
    </row>
    <row r="73" spans="1:34" x14ac:dyDescent="0.25">
      <c r="A73" s="46"/>
      <c r="B73" s="47"/>
      <c r="C73" s="47"/>
      <c r="D73" s="48"/>
      <c r="E73" s="48"/>
      <c r="G73" s="14"/>
      <c r="H73" s="12"/>
      <c r="J73" s="14"/>
      <c r="K73" s="12"/>
      <c r="O73" s="8" t="s">
        <v>59</v>
      </c>
      <c r="P73" s="13">
        <v>42369</v>
      </c>
      <c r="Q73" s="14">
        <f t="shared" si="32"/>
        <v>97.754596935596823</v>
      </c>
      <c r="R73" s="14">
        <f t="shared" si="33"/>
        <v>99.810338062506474</v>
      </c>
      <c r="S73" s="8">
        <f t="shared" si="34"/>
        <v>11</v>
      </c>
      <c r="AE73" s="13"/>
      <c r="AF73" s="14"/>
      <c r="AH73" s="14"/>
    </row>
    <row r="74" spans="1:34" x14ac:dyDescent="0.25">
      <c r="D74" s="6"/>
      <c r="E74" s="6"/>
      <c r="G74" s="14"/>
      <c r="H74" s="12"/>
      <c r="J74" s="14"/>
      <c r="K74" s="12"/>
      <c r="O74" s="8" t="s">
        <v>61</v>
      </c>
      <c r="P74" s="13">
        <v>42460</v>
      </c>
      <c r="Q74" s="14">
        <f t="shared" si="32"/>
        <v>103.59839220165652</v>
      </c>
      <c r="R74" s="14">
        <f t="shared" si="33"/>
        <v>105.23294369479632</v>
      </c>
      <c r="S74" s="8">
        <f t="shared" si="34"/>
        <v>14</v>
      </c>
      <c r="AE74" s="13"/>
      <c r="AF74" s="14"/>
      <c r="AH74" s="14"/>
    </row>
    <row r="75" spans="1:34" x14ac:dyDescent="0.25">
      <c r="G75" s="14"/>
      <c r="H75" s="12"/>
      <c r="J75" s="14"/>
      <c r="K75" s="12"/>
      <c r="O75" s="8" t="s">
        <v>62</v>
      </c>
      <c r="P75" s="13">
        <v>42551</v>
      </c>
      <c r="Q75" s="14">
        <f t="shared" si="32"/>
        <v>110.31354827306728</v>
      </c>
      <c r="R75" s="14">
        <f t="shared" si="33"/>
        <v>110.75994177711617</v>
      </c>
      <c r="S75" s="8">
        <f t="shared" si="34"/>
        <v>17</v>
      </c>
      <c r="AE75" s="13"/>
      <c r="AF75" s="14"/>
      <c r="AH75" s="14"/>
    </row>
    <row r="76" spans="1:34" x14ac:dyDescent="0.25">
      <c r="G76" s="14"/>
      <c r="H76" s="12"/>
      <c r="J76" s="14"/>
      <c r="K76" s="12"/>
      <c r="O76" s="8" t="s">
        <v>64</v>
      </c>
      <c r="P76" s="13">
        <v>42643</v>
      </c>
      <c r="Q76" s="14">
        <f t="shared" si="32"/>
        <v>114.80918424291603</v>
      </c>
      <c r="R76" s="14">
        <f t="shared" si="33"/>
        <v>113.451349210584</v>
      </c>
      <c r="S76" s="8">
        <f t="shared" si="34"/>
        <v>20</v>
      </c>
      <c r="AE76" s="13"/>
      <c r="AF76" s="14"/>
      <c r="AH76" s="14"/>
    </row>
    <row r="77" spans="1:34" x14ac:dyDescent="0.25">
      <c r="G77" s="14"/>
      <c r="H77" s="12"/>
      <c r="J77" s="14"/>
      <c r="K77" s="12"/>
      <c r="O77" s="8" t="s">
        <v>66</v>
      </c>
      <c r="P77" s="13">
        <v>42735</v>
      </c>
      <c r="Q77" s="14">
        <f t="shared" si="32"/>
        <v>110.4892569796249</v>
      </c>
      <c r="R77" s="14">
        <f t="shared" si="33"/>
        <v>107.70601794671492</v>
      </c>
      <c r="S77" s="8">
        <f t="shared" si="34"/>
        <v>23</v>
      </c>
      <c r="AE77" s="13"/>
      <c r="AF77" s="14"/>
      <c r="AH77" s="14"/>
    </row>
    <row r="78" spans="1:34" x14ac:dyDescent="0.25">
      <c r="G78" s="14"/>
      <c r="H78" s="12"/>
      <c r="J78" s="14"/>
      <c r="K78" s="12"/>
      <c r="O78" s="8" t="s">
        <v>68</v>
      </c>
      <c r="P78" s="13">
        <v>42825</v>
      </c>
      <c r="Q78" s="14">
        <f t="shared" si="32"/>
        <v>115.11602804758617</v>
      </c>
      <c r="R78" s="14">
        <f t="shared" si="33"/>
        <v>111.10735112756778</v>
      </c>
      <c r="S78" s="8">
        <f t="shared" si="34"/>
        <v>26</v>
      </c>
      <c r="AE78" s="13"/>
      <c r="AF78" s="14"/>
      <c r="AH78" s="14"/>
    </row>
    <row r="79" spans="1:34" x14ac:dyDescent="0.25">
      <c r="G79" s="14"/>
      <c r="H79" s="12"/>
      <c r="J79" s="14"/>
      <c r="K79" s="12"/>
      <c r="O79" s="8" t="s">
        <v>70</v>
      </c>
      <c r="P79" s="13">
        <v>42916</v>
      </c>
      <c r="Q79" s="14">
        <f t="shared" si="32"/>
        <v>117.05152114404885</v>
      </c>
      <c r="R79" s="14">
        <f t="shared" si="33"/>
        <v>113.52221474319481</v>
      </c>
      <c r="S79" s="8">
        <f t="shared" si="34"/>
        <v>29</v>
      </c>
      <c r="AE79" s="13"/>
      <c r="AF79" s="14"/>
      <c r="AH79" s="14"/>
    </row>
    <row r="80" spans="1:34" x14ac:dyDescent="0.25">
      <c r="G80" s="14"/>
      <c r="H80" s="12"/>
      <c r="J80" s="14"/>
      <c r="K80" s="12"/>
      <c r="O80" s="8" t="s">
        <v>72</v>
      </c>
      <c r="P80" s="13">
        <v>43008</v>
      </c>
      <c r="Q80" s="14">
        <f t="shared" si="32"/>
        <v>120.15924124804289</v>
      </c>
      <c r="R80" s="14">
        <f t="shared" si="33"/>
        <v>115.63732456360137</v>
      </c>
      <c r="S80" s="8">
        <f t="shared" si="34"/>
        <v>32</v>
      </c>
      <c r="AE80" s="13"/>
      <c r="AF80" s="14"/>
      <c r="AH80" s="14"/>
    </row>
    <row r="81" spans="7:34" x14ac:dyDescent="0.25">
      <c r="G81" s="14"/>
      <c r="H81" s="12"/>
      <c r="J81" s="14"/>
      <c r="K81" s="12"/>
      <c r="O81" s="8" t="s">
        <v>73</v>
      </c>
      <c r="P81" s="13">
        <v>43100</v>
      </c>
      <c r="Q81" s="14">
        <f t="shared" si="32"/>
        <v>120.64680986828957</v>
      </c>
      <c r="R81" s="14">
        <f t="shared" si="33"/>
        <v>115.37143221798853</v>
      </c>
      <c r="S81" s="8">
        <f t="shared" si="34"/>
        <v>35</v>
      </c>
      <c r="AE81" s="13"/>
      <c r="AF81" s="14"/>
      <c r="AH81" s="14"/>
    </row>
    <row r="82" spans="7:34" x14ac:dyDescent="0.25">
      <c r="G82" s="14"/>
      <c r="H82" s="12"/>
      <c r="J82" s="14"/>
      <c r="K82" s="12"/>
      <c r="O82" s="8" t="s">
        <v>75</v>
      </c>
      <c r="P82" s="13">
        <v>43190</v>
      </c>
      <c r="Q82" s="14">
        <f t="shared" si="32"/>
        <v>119.11918705523743</v>
      </c>
      <c r="R82" s="14">
        <f t="shared" si="33"/>
        <v>113.21139436504345</v>
      </c>
      <c r="S82" s="8">
        <f t="shared" si="34"/>
        <v>38</v>
      </c>
      <c r="AE82" s="13"/>
      <c r="AF82" s="14"/>
      <c r="AH82" s="14"/>
    </row>
    <row r="83" spans="7:34" x14ac:dyDescent="0.25">
      <c r="G83" s="14"/>
      <c r="H83" s="12"/>
      <c r="J83" s="14"/>
      <c r="K83" s="12"/>
      <c r="O83" s="8" t="s">
        <v>77</v>
      </c>
      <c r="P83" s="13">
        <v>43281</v>
      </c>
      <c r="Q83" s="14">
        <f t="shared" si="32"/>
        <v>115.76502095408918</v>
      </c>
      <c r="R83" s="14">
        <f t="shared" si="33"/>
        <v>109.47339773491622</v>
      </c>
      <c r="S83" s="8">
        <f t="shared" si="34"/>
        <v>41</v>
      </c>
      <c r="AE83" s="13"/>
      <c r="AF83" s="14"/>
      <c r="AH83" s="14"/>
    </row>
    <row r="84" spans="7:34" x14ac:dyDescent="0.25">
      <c r="G84" s="14"/>
      <c r="H84" s="12"/>
      <c r="J84" s="14"/>
      <c r="K84" s="12"/>
      <c r="O84" s="8" t="s">
        <v>78</v>
      </c>
      <c r="P84" s="13">
        <v>43373</v>
      </c>
      <c r="Q84" s="14">
        <f t="shared" si="32"/>
        <v>117.09100052280324</v>
      </c>
      <c r="R84" s="14">
        <f t="shared" si="33"/>
        <v>110.63355419957225</v>
      </c>
      <c r="S84" s="8">
        <f t="shared" si="34"/>
        <v>44</v>
      </c>
      <c r="AE84" s="13"/>
      <c r="AF84" s="14"/>
      <c r="AH84" s="14"/>
    </row>
    <row r="85" spans="7:34" x14ac:dyDescent="0.25">
      <c r="G85" s="14"/>
      <c r="H85" s="12"/>
      <c r="J85" s="14"/>
      <c r="K85" s="12"/>
      <c r="O85" s="8" t="s">
        <v>80</v>
      </c>
      <c r="P85" s="13">
        <v>43465</v>
      </c>
      <c r="Q85" s="14">
        <f t="shared" si="32"/>
        <v>117.14355911702782</v>
      </c>
      <c r="R85" s="14">
        <f t="shared" si="33"/>
        <v>110.63089639862072</v>
      </c>
      <c r="S85" s="8">
        <f t="shared" si="34"/>
        <v>47</v>
      </c>
      <c r="AE85" s="13"/>
      <c r="AF85" s="14"/>
      <c r="AH85" s="14"/>
    </row>
    <row r="86" spans="7:34" x14ac:dyDescent="0.25">
      <c r="G86" s="14"/>
      <c r="H86" s="12"/>
      <c r="J86" s="14"/>
      <c r="K86" s="12"/>
      <c r="O86" s="8" t="s">
        <v>82</v>
      </c>
      <c r="P86" s="13">
        <v>43555</v>
      </c>
      <c r="Q86" s="14">
        <f t="shared" si="32"/>
        <v>124.30139571638905</v>
      </c>
      <c r="R86" s="14">
        <f t="shared" si="33"/>
        <v>116.55918708649246</v>
      </c>
      <c r="S86" s="8">
        <f t="shared" si="34"/>
        <v>50</v>
      </c>
      <c r="AE86" s="13"/>
      <c r="AF86" s="14"/>
      <c r="AH86" s="14"/>
    </row>
    <row r="87" spans="7:34" x14ac:dyDescent="0.25">
      <c r="G87" s="14"/>
      <c r="H87" s="12"/>
      <c r="J87" s="14"/>
      <c r="K87" s="12"/>
      <c r="O87" s="8" t="s">
        <v>83</v>
      </c>
      <c r="P87" s="13">
        <v>43646</v>
      </c>
      <c r="Q87" s="14">
        <f t="shared" si="32"/>
        <v>130.43936577464271</v>
      </c>
      <c r="R87" s="14">
        <f t="shared" si="33"/>
        <v>121.35757028130172</v>
      </c>
      <c r="S87" s="8">
        <f t="shared" si="34"/>
        <v>53</v>
      </c>
      <c r="AE87" s="13"/>
      <c r="AF87" s="14"/>
      <c r="AH87" s="14"/>
    </row>
    <row r="88" spans="7:34" x14ac:dyDescent="0.25">
      <c r="G88" s="14"/>
      <c r="H88" s="12"/>
      <c r="J88" s="14"/>
      <c r="K88" s="12"/>
      <c r="O88" s="8" t="s">
        <v>84</v>
      </c>
      <c r="P88" s="13">
        <v>43738</v>
      </c>
      <c r="Q88" s="14">
        <f t="shared" si="32"/>
        <v>130.90749649564273</v>
      </c>
      <c r="R88" s="14">
        <f t="shared" si="33"/>
        <v>121.99529008863389</v>
      </c>
      <c r="S88" s="8">
        <f t="shared" si="34"/>
        <v>56</v>
      </c>
      <c r="AE88" s="13"/>
      <c r="AF88" s="14"/>
      <c r="AH88" s="14"/>
    </row>
    <row r="89" spans="7:34" x14ac:dyDescent="0.25">
      <c r="G89" s="14"/>
      <c r="H89" s="12"/>
      <c r="J89" s="14"/>
      <c r="K89" s="12"/>
      <c r="O89" s="8" t="s">
        <v>86</v>
      </c>
      <c r="P89" s="13">
        <v>43830</v>
      </c>
      <c r="Q89" s="14">
        <f t="shared" si="32"/>
        <v>134.01268551987297</v>
      </c>
      <c r="R89" s="14">
        <f t="shared" si="33"/>
        <v>125.13314426077211</v>
      </c>
      <c r="S89" s="8">
        <f t="shared" si="34"/>
        <v>59</v>
      </c>
      <c r="AE89" s="13"/>
      <c r="AF89" s="14"/>
      <c r="AH89" s="14"/>
    </row>
    <row r="90" spans="7:34" x14ac:dyDescent="0.25">
      <c r="G90" s="14"/>
      <c r="H90" s="12"/>
      <c r="J90" s="14"/>
      <c r="K90" s="12"/>
      <c r="O90" s="8" t="s">
        <v>88</v>
      </c>
      <c r="P90" s="13">
        <v>43921</v>
      </c>
      <c r="Q90" s="14">
        <f t="shared" si="32"/>
        <v>120.18097500196563</v>
      </c>
      <c r="R90" s="14">
        <f t="shared" si="33"/>
        <v>107.82568502718848</v>
      </c>
      <c r="S90" s="8">
        <f t="shared" si="34"/>
        <v>62</v>
      </c>
      <c r="AE90" s="13"/>
      <c r="AF90" s="14"/>
      <c r="AH90" s="14"/>
    </row>
    <row r="91" spans="7:34" x14ac:dyDescent="0.25">
      <c r="G91" s="14"/>
      <c r="H91" s="12"/>
      <c r="J91" s="14"/>
      <c r="K91" s="12"/>
      <c r="O91" s="8" t="s">
        <v>89</v>
      </c>
      <c r="P91" s="13">
        <v>44012</v>
      </c>
      <c r="Q91" s="14">
        <f t="shared" si="32"/>
        <v>131.32508831998524</v>
      </c>
      <c r="R91" s="14">
        <f t="shared" si="33"/>
        <v>120.39195024172308</v>
      </c>
      <c r="S91" s="8">
        <f t="shared" si="34"/>
        <v>65</v>
      </c>
      <c r="AE91" s="13"/>
      <c r="AF91" s="14"/>
      <c r="AH91" s="14"/>
    </row>
    <row r="92" spans="7:34" x14ac:dyDescent="0.25">
      <c r="G92" s="14"/>
      <c r="H92" s="12"/>
      <c r="J92" s="14"/>
      <c r="K92" s="12"/>
      <c r="O92" s="8" t="s">
        <v>90</v>
      </c>
      <c r="P92" s="13">
        <v>44104</v>
      </c>
      <c r="Q92" s="14">
        <f t="shared" si="32"/>
        <v>133.70060599539659</v>
      </c>
      <c r="R92" s="14">
        <f t="shared" si="33"/>
        <v>122.67660867563116</v>
      </c>
      <c r="S92" s="8">
        <f t="shared" si="34"/>
        <v>68</v>
      </c>
      <c r="AE92" s="13"/>
      <c r="AF92" s="14"/>
      <c r="AH92" s="14"/>
    </row>
    <row r="93" spans="7:34" x14ac:dyDescent="0.25">
      <c r="G93" s="14"/>
      <c r="H93" s="12"/>
      <c r="J93" s="14"/>
      <c r="K93" s="12"/>
      <c r="O93" s="8" t="s">
        <v>91</v>
      </c>
      <c r="P93" s="66">
        <f>+P3</f>
        <v>44165</v>
      </c>
      <c r="Q93" s="14">
        <f t="shared" si="32"/>
        <v>143.46548548254881</v>
      </c>
      <c r="R93" s="14">
        <f t="shared" si="33"/>
        <v>128.01723178597345</v>
      </c>
      <c r="S93" s="8">
        <f t="shared" si="34"/>
        <v>70</v>
      </c>
      <c r="AE93" s="13"/>
      <c r="AF93" s="14"/>
      <c r="AH93" s="14"/>
    </row>
    <row r="94" spans="7:34" x14ac:dyDescent="0.25">
      <c r="G94" s="14"/>
      <c r="H94" s="12"/>
      <c r="J94" s="14"/>
      <c r="K94" s="12"/>
      <c r="O94" s="8" t="s">
        <v>141</v>
      </c>
      <c r="P94" s="13"/>
      <c r="Q94" s="14" t="str">
        <f t="shared" si="32"/>
        <v>N/A</v>
      </c>
      <c r="R94" s="14" t="str">
        <f t="shared" si="33"/>
        <v>N/A</v>
      </c>
      <c r="S94" s="8" t="str">
        <f t="shared" si="34"/>
        <v>N/A</v>
      </c>
      <c r="AE94" s="13"/>
      <c r="AF94" s="14"/>
      <c r="AH94" s="14"/>
    </row>
    <row r="95" spans="7:34" x14ac:dyDescent="0.25">
      <c r="G95" s="14"/>
      <c r="H95" s="12"/>
      <c r="J95" s="14"/>
      <c r="K95" s="12"/>
      <c r="O95" s="8" t="s">
        <v>142</v>
      </c>
      <c r="P95" s="13"/>
      <c r="Q95" s="14" t="str">
        <f t="shared" si="32"/>
        <v>N/A</v>
      </c>
      <c r="R95" s="14" t="str">
        <f t="shared" si="33"/>
        <v>N/A</v>
      </c>
      <c r="S95" s="8" t="str">
        <f t="shared" si="34"/>
        <v>N/A</v>
      </c>
      <c r="AE95" s="13"/>
      <c r="AF95" s="14"/>
      <c r="AH95" s="14"/>
    </row>
    <row r="96" spans="7:34" x14ac:dyDescent="0.25">
      <c r="G96" s="14"/>
      <c r="H96" s="12"/>
      <c r="J96" s="14"/>
      <c r="K96" s="12"/>
      <c r="O96" s="8" t="s">
        <v>143</v>
      </c>
      <c r="Q96" s="14" t="str">
        <f t="shared" si="32"/>
        <v>N/A</v>
      </c>
      <c r="R96" s="14" t="str">
        <f t="shared" si="33"/>
        <v>N/A</v>
      </c>
      <c r="S96" s="8" t="str">
        <f t="shared" si="34"/>
        <v>N/A</v>
      </c>
    </row>
    <row r="97" spans="7:19" x14ac:dyDescent="0.25">
      <c r="G97" s="14"/>
      <c r="H97" s="12"/>
      <c r="J97" s="14"/>
      <c r="K97" s="12"/>
      <c r="O97" s="8" t="s">
        <v>144</v>
      </c>
      <c r="Q97" s="14" t="str">
        <f t="shared" si="32"/>
        <v>N/A</v>
      </c>
      <c r="R97" s="14" t="str">
        <f t="shared" si="33"/>
        <v>N/A</v>
      </c>
      <c r="S97" s="8" t="str">
        <f t="shared" si="34"/>
        <v>N/A</v>
      </c>
    </row>
    <row r="98" spans="7:19" x14ac:dyDescent="0.25">
      <c r="G98" s="14"/>
      <c r="H98" s="12"/>
      <c r="J98" s="14"/>
      <c r="K98" s="12"/>
    </row>
    <row r="99" spans="7:19" x14ac:dyDescent="0.25">
      <c r="G99" s="14"/>
      <c r="H99" s="12"/>
      <c r="J99" s="14"/>
      <c r="K99" s="12"/>
    </row>
    <row r="100" spans="7:19" x14ac:dyDescent="0.25">
      <c r="G100" s="14"/>
      <c r="H100" s="12"/>
      <c r="J100" s="14"/>
      <c r="K100" s="12"/>
    </row>
    <row r="101" spans="7:19" x14ac:dyDescent="0.25">
      <c r="G101" s="14"/>
      <c r="H101" s="12"/>
      <c r="J101" s="14"/>
      <c r="K101" s="12"/>
    </row>
    <row r="102" spans="7:19" x14ac:dyDescent="0.25">
      <c r="G102" s="14"/>
      <c r="H102" s="12"/>
      <c r="J102" s="14"/>
      <c r="K102" s="12"/>
    </row>
    <row r="103" spans="7:19" x14ac:dyDescent="0.25">
      <c r="G103" s="14"/>
      <c r="H103" s="12"/>
      <c r="J103" s="14"/>
      <c r="K103" s="12"/>
    </row>
    <row r="104" spans="7:19" x14ac:dyDescent="0.25">
      <c r="G104" s="14"/>
      <c r="H104" s="12"/>
      <c r="J104" s="14"/>
      <c r="K104" s="12"/>
    </row>
    <row r="105" spans="7:19" x14ac:dyDescent="0.25">
      <c r="G105" s="14"/>
      <c r="H105" s="12"/>
      <c r="J105" s="14"/>
      <c r="K105" s="12"/>
    </row>
    <row r="106" spans="7:19" x14ac:dyDescent="0.25">
      <c r="G106" s="14"/>
      <c r="H106" s="12"/>
      <c r="J106" s="14"/>
      <c r="K106" s="12"/>
    </row>
    <row r="107" spans="7:19" x14ac:dyDescent="0.25">
      <c r="G107" s="14"/>
      <c r="H107" s="12"/>
      <c r="J107" s="14"/>
      <c r="K107" s="12"/>
    </row>
    <row r="108" spans="7:19" x14ac:dyDescent="0.25">
      <c r="G108" s="14"/>
      <c r="H108" s="12"/>
      <c r="J108" s="14"/>
      <c r="K108" s="12"/>
    </row>
    <row r="109" spans="7:19" x14ac:dyDescent="0.25">
      <c r="G109" s="14"/>
      <c r="H109" s="12"/>
      <c r="J109" s="14"/>
      <c r="K109" s="12"/>
    </row>
    <row r="110" spans="7:19" x14ac:dyDescent="0.25">
      <c r="G110" s="14"/>
      <c r="H110" s="12"/>
      <c r="J110" s="14"/>
      <c r="K110" s="12"/>
    </row>
    <row r="111" spans="7:19" x14ac:dyDescent="0.25">
      <c r="G111" s="14"/>
      <c r="H111" s="12"/>
      <c r="J111" s="14"/>
      <c r="K111" s="12"/>
    </row>
    <row r="112" spans="7:19" x14ac:dyDescent="0.25">
      <c r="G112" s="14"/>
      <c r="H112" s="12"/>
      <c r="J112" s="14"/>
      <c r="K112" s="12"/>
    </row>
    <row r="113" spans="7:11" x14ac:dyDescent="0.25">
      <c r="G113" s="14"/>
      <c r="H113" s="12"/>
      <c r="J113" s="14"/>
      <c r="K113" s="12"/>
    </row>
    <row r="114" spans="7:11" x14ac:dyDescent="0.25">
      <c r="G114" s="14"/>
      <c r="H114" s="12"/>
      <c r="J114" s="14"/>
      <c r="K114" s="12"/>
    </row>
    <row r="115" spans="7:11" x14ac:dyDescent="0.25">
      <c r="G115" s="14"/>
      <c r="H115" s="12"/>
      <c r="J115" s="14"/>
      <c r="K115" s="12"/>
    </row>
    <row r="116" spans="7:11" x14ac:dyDescent="0.25">
      <c r="G116" s="14"/>
      <c r="H116" s="12"/>
      <c r="J116" s="14"/>
      <c r="K116" s="12"/>
    </row>
    <row r="117" spans="7:11" x14ac:dyDescent="0.25">
      <c r="G117" s="14"/>
      <c r="H117" s="12"/>
      <c r="J117" s="14"/>
      <c r="K117" s="12"/>
    </row>
    <row r="118" spans="7:11" x14ac:dyDescent="0.25">
      <c r="G118" s="14"/>
      <c r="H118" s="12"/>
      <c r="J118" s="14"/>
      <c r="K118" s="12"/>
    </row>
    <row r="119" spans="7:11" x14ac:dyDescent="0.25">
      <c r="G119" s="14"/>
      <c r="H119" s="12"/>
      <c r="J119" s="14"/>
      <c r="K119" s="12"/>
    </row>
    <row r="120" spans="7:11" x14ac:dyDescent="0.25">
      <c r="G120" s="14"/>
      <c r="H120" s="12"/>
      <c r="J120" s="14"/>
      <c r="K120" s="12"/>
    </row>
    <row r="121" spans="7:11" x14ac:dyDescent="0.25">
      <c r="G121" s="14"/>
      <c r="H121" s="12"/>
      <c r="J121" s="14"/>
      <c r="K121" s="12"/>
    </row>
    <row r="122" spans="7:11" x14ac:dyDescent="0.25">
      <c r="G122" s="14"/>
      <c r="H122" s="12"/>
      <c r="J122" s="14"/>
      <c r="K122" s="12"/>
    </row>
    <row r="123" spans="7:11" x14ac:dyDescent="0.25">
      <c r="G123" s="14"/>
      <c r="H123" s="12"/>
      <c r="J123" s="14"/>
      <c r="K123" s="12"/>
    </row>
    <row r="124" spans="7:11" x14ac:dyDescent="0.25">
      <c r="G124" s="14"/>
      <c r="H124" s="12"/>
      <c r="J124" s="14"/>
      <c r="K124" s="12"/>
    </row>
    <row r="125" spans="7:11" x14ac:dyDescent="0.25">
      <c r="G125" s="14"/>
      <c r="H125" s="12"/>
      <c r="J125" s="14"/>
      <c r="K125" s="12"/>
    </row>
    <row r="126" spans="7:11" x14ac:dyDescent="0.25">
      <c r="G126" s="14"/>
      <c r="H126" s="12"/>
      <c r="J126" s="14"/>
      <c r="K126" s="12"/>
    </row>
    <row r="127" spans="7:11" x14ac:dyDescent="0.25">
      <c r="G127" s="14"/>
      <c r="H127" s="12"/>
      <c r="J127" s="14"/>
      <c r="K127" s="12"/>
    </row>
    <row r="128" spans="7:11" x14ac:dyDescent="0.25">
      <c r="G128" s="14"/>
      <c r="H128" s="12"/>
      <c r="J128" s="14"/>
      <c r="K128" s="12"/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AFC5-E40D-40D3-A028-EC502C4E97BA}">
  <sheetPr>
    <tabColor theme="1"/>
    <pageSetUpPr fitToPage="1"/>
  </sheetPr>
  <dimension ref="A1:G58"/>
  <sheetViews>
    <sheetView showGridLines="0" workbookViewId="0">
      <selection activeCell="F19" sqref="F19"/>
    </sheetView>
  </sheetViews>
  <sheetFormatPr defaultRowHeight="12.75" x14ac:dyDescent="0.2"/>
  <cols>
    <col min="1" max="1" width="25.5703125" style="53" bestFit="1" customWidth="1"/>
    <col min="2" max="2" width="18.140625" style="58" bestFit="1" customWidth="1"/>
    <col min="3" max="3" width="12.7109375" style="58" customWidth="1"/>
    <col min="4" max="4" width="9.140625" style="53"/>
    <col min="5" max="5" width="16.42578125" style="53" bestFit="1" customWidth="1"/>
    <col min="6" max="6" width="18.140625" style="53" bestFit="1" customWidth="1"/>
    <col min="7" max="7" width="10.42578125" style="53" bestFit="1" customWidth="1"/>
    <col min="8" max="16384" width="9.140625" style="53"/>
  </cols>
  <sheetData>
    <row r="1" spans="1:7" x14ac:dyDescent="0.2">
      <c r="A1" s="52" t="s">
        <v>111</v>
      </c>
      <c r="B1" s="55" t="s">
        <v>105</v>
      </c>
      <c r="C1" s="55" t="s">
        <v>1</v>
      </c>
    </row>
    <row r="2" spans="1:7" x14ac:dyDescent="0.2">
      <c r="A2" s="53" t="s">
        <v>106</v>
      </c>
      <c r="B2" s="56">
        <f>'GEM - Gross'!V4</f>
        <v>0.28678696986293128</v>
      </c>
      <c r="C2" s="56">
        <f>'GEM - Gross'!W4</f>
        <v>0.14690811606679777</v>
      </c>
    </row>
    <row r="3" spans="1:7" x14ac:dyDescent="0.2">
      <c r="A3" s="53" t="s">
        <v>107</v>
      </c>
      <c r="B3" s="56">
        <f>'GEM - Gross'!V16</f>
        <v>5.9862390338791371E-2</v>
      </c>
      <c r="C3" s="56">
        <f>'GEM - Gross'!W16</f>
        <v>3.2109568855186232E-2</v>
      </c>
    </row>
    <row r="4" spans="1:7" x14ac:dyDescent="0.2">
      <c r="A4" s="53" t="s">
        <v>108</v>
      </c>
      <c r="B4" s="57">
        <f ca="1">'GEM - Gross'!V36</f>
        <v>0.73611289988740647</v>
      </c>
      <c r="C4" s="57">
        <f ca="1">'GEM - Gross'!W36</f>
        <v>0.380429053879274</v>
      </c>
    </row>
    <row r="5" spans="1:7" x14ac:dyDescent="0.2">
      <c r="A5" s="53" t="s">
        <v>109</v>
      </c>
      <c r="B5" s="57">
        <f ca="1">'GEM - Gross'!V38</f>
        <v>0.81780309234203041</v>
      </c>
      <c r="C5" s="57">
        <f ca="1">'GEM - Gross'!W38</f>
        <v>0.37450270173681283</v>
      </c>
    </row>
    <row r="6" spans="1:7" x14ac:dyDescent="0.2">
      <c r="A6" s="53" t="s">
        <v>71</v>
      </c>
      <c r="B6" s="56">
        <f>'GEM - Gross'!V39</f>
        <v>-0.11419592000000001</v>
      </c>
      <c r="C6" s="56">
        <f>'GEM - Gross'!W39</f>
        <v>-0.14532071999999996</v>
      </c>
    </row>
    <row r="7" spans="1:7" x14ac:dyDescent="0.2">
      <c r="A7" s="53" t="s">
        <v>74</v>
      </c>
      <c r="B7" s="56">
        <f ca="1">'GEM - Gross'!V41</f>
        <v>1.1168008398924523</v>
      </c>
    </row>
    <row r="8" spans="1:7" x14ac:dyDescent="0.2">
      <c r="A8" s="53" t="s">
        <v>76</v>
      </c>
      <c r="B8" s="56">
        <f ca="1">'GEM - Gross'!V42</f>
        <v>0.91685742644831225</v>
      </c>
    </row>
    <row r="9" spans="1:7" x14ac:dyDescent="0.2">
      <c r="A9" s="53" t="s">
        <v>110</v>
      </c>
      <c r="B9" s="56">
        <f ca="1">'GEM - Gross'!V22</f>
        <v>8.1322294919634927E-2</v>
      </c>
      <c r="C9" s="56">
        <f ca="1">'GEM - Gross'!W22</f>
        <v>8.4403566256997645E-2</v>
      </c>
    </row>
    <row r="11" spans="1:7" x14ac:dyDescent="0.2">
      <c r="A11" s="52" t="s">
        <v>114</v>
      </c>
      <c r="B11" s="55" t="s">
        <v>105</v>
      </c>
      <c r="C11" s="55" t="s">
        <v>1</v>
      </c>
      <c r="F11" s="53" t="s">
        <v>122</v>
      </c>
      <c r="G11" s="53" t="s">
        <v>1</v>
      </c>
    </row>
    <row r="12" spans="1:7" x14ac:dyDescent="0.2">
      <c r="A12" s="53" t="s">
        <v>115</v>
      </c>
      <c r="B12" s="56">
        <f>'Sukuk - Gross'!V4</f>
        <v>0.92618249961305499</v>
      </c>
      <c r="C12" s="56">
        <f>'Sukuk - Gross'!W4</f>
        <v>0.67304574680944595</v>
      </c>
      <c r="E12" s="53" t="s">
        <v>137</v>
      </c>
      <c r="F12" s="54">
        <f>'Sukuk - Gross'!AA5</f>
        <v>2.5999999999999999E-2</v>
      </c>
      <c r="G12" s="54">
        <f>'Sukuk - Gross'!AB5</f>
        <v>1.2999999999999999E-2</v>
      </c>
    </row>
    <row r="13" spans="1:7" x14ac:dyDescent="0.2">
      <c r="A13" s="53" t="s">
        <v>116</v>
      </c>
      <c r="B13" s="56">
        <f>'Sukuk - Gross'!V21</f>
        <v>6.4344553476071153E-2</v>
      </c>
      <c r="C13" s="56">
        <f>'Sukuk - Gross'!W21</f>
        <v>5.0174561506947546E-2</v>
      </c>
      <c r="E13" s="53" t="s">
        <v>123</v>
      </c>
      <c r="F13" s="54">
        <f>'Sukuk - Gross'!V20</f>
        <v>7.3130932665439907E-2</v>
      </c>
      <c r="G13" s="54">
        <f>'Sukuk - Gross'!W20</f>
        <v>6.1693276966536814E-2</v>
      </c>
    </row>
    <row r="14" spans="1:7" x14ac:dyDescent="0.2">
      <c r="A14" s="53" t="s">
        <v>108</v>
      </c>
      <c r="B14" s="57">
        <f ca="1">'Sukuk - Gross'!V41</f>
        <v>1.3889367099323273</v>
      </c>
      <c r="C14" s="57">
        <f ca="1">'Sukuk - Gross'!W41</f>
        <v>1.3831107297790672</v>
      </c>
    </row>
    <row r="15" spans="1:7" x14ac:dyDescent="0.2">
      <c r="A15" s="53" t="s">
        <v>42</v>
      </c>
      <c r="B15" s="56">
        <f>'Sukuk - Gross'!V23</f>
        <v>4.1156857234623256E-2</v>
      </c>
      <c r="C15" s="56">
        <f>'Sukuk - Gross'!W23</f>
        <v>3.4876847766033503E-2</v>
      </c>
    </row>
    <row r="16" spans="1:7" x14ac:dyDescent="0.2">
      <c r="A16" s="53" t="s">
        <v>110</v>
      </c>
      <c r="B16" s="56">
        <f ca="1">'Sukuk - Gross'!V27</f>
        <v>4.6326483428612231E-2</v>
      </c>
      <c r="C16" s="56">
        <f ca="1">'Sukuk - Gross'!W27</f>
        <v>3.6276604921546836E-2</v>
      </c>
    </row>
    <row r="18" spans="1:7" x14ac:dyDescent="0.2">
      <c r="A18" s="52" t="s">
        <v>118</v>
      </c>
      <c r="B18" s="55" t="s">
        <v>105</v>
      </c>
      <c r="C18" s="55" t="s">
        <v>1</v>
      </c>
      <c r="F18" s="53" t="s">
        <v>122</v>
      </c>
      <c r="G18" s="53" t="s">
        <v>1</v>
      </c>
    </row>
    <row r="19" spans="1:7" x14ac:dyDescent="0.2">
      <c r="A19" s="53" t="s">
        <v>115</v>
      </c>
      <c r="B19" s="56">
        <f>'Credit - Gross'!V4</f>
        <v>1.3589967701490848</v>
      </c>
      <c r="C19" s="56">
        <f>'Credit - Gross'!W4</f>
        <v>0.93110664215967121</v>
      </c>
      <c r="E19" s="53" t="s">
        <v>137</v>
      </c>
      <c r="F19" s="54">
        <f>'Credit - Gross'!AA5</f>
        <v>5.2699999999999997E-2</v>
      </c>
      <c r="G19" s="54">
        <f>'Credit - Gross'!AB5</f>
        <v>2.2499999999999999E-2</v>
      </c>
    </row>
    <row r="20" spans="1:7" x14ac:dyDescent="0.2">
      <c r="A20" s="53" t="s">
        <v>116</v>
      </c>
      <c r="B20" s="56">
        <f>'Credit - Gross'!V21</f>
        <v>8.506613903519411E-2</v>
      </c>
      <c r="C20" s="56">
        <f>'Credit - Gross'!W21</f>
        <v>6.4603085711370634E-2</v>
      </c>
      <c r="E20" s="53" t="s">
        <v>123</v>
      </c>
      <c r="F20" s="54">
        <f>'Credit - Gross'!V20</f>
        <v>0.10157948404271178</v>
      </c>
      <c r="G20" s="54">
        <f>'Credit - Gross'!W20</f>
        <v>7.5191951566941917E-2</v>
      </c>
    </row>
    <row r="21" spans="1:7" x14ac:dyDescent="0.2">
      <c r="A21" s="53" t="s">
        <v>108</v>
      </c>
      <c r="B21" s="57">
        <f ca="1">'Credit - Gross'!V41</f>
        <v>1.2381054758923578</v>
      </c>
      <c r="C21" s="57">
        <f ca="1">'Credit - Gross'!W41</f>
        <v>1.2554468493378974</v>
      </c>
    </row>
    <row r="22" spans="1:7" x14ac:dyDescent="0.2">
      <c r="A22" s="53" t="s">
        <v>42</v>
      </c>
      <c r="B22" s="56">
        <f>'Credit - Gross'!V23</f>
        <v>6.194999999999995E-2</v>
      </c>
      <c r="C22" s="56">
        <f>'Credit - Gross'!W23</f>
        <v>4.4200000000000003E-2</v>
      </c>
    </row>
    <row r="23" spans="1:7" x14ac:dyDescent="0.2">
      <c r="A23" s="53" t="s">
        <v>110</v>
      </c>
      <c r="B23" s="56">
        <f ca="1">'Credit - Gross'!V27</f>
        <v>6.8706698008813141E-2</v>
      </c>
      <c r="C23" s="56">
        <f ca="1">'Credit - Gross'!W27</f>
        <v>5.1458240343222231E-2</v>
      </c>
    </row>
    <row r="25" spans="1:7" x14ac:dyDescent="0.2">
      <c r="A25" s="52" t="s">
        <v>121</v>
      </c>
      <c r="B25" s="55" t="s">
        <v>122</v>
      </c>
      <c r="C25" s="55" t="s">
        <v>1</v>
      </c>
      <c r="E25" s="52" t="s">
        <v>139</v>
      </c>
      <c r="F25" s="55" t="s">
        <v>122</v>
      </c>
      <c r="G25" s="55" t="s">
        <v>1</v>
      </c>
    </row>
    <row r="26" spans="1:7" x14ac:dyDescent="0.2">
      <c r="A26" s="53" t="s">
        <v>24</v>
      </c>
      <c r="B26" s="79">
        <f>'Frontier - Net'!V4</f>
        <v>0.66274546843645044</v>
      </c>
      <c r="C26" s="79">
        <f>'Frontier - Net'!W4</f>
        <v>-0.16302092147343727</v>
      </c>
      <c r="D26" s="54"/>
      <c r="E26" s="53" t="s">
        <v>24</v>
      </c>
      <c r="F26" s="59">
        <f>'SLT II'!V4</f>
        <v>0.10052612481874523</v>
      </c>
      <c r="G26" s="59">
        <f>'SLT II'!W4</f>
        <v>-1.7984883640843163E-2</v>
      </c>
    </row>
    <row r="27" spans="1:7" x14ac:dyDescent="0.2">
      <c r="A27" s="53" t="s">
        <v>123</v>
      </c>
      <c r="B27" s="79">
        <f>'Frontier - Net'!V15</f>
        <v>5.6753182451095396E-2</v>
      </c>
      <c r="C27" s="79">
        <f>'Frontier - Net'!W15</f>
        <v>-0.11971564506870247</v>
      </c>
      <c r="E27" s="53" t="s">
        <v>123</v>
      </c>
      <c r="F27" s="59">
        <f>'SLT II'!V15</f>
        <v>9.2462113451429406E-2</v>
      </c>
      <c r="G27" s="59">
        <f>'SLT II'!W15</f>
        <v>4.2420546263369996E-2</v>
      </c>
    </row>
    <row r="28" spans="1:7" x14ac:dyDescent="0.2">
      <c r="A28" s="53" t="s">
        <v>124</v>
      </c>
      <c r="B28" s="79">
        <f>'Frontier - Net'!V16</f>
        <v>6.6301728348564515E-2</v>
      </c>
      <c r="C28" s="79">
        <f>'Frontier - Net'!W16</f>
        <v>-2.2217145072623734E-2</v>
      </c>
      <c r="E28" s="53" t="s">
        <v>124</v>
      </c>
      <c r="F28" s="59">
        <f>'SLT II'!V16</f>
        <v>7.1103150929298975E-2</v>
      </c>
      <c r="G28" s="59">
        <f>'SLT II'!W16</f>
        <v>-1.292988713038612E-2</v>
      </c>
    </row>
    <row r="29" spans="1:7" x14ac:dyDescent="0.2">
      <c r="A29" s="53" t="s">
        <v>65</v>
      </c>
      <c r="B29" s="80">
        <f ca="1">'Frontier - Net'!V36</f>
        <v>0.34361908967765559</v>
      </c>
      <c r="C29" s="80">
        <f ca="1">'Frontier - Net'!W36</f>
        <v>-0.27136342268733038</v>
      </c>
      <c r="E29" s="53" t="s">
        <v>65</v>
      </c>
      <c r="F29" s="60">
        <f ca="1">'SLT II'!V36</f>
        <v>0.29511162497542809</v>
      </c>
      <c r="G29" s="60">
        <f ca="1">'SLT II'!W36</f>
        <v>-0.10829247369154742</v>
      </c>
    </row>
    <row r="30" spans="1:7" x14ac:dyDescent="0.2">
      <c r="A30" s="53" t="s">
        <v>69</v>
      </c>
      <c r="B30" s="80">
        <f ca="1">'Frontier - Net'!V38</f>
        <v>0.38283282398870072</v>
      </c>
      <c r="C30" s="80">
        <f ca="1">'Frontier - Net'!W38</f>
        <v>-0.29808528499706338</v>
      </c>
      <c r="E30" s="53" t="s">
        <v>69</v>
      </c>
      <c r="F30" s="60">
        <f ca="1">'SLT II'!V38</f>
        <v>0.43689207267065233</v>
      </c>
      <c r="G30" s="60">
        <f ca="1">'SLT II'!W38</f>
        <v>-0.15974008064077455</v>
      </c>
    </row>
    <row r="31" spans="1:7" x14ac:dyDescent="0.2">
      <c r="A31" s="53" t="s">
        <v>71</v>
      </c>
      <c r="B31" s="79">
        <f>'Frontier - Net'!V39</f>
        <v>-0.28677784015686847</v>
      </c>
      <c r="C31" s="79">
        <f>'Frontier - Net'!W39</f>
        <v>-0.45019644009592319</v>
      </c>
      <c r="E31" s="53" t="s">
        <v>71</v>
      </c>
      <c r="F31" s="59">
        <f>'SLT II'!V39</f>
        <v>-0.17055454869999986</v>
      </c>
      <c r="G31" s="59">
        <f>'SLT II'!W39</f>
        <v>-0.26950431911214678</v>
      </c>
    </row>
    <row r="32" spans="1:7" x14ac:dyDescent="0.2">
      <c r="A32" s="53" t="s">
        <v>74</v>
      </c>
      <c r="B32" s="79">
        <f ca="1">'Frontier - Net'!V41</f>
        <v>0.84276903455002128</v>
      </c>
      <c r="C32" s="81"/>
      <c r="E32" s="53" t="s">
        <v>74</v>
      </c>
      <c r="F32" s="59">
        <f ca="1">'SLT II'!V41</f>
        <v>0.90947603121516163</v>
      </c>
      <c r="G32" s="58"/>
    </row>
    <row r="33" spans="1:7" x14ac:dyDescent="0.2">
      <c r="A33" s="53" t="s">
        <v>76</v>
      </c>
      <c r="B33" s="79">
        <f ca="1">'Frontier - Net'!V42</f>
        <v>0.39645767748489291</v>
      </c>
      <c r="C33" s="81"/>
      <c r="E33" s="53" t="s">
        <v>76</v>
      </c>
      <c r="F33" s="59">
        <f ca="1">'SLT II'!V42</f>
        <v>0.66240706319702602</v>
      </c>
      <c r="G33" s="58"/>
    </row>
    <row r="34" spans="1:7" x14ac:dyDescent="0.2">
      <c r="A34" s="53" t="s">
        <v>110</v>
      </c>
      <c r="B34" s="79">
        <f ca="1">'Frontier - Net'!V22</f>
        <v>0.13940357153469116</v>
      </c>
      <c r="C34" s="79">
        <f ca="1">'Frontier - Net'!W22</f>
        <v>0.14967803939967073</v>
      </c>
      <c r="E34" s="53" t="s">
        <v>110</v>
      </c>
      <c r="F34" s="59">
        <f ca="1">'SLT II'!V22</f>
        <v>0.2000938728226741</v>
      </c>
      <c r="G34" s="59">
        <f ca="1">'SLT II'!W22</f>
        <v>0.2306994129113619</v>
      </c>
    </row>
    <row r="35" spans="1:7" x14ac:dyDescent="0.2">
      <c r="F35" s="58"/>
      <c r="G35" s="58"/>
    </row>
    <row r="36" spans="1:7" x14ac:dyDescent="0.2">
      <c r="A36" s="52" t="s">
        <v>125</v>
      </c>
      <c r="B36" s="61"/>
      <c r="C36" s="61"/>
      <c r="E36" s="52"/>
      <c r="F36" s="61"/>
      <c r="G36" s="61"/>
    </row>
    <row r="37" spans="1:7" x14ac:dyDescent="0.2">
      <c r="B37" s="61" t="s">
        <v>126</v>
      </c>
      <c r="C37" s="61" t="s">
        <v>93</v>
      </c>
      <c r="F37" s="61"/>
      <c r="G37" s="61"/>
    </row>
    <row r="38" spans="1:7" x14ac:dyDescent="0.2">
      <c r="A38" s="62" t="s">
        <v>127</v>
      </c>
      <c r="B38" s="63">
        <v>-0.1439</v>
      </c>
      <c r="C38" s="63">
        <v>-0.3422</v>
      </c>
      <c r="E38" s="62"/>
      <c r="F38" s="63"/>
      <c r="G38" s="63"/>
    </row>
    <row r="39" spans="1:7" x14ac:dyDescent="0.2">
      <c r="A39" s="53" t="s">
        <v>128</v>
      </c>
      <c r="B39" s="63">
        <v>-0.2868</v>
      </c>
      <c r="C39" s="63">
        <v>-0.45019999999999999</v>
      </c>
      <c r="F39" s="63"/>
      <c r="G39" s="63"/>
    </row>
    <row r="41" spans="1:7" x14ac:dyDescent="0.2">
      <c r="A41" s="52" t="s">
        <v>129</v>
      </c>
      <c r="B41" s="55" t="s">
        <v>122</v>
      </c>
      <c r="C41" s="55" t="s">
        <v>1</v>
      </c>
    </row>
    <row r="42" spans="1:7" x14ac:dyDescent="0.2">
      <c r="A42" s="53" t="s">
        <v>106</v>
      </c>
      <c r="B42" s="79">
        <f>'Horizon - Net'!V4</f>
        <v>2.017471086711522</v>
      </c>
      <c r="C42" s="79">
        <f>'Horizon - Net'!W4</f>
        <v>0.71163167822793527</v>
      </c>
    </row>
    <row r="43" spans="1:7" x14ac:dyDescent="0.2">
      <c r="A43" s="53" t="s">
        <v>123</v>
      </c>
      <c r="B43" s="79">
        <f>'Horizon - Net'!V15</f>
        <v>3.3335982458398083E-2</v>
      </c>
      <c r="C43" s="79">
        <f>'Horizon - Net'!W15</f>
        <v>-1.3303550635355599E-2</v>
      </c>
    </row>
    <row r="44" spans="1:7" x14ac:dyDescent="0.2">
      <c r="A44" s="53" t="s">
        <v>130</v>
      </c>
      <c r="B44" s="79">
        <f>'Horizon - Net'!V16</f>
        <v>0.11080702532350872</v>
      </c>
      <c r="C44" s="79">
        <f>'Horizon - Net'!W16</f>
        <v>5.2468899873005403E-2</v>
      </c>
    </row>
    <row r="45" spans="1:7" x14ac:dyDescent="0.2">
      <c r="A45" s="53" t="s">
        <v>108</v>
      </c>
      <c r="B45" s="80">
        <f ca="1">'Horizon - Net'!V36</f>
        <v>0.71408062450539533</v>
      </c>
      <c r="C45" s="80">
        <f ca="1">'Horizon - Net'!W36</f>
        <v>0.27906466680178715</v>
      </c>
    </row>
    <row r="46" spans="1:7" x14ac:dyDescent="0.2">
      <c r="A46" s="53" t="s">
        <v>109</v>
      </c>
      <c r="B46" s="80">
        <f ca="1">'Horizon - Net'!V38</f>
        <v>0.77527250603964415</v>
      </c>
      <c r="C46" s="80">
        <f ca="1">'Horizon - Net'!W38</f>
        <v>0.37307244726865224</v>
      </c>
    </row>
    <row r="47" spans="1:7" x14ac:dyDescent="0.2">
      <c r="A47" s="53" t="s">
        <v>71</v>
      </c>
      <c r="B47" s="79">
        <f>'Horizon - Net'!V39</f>
        <v>-0.28087232187060951</v>
      </c>
      <c r="C47" s="79">
        <f>'Horizon - Net'!W39</f>
        <v>-0.38061217356275712</v>
      </c>
    </row>
    <row r="48" spans="1:7" x14ac:dyDescent="0.2">
      <c r="A48" s="53" t="s">
        <v>74</v>
      </c>
      <c r="B48" s="79">
        <f ca="1">'Horizon - Net'!V41</f>
        <v>0.87054523150941365</v>
      </c>
      <c r="C48" s="81"/>
    </row>
    <row r="49" spans="1:3" x14ac:dyDescent="0.2">
      <c r="A49" s="53" t="s">
        <v>76</v>
      </c>
      <c r="B49" s="79">
        <f ca="1">-'Horizon - Net'!V42</f>
        <v>-0.49175919304443172</v>
      </c>
      <c r="C49" s="81"/>
    </row>
    <row r="50" spans="1:3" x14ac:dyDescent="0.2">
      <c r="A50" s="53" t="s">
        <v>110</v>
      </c>
      <c r="B50" s="79">
        <f ca="1">'Horizon - Net'!V22</f>
        <v>0.13829517138759673</v>
      </c>
      <c r="C50" s="79">
        <f ca="1">'Horizon - Net'!W22</f>
        <v>0.14482584758298611</v>
      </c>
    </row>
    <row r="52" spans="1:3" x14ac:dyDescent="0.2">
      <c r="A52" s="52" t="s">
        <v>131</v>
      </c>
      <c r="B52" s="58" t="s">
        <v>135</v>
      </c>
      <c r="C52" s="58">
        <v>8</v>
      </c>
    </row>
    <row r="54" spans="1:3" x14ac:dyDescent="0.2">
      <c r="B54" s="61" t="s">
        <v>134</v>
      </c>
      <c r="C54" s="61" t="s">
        <v>92</v>
      </c>
    </row>
    <row r="55" spans="1:3" x14ac:dyDescent="0.2">
      <c r="A55" s="62" t="s">
        <v>132</v>
      </c>
      <c r="B55" s="63">
        <f>B42/8</f>
        <v>0.25218388583894025</v>
      </c>
      <c r="C55" s="63">
        <f>C42/8</f>
        <v>8.8953959778491909E-2</v>
      </c>
    </row>
    <row r="56" spans="1:3" x14ac:dyDescent="0.2">
      <c r="A56" s="53" t="s">
        <v>133</v>
      </c>
      <c r="B56" s="63">
        <f>B44</f>
        <v>0.11080702532350872</v>
      </c>
      <c r="C56" s="63">
        <f>C44</f>
        <v>5.2468899873005403E-2</v>
      </c>
    </row>
    <row r="58" spans="1:3" x14ac:dyDescent="0.2">
      <c r="A58" s="53" t="s">
        <v>136</v>
      </c>
    </row>
  </sheetData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7FB6-E39E-46E3-A2C9-9A083898C11D}">
  <dimension ref="A1:C14"/>
  <sheetViews>
    <sheetView showGridLines="0" workbookViewId="0">
      <selection activeCell="E21" sqref="E21"/>
    </sheetView>
  </sheetViews>
  <sheetFormatPr defaultRowHeight="15" x14ac:dyDescent="0.25"/>
  <cols>
    <col min="1" max="1" width="18.42578125" customWidth="1"/>
    <col min="2" max="2" width="21.140625" bestFit="1" customWidth="1"/>
    <col min="3" max="3" width="17.140625" style="72" customWidth="1"/>
  </cols>
  <sheetData>
    <row r="1" spans="1:3" x14ac:dyDescent="0.25">
      <c r="B1" s="68" t="s">
        <v>145</v>
      </c>
      <c r="C1" s="76"/>
    </row>
    <row r="2" spans="1:3" x14ac:dyDescent="0.25">
      <c r="A2" s="67" t="s">
        <v>0</v>
      </c>
      <c r="B2" s="69" t="s">
        <v>146</v>
      </c>
      <c r="C2" s="73" t="s">
        <v>147</v>
      </c>
    </row>
    <row r="3" spans="1:3" x14ac:dyDescent="0.25">
      <c r="A3" s="77">
        <v>44165</v>
      </c>
      <c r="B3" s="70">
        <v>998.75</v>
      </c>
      <c r="C3" s="74"/>
    </row>
    <row r="4" spans="1:3" x14ac:dyDescent="0.25">
      <c r="A4" s="78">
        <v>43830</v>
      </c>
      <c r="B4" s="70">
        <v>1020.83</v>
      </c>
      <c r="C4" s="75">
        <f>B4/B3-1</f>
        <v>2.2107634543178989E-2</v>
      </c>
    </row>
    <row r="5" spans="1:3" x14ac:dyDescent="0.25">
      <c r="A5" s="78">
        <f t="shared" ref="A5:A14" si="0">EOMONTH(A4,1)</f>
        <v>43861</v>
      </c>
      <c r="B5" s="70">
        <v>1032.1400000000001</v>
      </c>
      <c r="C5" s="75">
        <f t="shared" ref="C5:C14" si="1">B5/B4-1</f>
        <v>1.1079219850513855E-2</v>
      </c>
    </row>
    <row r="6" spans="1:3" x14ac:dyDescent="0.25">
      <c r="A6" s="78">
        <f t="shared" si="0"/>
        <v>43890</v>
      </c>
      <c r="B6" s="70">
        <v>1018.86</v>
      </c>
      <c r="C6" s="75">
        <f t="shared" si="1"/>
        <v>-1.2866471602689611E-2</v>
      </c>
    </row>
    <row r="7" spans="1:3" x14ac:dyDescent="0.25">
      <c r="A7" s="78">
        <f t="shared" si="0"/>
        <v>43921</v>
      </c>
      <c r="B7" s="70">
        <v>911.77</v>
      </c>
      <c r="C7" s="75">
        <f t="shared" si="1"/>
        <v>-0.10510766935594684</v>
      </c>
    </row>
    <row r="8" spans="1:3" x14ac:dyDescent="0.25">
      <c r="A8" s="78">
        <f t="shared" si="0"/>
        <v>43951</v>
      </c>
      <c r="B8" s="70">
        <v>920.44</v>
      </c>
      <c r="C8" s="75">
        <f t="shared" si="1"/>
        <v>9.5089770446494803E-3</v>
      </c>
    </row>
    <row r="9" spans="1:3" x14ac:dyDescent="0.25">
      <c r="A9" s="78">
        <f t="shared" si="0"/>
        <v>43982</v>
      </c>
      <c r="B9" s="70">
        <v>970.01</v>
      </c>
      <c r="C9" s="75">
        <f t="shared" si="1"/>
        <v>5.3854678197383876E-2</v>
      </c>
    </row>
    <row r="10" spans="1:3" x14ac:dyDescent="0.25">
      <c r="A10" s="78">
        <f t="shared" si="0"/>
        <v>44012</v>
      </c>
      <c r="B10" s="70">
        <v>992.56</v>
      </c>
      <c r="C10" s="75">
        <f t="shared" si="1"/>
        <v>2.3247183018731743E-2</v>
      </c>
    </row>
    <row r="11" spans="1:3" x14ac:dyDescent="0.25">
      <c r="A11" s="78">
        <f t="shared" si="0"/>
        <v>44043</v>
      </c>
      <c r="B11" s="70">
        <v>1023.55</v>
      </c>
      <c r="C11" s="75">
        <f t="shared" si="1"/>
        <v>3.1222293866365769E-2</v>
      </c>
    </row>
    <row r="12" spans="1:3" x14ac:dyDescent="0.25">
      <c r="A12" s="78">
        <f t="shared" si="0"/>
        <v>44074</v>
      </c>
      <c r="B12" s="70">
        <v>1040.1500000000001</v>
      </c>
      <c r="C12" s="75">
        <f t="shared" si="1"/>
        <v>1.6218064579160973E-2</v>
      </c>
    </row>
    <row r="13" spans="1:3" x14ac:dyDescent="0.25">
      <c r="A13" s="78">
        <f t="shared" si="0"/>
        <v>44104</v>
      </c>
      <c r="B13" s="71">
        <v>1006.64</v>
      </c>
      <c r="C13" s="75">
        <f t="shared" si="1"/>
        <v>-3.221650723453362E-2</v>
      </c>
    </row>
    <row r="14" spans="1:3" x14ac:dyDescent="0.25">
      <c r="A14" s="78">
        <f t="shared" si="0"/>
        <v>44135</v>
      </c>
      <c r="B14" s="71">
        <v>1021.28</v>
      </c>
      <c r="C14" s="75">
        <f t="shared" si="1"/>
        <v>1.4543431614082447E-2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70D5-39FC-47A0-B2A6-399A1AF9D740}">
  <sheetPr>
    <tabColor rgb="FF92D050"/>
    <pageSetUpPr autoPageBreaks="0"/>
  </sheetPr>
  <dimension ref="A1:AC131"/>
  <sheetViews>
    <sheetView showGridLines="0" workbookViewId="0">
      <selection activeCell="D70" sqref="D70"/>
    </sheetView>
  </sheetViews>
  <sheetFormatPr defaultRowHeight="11.25" x14ac:dyDescent="0.25"/>
  <cols>
    <col min="1" max="1" width="9" style="13" bestFit="1" customWidth="1"/>
    <col min="2" max="2" width="11.28515625" style="14" bestFit="1" customWidth="1"/>
    <col min="3" max="3" width="8.42578125" style="14" bestFit="1" customWidth="1"/>
    <col min="4" max="4" width="8.7109375" style="12" bestFit="1" customWidth="1"/>
    <col min="5" max="5" width="10" style="12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46" t="s">
        <v>0</v>
      </c>
      <c r="B1" s="47" t="s">
        <v>94</v>
      </c>
      <c r="C1" s="47" t="s">
        <v>1</v>
      </c>
      <c r="D1" s="48" t="s">
        <v>2</v>
      </c>
      <c r="E1" s="48" t="s">
        <v>3</v>
      </c>
      <c r="G1" s="8" t="s">
        <v>4</v>
      </c>
      <c r="H1" s="8" t="s">
        <v>5</v>
      </c>
      <c r="I1" s="12" t="s">
        <v>6</v>
      </c>
      <c r="J1" s="8" t="s">
        <v>7</v>
      </c>
      <c r="K1" s="8" t="s">
        <v>8</v>
      </c>
      <c r="L1" s="12" t="s">
        <v>9</v>
      </c>
      <c r="M1" s="12" t="s">
        <v>10</v>
      </c>
      <c r="O1" s="25" t="s">
        <v>11</v>
      </c>
      <c r="P1" s="25" t="s">
        <v>0</v>
      </c>
      <c r="Q1" s="25" t="s">
        <v>12</v>
      </c>
      <c r="R1" s="25" t="s">
        <v>13</v>
      </c>
      <c r="S1" s="25" t="s">
        <v>14</v>
      </c>
      <c r="U1" s="25" t="s">
        <v>15</v>
      </c>
      <c r="V1" s="25" t="s">
        <v>16</v>
      </c>
      <c r="W1" s="25" t="s">
        <v>1</v>
      </c>
      <c r="X1" s="25" t="s">
        <v>17</v>
      </c>
      <c r="Z1" s="8" t="s">
        <v>18</v>
      </c>
      <c r="AA1" s="8">
        <v>12</v>
      </c>
    </row>
    <row r="2" spans="1:29" x14ac:dyDescent="0.25">
      <c r="A2" s="13">
        <v>42094</v>
      </c>
      <c r="B2" s="14">
        <v>100</v>
      </c>
      <c r="C2" s="14">
        <v>100</v>
      </c>
      <c r="D2" s="12" t="s">
        <v>19</v>
      </c>
      <c r="E2" s="12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v>42582</v>
      </c>
      <c r="Q2" s="14">
        <f>IFERROR(VLOOKUP(P2,A:B,2,0),"N/A")</f>
        <v>109.22411817641273</v>
      </c>
      <c r="R2" s="14">
        <f>IFERROR(VLOOKUP(P2,A:C,3,0),"N/A")</f>
        <v>111.61943140222536</v>
      </c>
      <c r="S2" s="8">
        <f>IFERROR(MATCH(P2,A:A,0),"N/A")</f>
        <v>18</v>
      </c>
      <c r="U2" s="15"/>
      <c r="Z2" s="8" t="s">
        <v>21</v>
      </c>
      <c r="AA2" s="23">
        <v>0</v>
      </c>
    </row>
    <row r="3" spans="1:29" x14ac:dyDescent="0.25">
      <c r="A3" s="13">
        <f>EOMONTH(A2,1)</f>
        <v>42124</v>
      </c>
      <c r="B3" s="14">
        <f>B2*(1+D3)</f>
        <v>101.52675022357569</v>
      </c>
      <c r="C3" s="14">
        <f t="shared" ref="C3:C67" si="0">C2*(1+E3)</f>
        <v>101.08353955707913</v>
      </c>
      <c r="D3" s="12">
        <v>1.5267502235756927E-2</v>
      </c>
      <c r="E3" s="12">
        <v>1.0835395570791384E-2</v>
      </c>
      <c r="G3" s="14">
        <f>MAX($B$2:B3)</f>
        <v>101.52675022357569</v>
      </c>
      <c r="H3" s="12">
        <f t="shared" ref="H3:H67" si="1">B3/G3-1</f>
        <v>0</v>
      </c>
      <c r="I3" s="12" t="str">
        <f t="shared" ref="I3:I67" si="2">IF(D3&gt;0,"Positive",D3)</f>
        <v>Positive</v>
      </c>
      <c r="J3" s="14">
        <f>MAX($C$2:C3)</f>
        <v>101.08353955707913</v>
      </c>
      <c r="K3" s="12">
        <f t="shared" ref="K3:K67" si="3">C3/J3-1</f>
        <v>0</v>
      </c>
      <c r="L3" s="12" t="str">
        <f t="shared" ref="L3:L11" si="4">IF(E3&gt;0,"Positive",E3)</f>
        <v>Positive</v>
      </c>
      <c r="M3" s="12">
        <f t="shared" ref="M3:M67" si="5">D3-E3</f>
        <v>4.4321066649655426E-3</v>
      </c>
      <c r="O3" s="8" t="s">
        <v>22</v>
      </c>
      <c r="P3" s="13">
        <f>MAX(A:A)</f>
        <v>44165</v>
      </c>
      <c r="Q3" s="14">
        <f>IFERROR(VLOOKUP(P3,A:B,2,0),"N/A")</f>
        <v>132.12085262184422</v>
      </c>
      <c r="R3" s="14">
        <f>IFERROR(VLOOKUP(P3,A:C,3,0),"N/A")</f>
        <v>128.01723178597345</v>
      </c>
      <c r="S3" s="8">
        <f>IFERROR(MATCH(P3,A:A,0),"N/A")</f>
        <v>70</v>
      </c>
      <c r="U3" s="15" t="s">
        <v>23</v>
      </c>
    </row>
    <row r="4" spans="1:29" x14ac:dyDescent="0.25">
      <c r="A4" s="13">
        <f t="shared" ref="A4:A64" si="6">EOMONTH(A3,1)</f>
        <v>42155</v>
      </c>
      <c r="B4" s="14">
        <f t="shared" ref="B4:B67" si="7">B3*(1+D4)</f>
        <v>101.12350654340878</v>
      </c>
      <c r="C4" s="14">
        <f t="shared" si="0"/>
        <v>100.62840092879307</v>
      </c>
      <c r="D4" s="12">
        <v>-3.9717973763457627E-3</v>
      </c>
      <c r="E4" s="12">
        <v>-4.5025988432969566E-3</v>
      </c>
      <c r="G4" s="14">
        <f>MAX($B$2:B4)</f>
        <v>101.52675022357569</v>
      </c>
      <c r="H4" s="12">
        <f t="shared" si="1"/>
        <v>-3.971797376345787E-3</v>
      </c>
      <c r="I4" s="12">
        <f t="shared" si="2"/>
        <v>-3.9717973763457627E-3</v>
      </c>
      <c r="J4" s="14">
        <f>MAX($C$2:C4)</f>
        <v>101.08353955707913</v>
      </c>
      <c r="K4" s="12">
        <f t="shared" si="3"/>
        <v>-4.5025988432969566E-3</v>
      </c>
      <c r="L4" s="12">
        <f t="shared" si="4"/>
        <v>-4.5025988432969566E-3</v>
      </c>
      <c r="M4" s="12">
        <f t="shared" si="5"/>
        <v>5.3080146695119387E-4</v>
      </c>
      <c r="O4" s="8" t="s">
        <v>95</v>
      </c>
      <c r="P4" s="13">
        <v>42094</v>
      </c>
      <c r="Q4" s="14">
        <f>IFERROR(VLOOKUP(P4,A:B,2,0),"N/A")</f>
        <v>100</v>
      </c>
      <c r="R4" s="14">
        <f>IFERROR(VLOOKUP(P4,A:C,3,0),"N/A")</f>
        <v>100</v>
      </c>
      <c r="S4" s="8">
        <f>IFERROR(MATCH(P4,A:A,0),"N/A")</f>
        <v>2</v>
      </c>
      <c r="U4" s="8" t="s">
        <v>24</v>
      </c>
      <c r="V4" s="12">
        <f>$Q$3/Q2-1</f>
        <v>0.20963075580477519</v>
      </c>
      <c r="W4" s="12">
        <f>$R$3/R2-1</f>
        <v>0.14690811606679777</v>
      </c>
      <c r="X4" s="23">
        <f>V4-W4</f>
        <v>6.2722639737977426E-2</v>
      </c>
      <c r="Z4" s="15" t="s">
        <v>25</v>
      </c>
    </row>
    <row r="5" spans="1:29" x14ac:dyDescent="0.25">
      <c r="A5" s="13">
        <f t="shared" si="6"/>
        <v>42185</v>
      </c>
      <c r="B5" s="14">
        <f t="shared" si="7"/>
        <v>99.106338784352801</v>
      </c>
      <c r="C5" s="14">
        <f t="shared" si="0"/>
        <v>98.934779921397165</v>
      </c>
      <c r="D5" s="12">
        <v>-1.994756538817297E-2</v>
      </c>
      <c r="E5" s="12">
        <v>-1.6830447386263714E-2</v>
      </c>
      <c r="G5" s="14">
        <f>MAX($B$2:B5)</f>
        <v>101.52675022357569</v>
      </c>
      <c r="H5" s="12">
        <f t="shared" si="1"/>
        <v>-2.3840135076645508E-2</v>
      </c>
      <c r="I5" s="12">
        <f t="shared" si="2"/>
        <v>-1.994756538817297E-2</v>
      </c>
      <c r="J5" s="14">
        <f>MAX($C$2:C5)</f>
        <v>101.08353955707913</v>
      </c>
      <c r="K5" s="12">
        <f t="shared" si="3"/>
        <v>-2.1257265476627096E-2</v>
      </c>
      <c r="L5" s="12">
        <f t="shared" si="4"/>
        <v>-1.6830447386263714E-2</v>
      </c>
      <c r="M5" s="12">
        <f t="shared" si="5"/>
        <v>-3.1171180019092561E-3</v>
      </c>
      <c r="O5" s="8" t="s">
        <v>96</v>
      </c>
      <c r="P5" s="13">
        <v>42369</v>
      </c>
      <c r="Q5" s="14">
        <f>IFERROR(VLOOKUP(P5,A:B,2,0),"N/A")</f>
        <v>96.620995752784765</v>
      </c>
      <c r="R5" s="14">
        <f>IFERROR(VLOOKUP(P5,A:C,3,0),"N/A")</f>
        <v>99.810338062506474</v>
      </c>
      <c r="S5" s="8">
        <f>IFERROR(MATCH(P5,A:A,0),"N/A")</f>
        <v>11</v>
      </c>
      <c r="U5" s="8" t="s">
        <v>95</v>
      </c>
      <c r="V5" s="12">
        <f>$Q$3/Q4-1</f>
        <v>0.32120852621844231</v>
      </c>
      <c r="W5" s="12">
        <f>$R$3/R4-1</f>
        <v>0.2801723178597344</v>
      </c>
      <c r="X5" s="23">
        <f>V5-W5</f>
        <v>4.1036208358707915E-2</v>
      </c>
      <c r="Z5" s="13">
        <f>P3</f>
        <v>44165</v>
      </c>
      <c r="AA5" s="12">
        <f>VLOOKUP(Z5,A:E,4,0)</f>
        <v>5.5E-2</v>
      </c>
      <c r="AB5" s="12">
        <f>VLOOKUP(Z5,A:E,5,0)</f>
        <v>4.2700000000000002E-2</v>
      </c>
      <c r="AC5" s="23">
        <f t="shared" ref="AC5" si="8">IFERROR(AA5-AB5,"N/A")</f>
        <v>1.2299999999999998E-2</v>
      </c>
    </row>
    <row r="6" spans="1:29" x14ac:dyDescent="0.25">
      <c r="A6" s="13">
        <f t="shared" si="6"/>
        <v>42216</v>
      </c>
      <c r="B6" s="14">
        <f t="shared" si="7"/>
        <v>99.11425393689251</v>
      </c>
      <c r="C6" s="14">
        <f t="shared" si="0"/>
        <v>99.335549545625554</v>
      </c>
      <c r="D6" s="12">
        <v>7.9865250162593909E-5</v>
      </c>
      <c r="E6" s="12">
        <v>4.0508466744131333E-3</v>
      </c>
      <c r="G6" s="14">
        <f>MAX($B$2:B6)</f>
        <v>101.52675022357569</v>
      </c>
      <c r="H6" s="12">
        <f t="shared" si="1"/>
        <v>-2.3762173824834698E-2</v>
      </c>
      <c r="I6" s="12" t="str">
        <f t="shared" si="2"/>
        <v>Positive</v>
      </c>
      <c r="J6" s="14">
        <f>MAX($C$2:C6)</f>
        <v>101.08353955707913</v>
      </c>
      <c r="K6" s="12">
        <f t="shared" si="3"/>
        <v>-1.7292528725377121E-2</v>
      </c>
      <c r="L6" s="12" t="str">
        <f t="shared" si="4"/>
        <v>Positive</v>
      </c>
      <c r="M6" s="12">
        <f t="shared" si="5"/>
        <v>-3.9709814242505394E-3</v>
      </c>
      <c r="O6" s="8" t="s">
        <v>97</v>
      </c>
      <c r="P6" s="13">
        <v>42582</v>
      </c>
      <c r="Q6" s="14">
        <f>IFERROR(VLOOKUP(P6,A:B,2,0),"N/A")</f>
        <v>109.22411817641273</v>
      </c>
      <c r="R6" s="14">
        <f>IFERROR(VLOOKUP(P6,A:C,3,0),"N/A")</f>
        <v>111.61943140222536</v>
      </c>
      <c r="S6" s="8">
        <f>IFERROR(MATCH(P6,A:A,0),"N/A")</f>
        <v>18</v>
      </c>
      <c r="U6" s="8" t="s">
        <v>96</v>
      </c>
      <c r="V6" s="12">
        <f>$Q$3/Q5-1</f>
        <v>0.36741348598693468</v>
      </c>
      <c r="W6" s="12">
        <f>$R$3/R5-1</f>
        <v>0.28260493122267905</v>
      </c>
      <c r="X6" s="23">
        <f>V6-W6</f>
        <v>8.4808554764255639E-2</v>
      </c>
    </row>
    <row r="7" spans="1:29" x14ac:dyDescent="0.25">
      <c r="A7" s="13">
        <f t="shared" si="6"/>
        <v>42247</v>
      </c>
      <c r="B7" s="14">
        <f t="shared" si="7"/>
        <v>97.50175841872759</v>
      </c>
      <c r="C7" s="14">
        <f t="shared" si="0"/>
        <v>99.287172248048705</v>
      </c>
      <c r="D7" s="12">
        <v>-1.6269057719907918E-2</v>
      </c>
      <c r="E7" s="12">
        <v>-4.870089086750351E-4</v>
      </c>
      <c r="G7" s="14">
        <f>MAX($B$2:B7)</f>
        <v>101.52675022357569</v>
      </c>
      <c r="H7" s="12">
        <f t="shared" si="1"/>
        <v>-3.9644643367235943E-2</v>
      </c>
      <c r="I7" s="12">
        <f t="shared" si="2"/>
        <v>-1.6269057719907918E-2</v>
      </c>
      <c r="J7" s="14">
        <f>MAX($C$2:C7)</f>
        <v>101.08353955707913</v>
      </c>
      <c r="K7" s="12">
        <f t="shared" si="3"/>
        <v>-1.7771116018509336E-2</v>
      </c>
      <c r="L7" s="12">
        <f t="shared" si="4"/>
        <v>-4.870089086750351E-4</v>
      </c>
      <c r="M7" s="12">
        <f t="shared" si="5"/>
        <v>-1.5782048811232883E-2</v>
      </c>
      <c r="P7" s="13"/>
      <c r="Q7" s="14"/>
      <c r="R7" s="14"/>
      <c r="U7" s="8" t="s">
        <v>97</v>
      </c>
      <c r="V7" s="12">
        <f>$Q$3/Q6-1</f>
        <v>0.20963075580477519</v>
      </c>
      <c r="W7" s="12">
        <f>$R$3/R6-1</f>
        <v>0.14690811606679777</v>
      </c>
      <c r="X7" s="23">
        <f>V7-W7</f>
        <v>6.2722639737977426E-2</v>
      </c>
      <c r="Z7" s="24" t="s">
        <v>26</v>
      </c>
    </row>
    <row r="8" spans="1:29" x14ac:dyDescent="0.25">
      <c r="A8" s="13">
        <f t="shared" si="6"/>
        <v>42277</v>
      </c>
      <c r="B8" s="14">
        <f t="shared" si="7"/>
        <v>94.977504829967216</v>
      </c>
      <c r="C8" s="14">
        <f t="shared" si="0"/>
        <v>98.598452620410356</v>
      </c>
      <c r="D8" s="12">
        <v>-2.5889313482120067E-2</v>
      </c>
      <c r="E8" s="12">
        <v>-6.93664258981741E-3</v>
      </c>
      <c r="G8" s="14">
        <f>MAX($B$2:B8)</f>
        <v>101.52675022357569</v>
      </c>
      <c r="H8" s="12">
        <f t="shared" si="1"/>
        <v>-6.4507584249334782E-2</v>
      </c>
      <c r="I8" s="12">
        <f t="shared" si="2"/>
        <v>-2.5889313482120067E-2</v>
      </c>
      <c r="J8" s="14">
        <f>MAX($C$2:C8)</f>
        <v>101.08353955707913</v>
      </c>
      <c r="K8" s="12">
        <f t="shared" si="3"/>
        <v>-2.458448672808411E-2</v>
      </c>
      <c r="L8" s="12">
        <f t="shared" si="4"/>
        <v>-6.93664258981741E-3</v>
      </c>
      <c r="M8" s="12">
        <f t="shared" si="5"/>
        <v>-1.8952670892302657E-2</v>
      </c>
      <c r="P8" s="13"/>
      <c r="Q8" s="14"/>
      <c r="R8" s="14"/>
      <c r="V8" s="12"/>
      <c r="W8" s="12"/>
      <c r="X8" s="23"/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13">
        <f t="shared" si="6"/>
        <v>42308</v>
      </c>
      <c r="B9" s="14">
        <f t="shared" si="7"/>
        <v>98.631394494484638</v>
      </c>
      <c r="C9" s="14">
        <f t="shared" si="0"/>
        <v>101.25163997086065</v>
      </c>
      <c r="D9" s="12">
        <v>3.8471106090423951E-2</v>
      </c>
      <c r="E9" s="12">
        <v>2.6909016114732287E-2</v>
      </c>
      <c r="G9" s="14">
        <f>MAX($B$2:B9)</f>
        <v>101.52675022357569</v>
      </c>
      <c r="H9" s="12">
        <f t="shared" si="1"/>
        <v>-2.851815627620391E-2</v>
      </c>
      <c r="I9" s="12" t="str">
        <f t="shared" si="2"/>
        <v>Positive</v>
      </c>
      <c r="J9" s="14">
        <f>MAX($C$2:C9)</f>
        <v>101.25163997086065</v>
      </c>
      <c r="K9" s="12">
        <f t="shared" si="3"/>
        <v>0</v>
      </c>
      <c r="L9" s="12" t="str">
        <f t="shared" si="4"/>
        <v>Positive</v>
      </c>
      <c r="M9" s="12">
        <f t="shared" si="5"/>
        <v>1.1562089975691664E-2</v>
      </c>
      <c r="O9" s="8">
        <v>2014</v>
      </c>
      <c r="P9" s="13">
        <v>42094</v>
      </c>
      <c r="Q9" s="14">
        <f t="shared" ref="Q9:Q15" si="9">IFERROR(VLOOKUP(P9,A:B,2,0),"N/A")</f>
        <v>100</v>
      </c>
      <c r="R9" s="14">
        <f t="shared" ref="R9:R15" si="10">IFERROR(VLOOKUP(P9,A:C,3,0),"N/A")</f>
        <v>100</v>
      </c>
      <c r="S9" s="8">
        <f t="shared" ref="S9:S15" si="11">IFERROR(MATCH(P9,A:A,0),"N/A")</f>
        <v>2</v>
      </c>
      <c r="V9" s="12"/>
      <c r="W9" s="12"/>
      <c r="X9" s="23"/>
      <c r="Z9" s="8" t="s">
        <v>30</v>
      </c>
      <c r="AA9" s="8" t="str">
        <f>IFERROR(Q50/Q49-1,"N/A")</f>
        <v>N/A</v>
      </c>
      <c r="AB9" s="8" t="str">
        <f>IFERROR(R50/R49-1,"N/A")</f>
        <v>N/A</v>
      </c>
      <c r="AC9" s="23" t="str">
        <f>IFERROR(AA9-AB9,"N/A")</f>
        <v>N/A</v>
      </c>
    </row>
    <row r="10" spans="1:29" x14ac:dyDescent="0.25">
      <c r="A10" s="13">
        <f t="shared" si="6"/>
        <v>42338</v>
      </c>
      <c r="B10" s="14">
        <f t="shared" si="7"/>
        <v>98.936997294352935</v>
      </c>
      <c r="C10" s="14">
        <f t="shared" si="0"/>
        <v>100.87256345615864</v>
      </c>
      <c r="D10" s="12">
        <v>3.0984333277919406E-3</v>
      </c>
      <c r="E10" s="12">
        <v>-3.7439049363654497E-3</v>
      </c>
      <c r="G10" s="14">
        <f>MAX($B$2:B10)</f>
        <v>101.52675022357569</v>
      </c>
      <c r="H10" s="12">
        <f t="shared" si="1"/>
        <v>-2.5508084554265453E-2</v>
      </c>
      <c r="I10" s="12" t="str">
        <f t="shared" si="2"/>
        <v>Positive</v>
      </c>
      <c r="J10" s="14">
        <f>MAX($C$2:C10)</f>
        <v>101.25163997086065</v>
      </c>
      <c r="K10" s="12">
        <f t="shared" si="3"/>
        <v>-3.7439049363654497E-3</v>
      </c>
      <c r="L10" s="12">
        <f t="shared" si="4"/>
        <v>-3.7439049363654497E-3</v>
      </c>
      <c r="M10" s="12">
        <f t="shared" si="5"/>
        <v>6.8423382641573903E-3</v>
      </c>
      <c r="O10" s="8">
        <v>2015</v>
      </c>
      <c r="P10" s="13">
        <v>42369</v>
      </c>
      <c r="Q10" s="14">
        <f t="shared" si="9"/>
        <v>96.620995752784765</v>
      </c>
      <c r="R10" s="14">
        <f t="shared" si="10"/>
        <v>99.810338062506474</v>
      </c>
      <c r="S10" s="8">
        <f t="shared" si="11"/>
        <v>11</v>
      </c>
      <c r="U10" s="8">
        <v>2015</v>
      </c>
      <c r="V10" s="12">
        <f t="shared" ref="V10:V15" si="12">IFERROR(VLOOKUP(U10,$O$2:$R$15,3,0)/VLOOKUP(U10-1,$O$2:$R$15,3,0)-1,"N/A")</f>
        <v>-3.3790042472152337E-2</v>
      </c>
      <c r="W10" s="12">
        <f t="shared" ref="W10:W15" si="13">IFERROR(VLOOKUP(U10,$O$2:$R$15,4,0)/VLOOKUP(U10-1,$O$2:$R$15,4,0)-1,"N/A")</f>
        <v>-1.8966193749352378E-3</v>
      </c>
      <c r="X10" s="23">
        <f t="shared" ref="X10:X19" si="14">IFERROR(V10-W10,"N/A")</f>
        <v>-3.18934230972171E-2</v>
      </c>
      <c r="Z10" s="8" t="s">
        <v>31</v>
      </c>
      <c r="AA10" s="26" t="str">
        <f t="shared" ref="AA10:AA52" si="15">IFERROR(VLOOKUP(Z10,$O$49:$S$93,3,0)/VLOOKUP(Z9,$O$49:$S$93,3,0)-1,"N/A")</f>
        <v>N/A</v>
      </c>
      <c r="AB10" s="12" t="str">
        <f t="shared" ref="AB10:AB52" si="16">IFERROR(VLOOKUP(Z10,$O$49:$S$93,4,0)/VLOOKUP(Z9,$O$49:$S$93,4,0)-1,"N/A")</f>
        <v>N/A</v>
      </c>
      <c r="AC10" s="23" t="str">
        <f t="shared" ref="AC10:AC52" si="17">IFERROR(AA10-AB10,"N/A")</f>
        <v>N/A</v>
      </c>
    </row>
    <row r="11" spans="1:29" x14ac:dyDescent="0.25">
      <c r="A11" s="13">
        <f t="shared" si="6"/>
        <v>42369</v>
      </c>
      <c r="B11" s="14">
        <f t="shared" si="7"/>
        <v>96.620995752784765</v>
      </c>
      <c r="C11" s="14">
        <f t="shared" si="0"/>
        <v>99.810338062506474</v>
      </c>
      <c r="D11" s="12">
        <v>-2.3408852147369073E-2</v>
      </c>
      <c r="E11" s="12">
        <v>-1.0530369778040116E-2</v>
      </c>
      <c r="G11" s="14">
        <f>MAX($B$2:B11)</f>
        <v>101.52675022357569</v>
      </c>
      <c r="H11" s="12">
        <f t="shared" si="1"/>
        <v>-4.8319821721741207E-2</v>
      </c>
      <c r="I11" s="12">
        <f t="shared" si="2"/>
        <v>-2.3408852147369073E-2</v>
      </c>
      <c r="J11" s="14">
        <f>MAX($C$2:C11)</f>
        <v>101.25163997086065</v>
      </c>
      <c r="K11" s="12">
        <f t="shared" si="3"/>
        <v>-1.4234850011011879E-2</v>
      </c>
      <c r="L11" s="12">
        <f t="shared" si="4"/>
        <v>-1.0530369778040116E-2</v>
      </c>
      <c r="M11" s="12">
        <f t="shared" si="5"/>
        <v>-1.2878482369328956E-2</v>
      </c>
      <c r="O11" s="8">
        <v>2016</v>
      </c>
      <c r="P11" s="13">
        <v>42735</v>
      </c>
      <c r="Q11" s="14">
        <f t="shared" si="9"/>
        <v>107.54381401196716</v>
      </c>
      <c r="R11" s="14">
        <f t="shared" si="10"/>
        <v>107.70601794671492</v>
      </c>
      <c r="S11" s="8">
        <f t="shared" si="11"/>
        <v>23</v>
      </c>
      <c r="U11" s="8">
        <v>2016</v>
      </c>
      <c r="V11" s="12">
        <f t="shared" si="12"/>
        <v>0.11304808208693684</v>
      </c>
      <c r="W11" s="12">
        <f t="shared" si="13"/>
        <v>7.9106834396891479E-2</v>
      </c>
      <c r="X11" s="23">
        <f t="shared" si="14"/>
        <v>3.3941247690045362E-2</v>
      </c>
      <c r="Z11" s="8" t="s">
        <v>32</v>
      </c>
      <c r="AA11" s="26" t="str">
        <f t="shared" si="15"/>
        <v>N/A</v>
      </c>
      <c r="AB11" s="12" t="str">
        <f t="shared" si="16"/>
        <v>N/A</v>
      </c>
      <c r="AC11" s="23" t="str">
        <f t="shared" si="17"/>
        <v>N/A</v>
      </c>
    </row>
    <row r="12" spans="1:29" x14ac:dyDescent="0.25">
      <c r="A12" s="13">
        <f t="shared" si="6"/>
        <v>42400</v>
      </c>
      <c r="B12" s="14">
        <f t="shared" si="7"/>
        <v>96.622684890773357</v>
      </c>
      <c r="C12" s="14">
        <f t="shared" si="0"/>
        <v>100.77242572220958</v>
      </c>
      <c r="D12" s="12">
        <v>1.748210081500487E-5</v>
      </c>
      <c r="E12" s="12">
        <v>9.6391584116326534E-3</v>
      </c>
      <c r="G12" s="14">
        <f>MAX($B$2:B12)</f>
        <v>101.52675022357569</v>
      </c>
      <c r="H12" s="12">
        <f t="shared" si="1"/>
        <v>-4.8303184352920914E-2</v>
      </c>
      <c r="I12" s="12" t="str">
        <f t="shared" si="2"/>
        <v>Positive</v>
      </c>
      <c r="J12" s="14">
        <f>MAX($C$2:C12)</f>
        <v>101.25163997086065</v>
      </c>
      <c r="K12" s="12">
        <f t="shared" si="3"/>
        <v>-4.7329035736012326E-3</v>
      </c>
      <c r="L12" s="12" t="str">
        <f>IF(E12&gt;0,"Positive",E12)</f>
        <v>Positive</v>
      </c>
      <c r="M12" s="12">
        <f t="shared" si="5"/>
        <v>-9.6216763108176485E-3</v>
      </c>
      <c r="O12" s="8">
        <v>2017</v>
      </c>
      <c r="P12" s="13">
        <v>43100</v>
      </c>
      <c r="Q12" s="14">
        <f t="shared" si="9"/>
        <v>115.63632900594233</v>
      </c>
      <c r="R12" s="14">
        <f t="shared" si="10"/>
        <v>115.37143221798853</v>
      </c>
      <c r="S12" s="8">
        <f t="shared" si="11"/>
        <v>35</v>
      </c>
      <c r="U12" s="8">
        <v>2017</v>
      </c>
      <c r="V12" s="12">
        <f t="shared" si="12"/>
        <v>7.5248540032945677E-2</v>
      </c>
      <c r="W12" s="12">
        <f t="shared" si="13"/>
        <v>7.1169786214414721E-2</v>
      </c>
      <c r="X12" s="23">
        <f t="shared" si="14"/>
        <v>4.0787538185309558E-3</v>
      </c>
      <c r="Z12" s="8" t="s">
        <v>33</v>
      </c>
      <c r="AA12" s="26" t="str">
        <f t="shared" si="15"/>
        <v>N/A</v>
      </c>
      <c r="AB12" s="12" t="str">
        <f t="shared" si="16"/>
        <v>N/A</v>
      </c>
      <c r="AC12" s="23" t="str">
        <f t="shared" si="17"/>
        <v>N/A</v>
      </c>
    </row>
    <row r="13" spans="1:29" x14ac:dyDescent="0.25">
      <c r="A13" s="13">
        <f t="shared" si="6"/>
        <v>42429</v>
      </c>
      <c r="B13" s="14">
        <f t="shared" si="7"/>
        <v>98.44791878129999</v>
      </c>
      <c r="C13" s="14">
        <f t="shared" si="0"/>
        <v>102.56536794298854</v>
      </c>
      <c r="D13" s="12">
        <v>1.8890324695385565E-2</v>
      </c>
      <c r="E13" s="12">
        <v>1.7791992282903069E-2</v>
      </c>
      <c r="G13" s="14">
        <f>MAX($B$2:B13)</f>
        <v>101.52675022357569</v>
      </c>
      <c r="H13" s="12">
        <f t="shared" si="1"/>
        <v>-3.0325322493783169E-2</v>
      </c>
      <c r="I13" s="12" t="str">
        <f t="shared" si="2"/>
        <v>Positive</v>
      </c>
      <c r="J13" s="14">
        <f>MAX($C$2:C13)</f>
        <v>102.56536794298854</v>
      </c>
      <c r="K13" s="12">
        <f t="shared" si="3"/>
        <v>0</v>
      </c>
      <c r="L13" s="12" t="str">
        <f t="shared" ref="L13:L67" si="18">IF(E13&gt;0,"Positive",E13)</f>
        <v>Positive</v>
      </c>
      <c r="M13" s="12">
        <f t="shared" si="5"/>
        <v>1.0983324124824966E-3</v>
      </c>
      <c r="O13" s="8">
        <v>2018</v>
      </c>
      <c r="P13" s="13">
        <v>43465</v>
      </c>
      <c r="Q13" s="14">
        <f t="shared" si="9"/>
        <v>110.54614333032447</v>
      </c>
      <c r="R13" s="14">
        <f t="shared" si="10"/>
        <v>110.63089639862072</v>
      </c>
      <c r="S13" s="8">
        <f t="shared" si="11"/>
        <v>47</v>
      </c>
      <c r="U13" s="8">
        <v>2018</v>
      </c>
      <c r="V13" s="12">
        <f t="shared" si="12"/>
        <v>-4.4018914465507542E-2</v>
      </c>
      <c r="W13" s="12">
        <f t="shared" si="13"/>
        <v>-4.1089338393674457E-2</v>
      </c>
      <c r="X13" s="23">
        <f t="shared" si="14"/>
        <v>-2.9295760718330843E-3</v>
      </c>
      <c r="Z13" s="8" t="s">
        <v>34</v>
      </c>
      <c r="AA13" s="26" t="str">
        <f t="shared" si="15"/>
        <v>N/A</v>
      </c>
      <c r="AB13" s="12" t="str">
        <f t="shared" si="16"/>
        <v>N/A</v>
      </c>
      <c r="AC13" s="23" t="str">
        <f t="shared" si="17"/>
        <v>N/A</v>
      </c>
    </row>
    <row r="14" spans="1:29" x14ac:dyDescent="0.25">
      <c r="A14" s="13">
        <f t="shared" si="6"/>
        <v>42460</v>
      </c>
      <c r="B14" s="14">
        <f t="shared" si="7"/>
        <v>102.00829319107616</v>
      </c>
      <c r="C14" s="14">
        <f t="shared" si="0"/>
        <v>105.23294369479632</v>
      </c>
      <c r="D14" s="12">
        <v>3.6165055126106599E-2</v>
      </c>
      <c r="E14" s="12">
        <v>2.6008542701183135E-2</v>
      </c>
      <c r="G14" s="14">
        <f>MAX($B$2:B14)</f>
        <v>102.00829319107616</v>
      </c>
      <c r="H14" s="12">
        <f t="shared" si="1"/>
        <v>0</v>
      </c>
      <c r="I14" s="12" t="str">
        <f t="shared" si="2"/>
        <v>Positive</v>
      </c>
      <c r="J14" s="14">
        <f>MAX($C$2:C14)</f>
        <v>105.23294369479632</v>
      </c>
      <c r="K14" s="12">
        <f t="shared" si="3"/>
        <v>0</v>
      </c>
      <c r="L14" s="12" t="str">
        <f t="shared" si="18"/>
        <v>Positive</v>
      </c>
      <c r="M14" s="12">
        <f t="shared" si="5"/>
        <v>1.0156512424923464E-2</v>
      </c>
      <c r="O14" s="8">
        <v>2019</v>
      </c>
      <c r="P14" s="13">
        <v>43830</v>
      </c>
      <c r="Q14" s="14">
        <f t="shared" si="9"/>
        <v>125.18489511797547</v>
      </c>
      <c r="R14" s="14">
        <f t="shared" si="10"/>
        <v>125.13314426077211</v>
      </c>
      <c r="S14" s="8">
        <f t="shared" si="11"/>
        <v>59</v>
      </c>
      <c r="U14" s="8">
        <v>2019</v>
      </c>
      <c r="V14" s="12">
        <f t="shared" si="12"/>
        <v>0.13242209403822214</v>
      </c>
      <c r="W14" s="12">
        <f t="shared" si="13"/>
        <v>0.13108677895818088</v>
      </c>
      <c r="X14" s="23">
        <f t="shared" si="14"/>
        <v>1.335315080041255E-3</v>
      </c>
      <c r="Z14" s="8" t="s">
        <v>35</v>
      </c>
      <c r="AA14" s="26" t="str">
        <f t="shared" si="15"/>
        <v>N/A</v>
      </c>
      <c r="AB14" s="12" t="str">
        <f t="shared" si="16"/>
        <v>N/A</v>
      </c>
      <c r="AC14" s="23" t="str">
        <f t="shared" si="17"/>
        <v>N/A</v>
      </c>
    </row>
    <row r="15" spans="1:29" x14ac:dyDescent="0.25">
      <c r="A15" s="13">
        <f t="shared" si="6"/>
        <v>42490</v>
      </c>
      <c r="B15" s="14">
        <f t="shared" si="7"/>
        <v>104.23936264019525</v>
      </c>
      <c r="C15" s="14">
        <f t="shared" si="0"/>
        <v>106.77363862043013</v>
      </c>
      <c r="D15" s="12">
        <v>2.1871451617565787E-2</v>
      </c>
      <c r="E15" s="12">
        <v>1.4640804215286796E-2</v>
      </c>
      <c r="G15" s="14">
        <f>MAX($B$2:B15)</f>
        <v>104.23936264019525</v>
      </c>
      <c r="H15" s="12">
        <f t="shared" si="1"/>
        <v>0</v>
      </c>
      <c r="I15" s="12" t="str">
        <f t="shared" si="2"/>
        <v>Positive</v>
      </c>
      <c r="J15" s="14">
        <f>MAX($C$2:C15)</f>
        <v>106.77363862043013</v>
      </c>
      <c r="K15" s="12">
        <f t="shared" si="3"/>
        <v>0</v>
      </c>
      <c r="L15" s="12" t="str">
        <f t="shared" si="18"/>
        <v>Positive</v>
      </c>
      <c r="M15" s="12">
        <f t="shared" si="5"/>
        <v>7.2306474022789911E-3</v>
      </c>
      <c r="O15" s="8">
        <v>2020</v>
      </c>
      <c r="P15" s="13">
        <f>P3</f>
        <v>44165</v>
      </c>
      <c r="Q15" s="14">
        <f t="shared" si="9"/>
        <v>132.12085262184422</v>
      </c>
      <c r="R15" s="14">
        <f t="shared" si="10"/>
        <v>128.01723178597345</v>
      </c>
      <c r="S15" s="8">
        <f t="shared" si="11"/>
        <v>70</v>
      </c>
      <c r="U15" s="8">
        <v>2020</v>
      </c>
      <c r="V15" s="12">
        <f t="shared" si="12"/>
        <v>5.5405706074460825E-2</v>
      </c>
      <c r="W15" s="12">
        <f t="shared" si="13"/>
        <v>2.3048150370065246E-2</v>
      </c>
      <c r="X15" s="23">
        <f t="shared" si="14"/>
        <v>3.235755570439558E-2</v>
      </c>
      <c r="Z15" s="8" t="s">
        <v>36</v>
      </c>
      <c r="AA15" s="26" t="str">
        <f t="shared" si="15"/>
        <v>N/A</v>
      </c>
      <c r="AB15" s="12" t="str">
        <f t="shared" si="16"/>
        <v>N/A</v>
      </c>
      <c r="AC15" s="23" t="str">
        <f t="shared" si="17"/>
        <v>N/A</v>
      </c>
    </row>
    <row r="16" spans="1:29" x14ac:dyDescent="0.25">
      <c r="A16" s="13">
        <f t="shared" si="6"/>
        <v>42521</v>
      </c>
      <c r="B16" s="14">
        <f t="shared" si="7"/>
        <v>104.04500360655564</v>
      </c>
      <c r="C16" s="14">
        <f t="shared" si="0"/>
        <v>106.37146797924571</v>
      </c>
      <c r="D16" s="12">
        <v>-1.8645454914232064E-3</v>
      </c>
      <c r="E16" s="12">
        <v>-3.7665724085146346E-3</v>
      </c>
      <c r="G16" s="14">
        <f>MAX($B$2:B16)</f>
        <v>104.23936264019525</v>
      </c>
      <c r="H16" s="12">
        <f t="shared" si="1"/>
        <v>-1.8645454914233417E-3</v>
      </c>
      <c r="I16" s="12">
        <f t="shared" si="2"/>
        <v>-1.8645454914232064E-3</v>
      </c>
      <c r="J16" s="14">
        <f>MAX($C$2:C16)</f>
        <v>106.77363862043013</v>
      </c>
      <c r="K16" s="12">
        <f t="shared" si="3"/>
        <v>-3.7665724085146346E-3</v>
      </c>
      <c r="L16" s="12">
        <f t="shared" si="18"/>
        <v>-3.7665724085146346E-3</v>
      </c>
      <c r="M16" s="12">
        <f t="shared" si="5"/>
        <v>1.9020269170914282E-3</v>
      </c>
      <c r="U16" s="8" t="s">
        <v>37</v>
      </c>
      <c r="V16" s="12">
        <f>(1+V4)^(1/(($P$3-$P$2)/365))-1</f>
        <v>4.4858938524980019E-2</v>
      </c>
      <c r="W16" s="12">
        <f>(1+W4)^(1/(($P$3-$P$2)/365))-1</f>
        <v>3.2109568855186232E-2</v>
      </c>
      <c r="X16" s="23">
        <f t="shared" si="14"/>
        <v>1.2749369669793786E-2</v>
      </c>
      <c r="Z16" s="8" t="s">
        <v>38</v>
      </c>
      <c r="AA16" s="26" t="str">
        <f t="shared" si="15"/>
        <v>N/A</v>
      </c>
      <c r="AB16" s="12" t="str">
        <f t="shared" si="16"/>
        <v>N/A</v>
      </c>
      <c r="AC16" s="23" t="str">
        <f t="shared" si="17"/>
        <v>N/A</v>
      </c>
    </row>
    <row r="17" spans="1:29" x14ac:dyDescent="0.25">
      <c r="A17" s="13">
        <f t="shared" si="6"/>
        <v>42551</v>
      </c>
      <c r="B17" s="14">
        <f t="shared" si="7"/>
        <v>108.2086593839188</v>
      </c>
      <c r="C17" s="14">
        <f t="shared" si="0"/>
        <v>110.75994177711617</v>
      </c>
      <c r="D17" s="12">
        <v>4.0017834908324473E-2</v>
      </c>
      <c r="E17" s="12">
        <v>4.1256117652965996E-2</v>
      </c>
      <c r="G17" s="14">
        <f>MAX($B$2:B17)</f>
        <v>108.2086593839188</v>
      </c>
      <c r="H17" s="12">
        <f t="shared" si="1"/>
        <v>0</v>
      </c>
      <c r="I17" s="12" t="str">
        <f t="shared" si="2"/>
        <v>Positive</v>
      </c>
      <c r="J17" s="14">
        <f>MAX($C$2:C17)</f>
        <v>110.75994177711617</v>
      </c>
      <c r="K17" s="12">
        <f t="shared" si="3"/>
        <v>0</v>
      </c>
      <c r="L17" s="12" t="str">
        <f t="shared" si="18"/>
        <v>Positive</v>
      </c>
      <c r="M17" s="12">
        <f t="shared" si="5"/>
        <v>-1.2382827446415223E-3</v>
      </c>
      <c r="O17" s="24" t="s">
        <v>39</v>
      </c>
      <c r="U17" s="8" t="s">
        <v>40</v>
      </c>
      <c r="V17" s="12">
        <f>AVERAGE(D:D)</f>
        <v>4.3806572904424397E-3</v>
      </c>
      <c r="W17" s="12">
        <f>AVERAGE(E:E)</f>
        <v>3.942481123121613E-3</v>
      </c>
      <c r="X17" s="23">
        <f t="shared" si="14"/>
        <v>4.3817616732082666E-4</v>
      </c>
      <c r="Z17" s="8" t="s">
        <v>41</v>
      </c>
      <c r="AA17" s="26" t="str">
        <f t="shared" si="15"/>
        <v>N/A</v>
      </c>
      <c r="AB17" s="12" t="str">
        <f t="shared" si="16"/>
        <v>N/A</v>
      </c>
      <c r="AC17" s="23" t="str">
        <f t="shared" si="17"/>
        <v>N/A</v>
      </c>
    </row>
    <row r="18" spans="1:29" x14ac:dyDescent="0.25">
      <c r="A18" s="13">
        <f t="shared" si="6"/>
        <v>42582</v>
      </c>
      <c r="B18" s="14">
        <f t="shared" si="7"/>
        <v>109.22411817641273</v>
      </c>
      <c r="C18" s="14">
        <f t="shared" si="0"/>
        <v>111.61943140222536</v>
      </c>
      <c r="D18" s="12">
        <v>9.3842655317551114E-3</v>
      </c>
      <c r="E18" s="12">
        <v>7.7599320775985081E-3</v>
      </c>
      <c r="G18" s="14">
        <f>MAX($B$2:B18)</f>
        <v>109.22411817641273</v>
      </c>
      <c r="H18" s="12">
        <f t="shared" si="1"/>
        <v>0</v>
      </c>
      <c r="I18" s="12" t="str">
        <f t="shared" si="2"/>
        <v>Positive</v>
      </c>
      <c r="J18" s="14">
        <f>MAX($C$2:C18)</f>
        <v>111.61943140222536</v>
      </c>
      <c r="K18" s="12">
        <f t="shared" si="3"/>
        <v>0</v>
      </c>
      <c r="L18" s="12" t="str">
        <f t="shared" si="18"/>
        <v>Positive</v>
      </c>
      <c r="M18" s="12">
        <f t="shared" si="5"/>
        <v>1.6243334541566033E-3</v>
      </c>
      <c r="U18" s="8" t="s">
        <v>42</v>
      </c>
      <c r="V18" s="12">
        <f>MAX(D:D)</f>
        <v>5.5E-2</v>
      </c>
      <c r="W18" s="12">
        <f>MAX(E:E)</f>
        <v>5.8400000000000001E-2</v>
      </c>
      <c r="X18" s="23">
        <f t="shared" si="14"/>
        <v>-3.4000000000000002E-3</v>
      </c>
      <c r="Z18" s="8" t="s">
        <v>43</v>
      </c>
      <c r="AA18" s="26" t="str">
        <f t="shared" si="15"/>
        <v>N/A</v>
      </c>
      <c r="AB18" s="12" t="str">
        <f t="shared" si="16"/>
        <v>N/A</v>
      </c>
      <c r="AC18" s="23" t="str">
        <f t="shared" si="17"/>
        <v>N/A</v>
      </c>
    </row>
    <row r="19" spans="1:29" x14ac:dyDescent="0.25">
      <c r="A19" s="13">
        <f t="shared" si="6"/>
        <v>42613</v>
      </c>
      <c r="B19" s="14">
        <f t="shared" si="7"/>
        <v>111.57121899002311</v>
      </c>
      <c r="C19" s="14">
        <f t="shared" si="0"/>
        <v>113.05782564867413</v>
      </c>
      <c r="D19" s="12">
        <v>2.1488851114544818E-2</v>
      </c>
      <c r="E19" s="12">
        <v>1.2886593565106574E-2</v>
      </c>
      <c r="G19" s="14">
        <f>MAX($B$2:B19)</f>
        <v>111.57121899002311</v>
      </c>
      <c r="H19" s="12">
        <f t="shared" si="1"/>
        <v>0</v>
      </c>
      <c r="I19" s="12" t="str">
        <f t="shared" si="2"/>
        <v>Positive</v>
      </c>
      <c r="J19" s="14">
        <f>MAX($C$2:C19)</f>
        <v>113.05782564867413</v>
      </c>
      <c r="K19" s="12">
        <f t="shared" si="3"/>
        <v>0</v>
      </c>
      <c r="L19" s="12" t="str">
        <f t="shared" si="18"/>
        <v>Positive</v>
      </c>
      <c r="M19" s="12">
        <f t="shared" si="5"/>
        <v>8.6022575494382435E-3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-0.1051</v>
      </c>
      <c r="W19" s="12">
        <f>MIN(E:E)</f>
        <v>-0.13159999999999999</v>
      </c>
      <c r="X19" s="23">
        <f t="shared" si="14"/>
        <v>2.6499999999999996E-2</v>
      </c>
      <c r="Z19" s="8" t="s">
        <v>45</v>
      </c>
      <c r="AA19" s="26" t="str">
        <f t="shared" si="15"/>
        <v>N/A</v>
      </c>
      <c r="AB19" s="12" t="str">
        <f t="shared" si="16"/>
        <v>N/A</v>
      </c>
      <c r="AC19" s="23" t="str">
        <f t="shared" si="17"/>
        <v>N/A</v>
      </c>
    </row>
    <row r="20" spans="1:29" x14ac:dyDescent="0.25">
      <c r="A20" s="13">
        <f t="shared" si="6"/>
        <v>42643</v>
      </c>
      <c r="B20" s="14">
        <f t="shared" si="7"/>
        <v>112.18842861419826</v>
      </c>
      <c r="C20" s="14">
        <f t="shared" si="0"/>
        <v>113.451349210584</v>
      </c>
      <c r="D20" s="12">
        <v>5.5319788540657798E-3</v>
      </c>
      <c r="E20" s="12">
        <v>3.4807281995032913E-3</v>
      </c>
      <c r="G20" s="14">
        <f>MAX($B$2:B20)</f>
        <v>112.18842861419826</v>
      </c>
      <c r="H20" s="12">
        <f t="shared" si="1"/>
        <v>0</v>
      </c>
      <c r="I20" s="12" t="str">
        <f t="shared" si="2"/>
        <v>Positive</v>
      </c>
      <c r="J20" s="14">
        <f>MAX($C$2:C20)</f>
        <v>113.451349210584</v>
      </c>
      <c r="K20" s="12">
        <f t="shared" si="3"/>
        <v>0</v>
      </c>
      <c r="L20" s="12" t="str">
        <f t="shared" si="18"/>
        <v>Positive</v>
      </c>
      <c r="M20" s="12">
        <f t="shared" si="5"/>
        <v>2.0512506545624885E-3</v>
      </c>
      <c r="O20" s="8" t="s">
        <v>24</v>
      </c>
      <c r="P20" s="8" t="str">
        <f>"D3:D"&amp;S3</f>
        <v>D3:D70</v>
      </c>
      <c r="Q20" s="8" t="str">
        <f>"E3:E"&amp;S3</f>
        <v>E3:E70</v>
      </c>
      <c r="Z20" s="8" t="s">
        <v>46</v>
      </c>
      <c r="AA20" s="26" t="str">
        <f t="shared" si="15"/>
        <v>N/A</v>
      </c>
      <c r="AB20" s="12" t="str">
        <f t="shared" si="16"/>
        <v>N/A</v>
      </c>
      <c r="AC20" s="23" t="str">
        <f t="shared" si="17"/>
        <v>N/A</v>
      </c>
    </row>
    <row r="21" spans="1:29" x14ac:dyDescent="0.25">
      <c r="A21" s="13">
        <f t="shared" si="6"/>
        <v>42674</v>
      </c>
      <c r="B21" s="14">
        <f t="shared" si="7"/>
        <v>110.56821950712305</v>
      </c>
      <c r="C21" s="14">
        <f t="shared" si="0"/>
        <v>111.34740429916967</v>
      </c>
      <c r="D21" s="12">
        <v>-1.4441855787524192E-2</v>
      </c>
      <c r="E21" s="12">
        <v>-1.8544908686004891E-2</v>
      </c>
      <c r="G21" s="14">
        <f>MAX($B$2:B21)</f>
        <v>112.18842861419826</v>
      </c>
      <c r="H21" s="12">
        <f t="shared" si="1"/>
        <v>-1.4441855787524216E-2</v>
      </c>
      <c r="I21" s="12">
        <f t="shared" si="2"/>
        <v>-1.4441855787524192E-2</v>
      </c>
      <c r="J21" s="14">
        <f>MAX($C$2:C21)</f>
        <v>113.451349210584</v>
      </c>
      <c r="K21" s="12">
        <f t="shared" si="3"/>
        <v>-1.8544908686004891E-2</v>
      </c>
      <c r="L21" s="12">
        <f t="shared" si="18"/>
        <v>-1.8544908686004891E-2</v>
      </c>
      <c r="M21" s="12">
        <f t="shared" si="5"/>
        <v>4.103052898480699E-3</v>
      </c>
      <c r="O21" s="8" t="s">
        <v>95</v>
      </c>
      <c r="P21" s="8" t="str">
        <f>IFERROR("D"&amp;(S4+1)&amp;":D"&amp;S3,"N/A")</f>
        <v>D3:D70</v>
      </c>
      <c r="Q21" s="8" t="str">
        <f>IFERROR("E"&amp;(S4+1)&amp;":E"&amp;S3,"N/A")</f>
        <v>E3:E70</v>
      </c>
      <c r="U21" s="15" t="s">
        <v>47</v>
      </c>
      <c r="Z21" s="8" t="s">
        <v>48</v>
      </c>
      <c r="AA21" s="26" t="str">
        <f t="shared" si="15"/>
        <v>N/A</v>
      </c>
      <c r="AB21" s="12" t="str">
        <f t="shared" si="16"/>
        <v>N/A</v>
      </c>
      <c r="AC21" s="23" t="str">
        <f t="shared" si="17"/>
        <v>N/A</v>
      </c>
    </row>
    <row r="22" spans="1:29" x14ac:dyDescent="0.25">
      <c r="A22" s="13">
        <f t="shared" si="6"/>
        <v>42704</v>
      </c>
      <c r="B22" s="14">
        <f t="shared" si="7"/>
        <v>106.21720180921093</v>
      </c>
      <c r="C22" s="14">
        <f t="shared" si="0"/>
        <v>106.60054669185011</v>
      </c>
      <c r="D22" s="12">
        <v>-3.9351431336305559E-2</v>
      </c>
      <c r="E22" s="12">
        <v>-4.2631057609260781E-2</v>
      </c>
      <c r="G22" s="14">
        <f>MAX($B$2:B22)</f>
        <v>112.18842861419826</v>
      </c>
      <c r="H22" s="12">
        <f t="shared" si="1"/>
        <v>-5.3224979427438202E-2</v>
      </c>
      <c r="I22" s="12">
        <f t="shared" si="2"/>
        <v>-3.9351431336305559E-2</v>
      </c>
      <c r="J22" s="14">
        <f>MAX($C$2:C22)</f>
        <v>113.451349210584</v>
      </c>
      <c r="K22" s="12">
        <f t="shared" si="3"/>
        <v>-6.0385377224714154E-2</v>
      </c>
      <c r="L22" s="12">
        <f t="shared" si="18"/>
        <v>-4.2631057609260781E-2</v>
      </c>
      <c r="M22" s="12">
        <f t="shared" si="5"/>
        <v>3.2796262729552217E-3</v>
      </c>
      <c r="O22" s="8" t="s">
        <v>96</v>
      </c>
      <c r="P22" s="8" t="str">
        <f>IFERROR("D"&amp;(S5+1)&amp;":D"&amp;S3,"N/A")</f>
        <v>D12:D70</v>
      </c>
      <c r="Q22" s="8" t="str">
        <f>IFERROR("E"&amp;(S5+1)&amp;":E"&amp;S3,"N/A")</f>
        <v>E12:E70</v>
      </c>
      <c r="U22" s="8" t="s">
        <v>24</v>
      </c>
      <c r="V22" s="12">
        <f t="shared" ref="V22:W33" ca="1" si="19">IFERROR(STDEV(INDIRECT(P20))*SQRT($AA$1),"N/A")</f>
        <v>8.1262635547317247E-2</v>
      </c>
      <c r="W22" s="12">
        <f t="shared" ca="1" si="19"/>
        <v>8.4403566256997645E-2</v>
      </c>
      <c r="X22" s="12">
        <f t="shared" ref="X22:X33" ca="1" si="20">IFERROR(V22-W22,"N/A")</f>
        <v>-3.1409307096803979E-3</v>
      </c>
      <c r="Z22" s="8" t="s">
        <v>49</v>
      </c>
      <c r="AA22" s="26" t="str">
        <f t="shared" si="15"/>
        <v>N/A</v>
      </c>
      <c r="AB22" s="12" t="str">
        <f t="shared" si="16"/>
        <v>N/A</v>
      </c>
      <c r="AC22" s="23" t="str">
        <f t="shared" si="17"/>
        <v>N/A</v>
      </c>
    </row>
    <row r="23" spans="1:29" x14ac:dyDescent="0.25">
      <c r="A23" s="13">
        <f t="shared" si="6"/>
        <v>42735</v>
      </c>
      <c r="B23" s="14">
        <f t="shared" si="7"/>
        <v>107.54381401196716</v>
      </c>
      <c r="C23" s="14">
        <f t="shared" si="0"/>
        <v>107.70601794671492</v>
      </c>
      <c r="D23" s="12">
        <v>1.2489617313955505E-2</v>
      </c>
      <c r="E23" s="12">
        <v>1.0370221252808287E-2</v>
      </c>
      <c r="G23" s="14">
        <f>MAX($B$2:B23)</f>
        <v>112.18842861419826</v>
      </c>
      <c r="H23" s="12">
        <f t="shared" si="1"/>
        <v>-4.1400121738074613E-2</v>
      </c>
      <c r="I23" s="12" t="str">
        <f t="shared" si="2"/>
        <v>Positive</v>
      </c>
      <c r="J23" s="14">
        <f>MAX($C$2:C23)</f>
        <v>113.451349210584</v>
      </c>
      <c r="K23" s="12">
        <f t="shared" si="3"/>
        <v>-5.0641365694160334E-2</v>
      </c>
      <c r="L23" s="12" t="str">
        <f t="shared" si="18"/>
        <v>Positive</v>
      </c>
      <c r="M23" s="12">
        <f t="shared" si="5"/>
        <v>2.1193960611472183E-3</v>
      </c>
      <c r="O23" s="8" t="s">
        <v>97</v>
      </c>
      <c r="P23" s="8" t="str">
        <f>IFERROR("D"&amp;(S6+1)&amp;":D"&amp;S3,"N/A")</f>
        <v>D19:D70</v>
      </c>
      <c r="Q23" s="8" t="str">
        <f>IFERROR("E"&amp;(S6+1)&amp;":E"&amp;S3,"N/A")</f>
        <v>E19:E70</v>
      </c>
      <c r="U23" s="8" t="s">
        <v>95</v>
      </c>
      <c r="V23" s="12">
        <f t="shared" ca="1" si="19"/>
        <v>8.1262635547317247E-2</v>
      </c>
      <c r="W23" s="12">
        <f t="shared" ca="1" si="19"/>
        <v>8.4403566256997645E-2</v>
      </c>
      <c r="X23" s="12">
        <f t="shared" ca="1" si="20"/>
        <v>-3.1409307096803979E-3</v>
      </c>
      <c r="Z23" s="8" t="s">
        <v>50</v>
      </c>
      <c r="AA23" s="26" t="str">
        <f t="shared" si="15"/>
        <v>N/A</v>
      </c>
      <c r="AB23" s="12" t="str">
        <f t="shared" si="16"/>
        <v>N/A</v>
      </c>
      <c r="AC23" s="23" t="str">
        <f t="shared" si="17"/>
        <v>N/A</v>
      </c>
    </row>
    <row r="24" spans="1:29" x14ac:dyDescent="0.25">
      <c r="A24" s="13">
        <f t="shared" si="6"/>
        <v>42766</v>
      </c>
      <c r="B24" s="14">
        <f t="shared" si="7"/>
        <v>108.87065827906969</v>
      </c>
      <c r="C24" s="14">
        <f t="shared" si="0"/>
        <v>109.0058664895991</v>
      </c>
      <c r="D24" s="12">
        <v>1.2337708861198473E-2</v>
      </c>
      <c r="E24" s="12">
        <v>1.2068485750974967E-2</v>
      </c>
      <c r="G24" s="14">
        <f>MAX($B$2:B24)</f>
        <v>112.18842861419826</v>
      </c>
      <c r="H24" s="12">
        <f t="shared" si="1"/>
        <v>-2.9573195525698703E-2</v>
      </c>
      <c r="I24" s="12" t="str">
        <f t="shared" si="2"/>
        <v>Positive</v>
      </c>
      <c r="J24" s="14">
        <f>MAX($C$2:C24)</f>
        <v>113.451349210584</v>
      </c>
      <c r="K24" s="12">
        <f t="shared" si="3"/>
        <v>-3.9184044543475349E-2</v>
      </c>
      <c r="L24" s="12" t="str">
        <f t="shared" si="18"/>
        <v>Positive</v>
      </c>
      <c r="M24" s="12">
        <f t="shared" si="5"/>
        <v>2.692231102235064E-4</v>
      </c>
      <c r="U24" s="8" t="s">
        <v>96</v>
      </c>
      <c r="V24" s="12">
        <f t="shared" ca="1" si="19"/>
        <v>8.2258986770712555E-2</v>
      </c>
      <c r="W24" s="12">
        <f t="shared" ca="1" si="19"/>
        <v>8.8980738771606796E-2</v>
      </c>
      <c r="X24" s="12">
        <f t="shared" ca="1" si="20"/>
        <v>-6.7217520008942405E-3</v>
      </c>
      <c r="Z24" s="8" t="s">
        <v>51</v>
      </c>
      <c r="AA24" s="26" t="str">
        <f t="shared" si="15"/>
        <v>N/A</v>
      </c>
      <c r="AB24" s="12" t="str">
        <f t="shared" si="16"/>
        <v>N/A</v>
      </c>
      <c r="AC24" s="23" t="str">
        <f t="shared" si="17"/>
        <v>N/A</v>
      </c>
    </row>
    <row r="25" spans="1:29" x14ac:dyDescent="0.25">
      <c r="A25" s="13">
        <f t="shared" si="6"/>
        <v>42794</v>
      </c>
      <c r="B25" s="14">
        <f t="shared" si="7"/>
        <v>110.89379624701411</v>
      </c>
      <c r="C25" s="14">
        <f t="shared" si="0"/>
        <v>110.81632912837611</v>
      </c>
      <c r="D25" s="12">
        <v>1.8582949712295151E-2</v>
      </c>
      <c r="E25" s="12">
        <v>1.6608855074325302E-2</v>
      </c>
      <c r="G25" s="14">
        <f>MAX($B$2:B25)</f>
        <v>112.18842861419826</v>
      </c>
      <c r="H25" s="12">
        <f t="shared" si="1"/>
        <v>-1.1539803018689399E-2</v>
      </c>
      <c r="I25" s="12" t="str">
        <f t="shared" si="2"/>
        <v>Positive</v>
      </c>
      <c r="J25" s="14">
        <f>MAX($C$2:C25)</f>
        <v>113.451349210584</v>
      </c>
      <c r="K25" s="12">
        <f t="shared" si="3"/>
        <v>-2.3225991586198425E-2</v>
      </c>
      <c r="L25" s="12" t="str">
        <f t="shared" si="18"/>
        <v>Positive</v>
      </c>
      <c r="M25" s="12">
        <f t="shared" si="5"/>
        <v>1.9740946379698497E-3</v>
      </c>
      <c r="U25" s="8" t="s">
        <v>97</v>
      </c>
      <c r="V25" s="12">
        <f t="shared" ca="1" si="19"/>
        <v>8.3882064674334997E-2</v>
      </c>
      <c r="W25" s="12">
        <f t="shared" ca="1" si="19"/>
        <v>9.1975672524896829E-2</v>
      </c>
      <c r="X25" s="12">
        <f t="shared" ca="1" si="20"/>
        <v>-8.093607850561832E-3</v>
      </c>
      <c r="Z25" s="8" t="s">
        <v>52</v>
      </c>
      <c r="AA25" s="26" t="str">
        <f t="shared" si="15"/>
        <v>N/A</v>
      </c>
      <c r="AB25" s="12" t="str">
        <f t="shared" si="16"/>
        <v>N/A</v>
      </c>
      <c r="AC25" s="23" t="str">
        <f t="shared" si="17"/>
        <v>N/A</v>
      </c>
    </row>
    <row r="26" spans="1:29" x14ac:dyDescent="0.25">
      <c r="A26" s="13">
        <f t="shared" si="6"/>
        <v>42825</v>
      </c>
      <c r="B26" s="14">
        <f t="shared" si="7"/>
        <v>111.61949777568373</v>
      </c>
      <c r="C26" s="14">
        <f t="shared" si="0"/>
        <v>111.10735112756778</v>
      </c>
      <c r="D26" s="12">
        <v>6.5441129551840026E-3</v>
      </c>
      <c r="E26" s="12">
        <v>2.6261653086752101E-3</v>
      </c>
      <c r="G26" s="14">
        <f>MAX($B$2:B26)</f>
        <v>112.18842861419826</v>
      </c>
      <c r="H26" s="12">
        <f t="shared" si="1"/>
        <v>-5.0712078379403502E-3</v>
      </c>
      <c r="I26" s="12" t="str">
        <f t="shared" si="2"/>
        <v>Positive</v>
      </c>
      <c r="J26" s="14">
        <f>MAX($C$2:C26)</f>
        <v>113.451349210584</v>
      </c>
      <c r="K26" s="12">
        <f t="shared" si="3"/>
        <v>-2.0660821570886556E-2</v>
      </c>
      <c r="L26" s="12" t="str">
        <f t="shared" si="18"/>
        <v>Positive</v>
      </c>
      <c r="M26" s="12">
        <f t="shared" si="5"/>
        <v>3.9179476465087924E-3</v>
      </c>
      <c r="O26" s="8">
        <v>2015</v>
      </c>
      <c r="P26" s="8" t="str">
        <f t="shared" ref="P26:P31" si="21">IFERROR("D"&amp;(S9+1)&amp;":D"&amp;S10,"N/A")</f>
        <v>D3:D11</v>
      </c>
      <c r="Q26" s="8" t="str">
        <f t="shared" ref="Q26:Q31" si="22">IFERROR("E"&amp;(S9+1)&amp;":E"&amp;S10,"N/A")</f>
        <v>E3:E11</v>
      </c>
      <c r="V26" s="12"/>
      <c r="W26" s="12"/>
      <c r="X26" s="12"/>
      <c r="Z26" s="8" t="s">
        <v>53</v>
      </c>
      <c r="AA26" s="26" t="str">
        <f t="shared" si="15"/>
        <v>N/A</v>
      </c>
      <c r="AB26" s="12" t="str">
        <f t="shared" si="16"/>
        <v>N/A</v>
      </c>
      <c r="AC26" s="23" t="str">
        <f t="shared" si="17"/>
        <v>N/A</v>
      </c>
    </row>
    <row r="27" spans="1:29" x14ac:dyDescent="0.25">
      <c r="A27" s="13">
        <f t="shared" si="6"/>
        <v>42855</v>
      </c>
      <c r="B27" s="14">
        <f t="shared" si="7"/>
        <v>113.2371166718922</v>
      </c>
      <c r="C27" s="14">
        <f t="shared" si="0"/>
        <v>113.1814561650822</v>
      </c>
      <c r="D27" s="12">
        <v>1.4492261015717236E-2</v>
      </c>
      <c r="E27" s="12">
        <v>1.8667577045672124E-2</v>
      </c>
      <c r="G27" s="14">
        <f>MAX($B$2:B27)</f>
        <v>113.2371166718922</v>
      </c>
      <c r="H27" s="12">
        <f t="shared" si="1"/>
        <v>0</v>
      </c>
      <c r="I27" s="12" t="str">
        <f t="shared" si="2"/>
        <v>Positive</v>
      </c>
      <c r="J27" s="14">
        <f>MAX($C$2:C27)</f>
        <v>113.451349210584</v>
      </c>
      <c r="K27" s="12">
        <f t="shared" si="3"/>
        <v>-2.3789320037158612E-3</v>
      </c>
      <c r="L27" s="12" t="str">
        <f t="shared" si="18"/>
        <v>Positive</v>
      </c>
      <c r="M27" s="12">
        <f t="shared" si="5"/>
        <v>-4.1753160299548876E-3</v>
      </c>
      <c r="O27" s="8">
        <v>2016</v>
      </c>
      <c r="P27" s="8" t="str">
        <f t="shared" si="21"/>
        <v>D12:D23</v>
      </c>
      <c r="Q27" s="8" t="str">
        <f t="shared" si="22"/>
        <v>E12:E23</v>
      </c>
      <c r="V27" s="12"/>
      <c r="W27" s="12"/>
      <c r="X27" s="12"/>
      <c r="Z27" s="8" t="s">
        <v>54</v>
      </c>
      <c r="AA27" s="26" t="str">
        <f t="shared" si="15"/>
        <v>N/A</v>
      </c>
      <c r="AB27" s="12" t="str">
        <f t="shared" si="16"/>
        <v>N/A</v>
      </c>
      <c r="AC27" s="23" t="str">
        <f t="shared" si="17"/>
        <v>N/A</v>
      </c>
    </row>
    <row r="28" spans="1:29" x14ac:dyDescent="0.25">
      <c r="A28" s="13">
        <f t="shared" si="6"/>
        <v>42886</v>
      </c>
      <c r="B28" s="14">
        <f t="shared" si="7"/>
        <v>114.36896228513024</v>
      </c>
      <c r="C28" s="14">
        <f t="shared" si="0"/>
        <v>113.90131787667848</v>
      </c>
      <c r="D28" s="12">
        <v>9.9953588231816125E-3</v>
      </c>
      <c r="E28" s="12">
        <v>6.3602443013837107E-3</v>
      </c>
      <c r="G28" s="14">
        <f>MAX($B$2:B28)</f>
        <v>114.36896228513024</v>
      </c>
      <c r="H28" s="12">
        <f t="shared" si="1"/>
        <v>0</v>
      </c>
      <c r="I28" s="12" t="str">
        <f t="shared" si="2"/>
        <v>Positive</v>
      </c>
      <c r="J28" s="14">
        <f>MAX($C$2:C28)</f>
        <v>113.90131787667848</v>
      </c>
      <c r="K28" s="12">
        <f t="shared" si="3"/>
        <v>0</v>
      </c>
      <c r="L28" s="12" t="str">
        <f t="shared" si="18"/>
        <v>Positive</v>
      </c>
      <c r="M28" s="12">
        <f t="shared" si="5"/>
        <v>3.6351145217979018E-3</v>
      </c>
      <c r="O28" s="8">
        <v>2017</v>
      </c>
      <c r="P28" s="8" t="str">
        <f t="shared" si="21"/>
        <v>D24:D35</v>
      </c>
      <c r="Q28" s="8" t="str">
        <f t="shared" si="22"/>
        <v>E24:E35</v>
      </c>
      <c r="U28" s="8">
        <v>2015</v>
      </c>
      <c r="V28" s="12">
        <f t="shared" ca="1" si="19"/>
        <v>7.2471974891101645E-2</v>
      </c>
      <c r="W28" s="12">
        <f t="shared" ca="1" si="19"/>
        <v>4.4741552737425513E-2</v>
      </c>
      <c r="X28" s="12">
        <f t="shared" ca="1" si="20"/>
        <v>2.7730422153676132E-2</v>
      </c>
      <c r="Z28" s="8" t="s">
        <v>55</v>
      </c>
      <c r="AA28" s="26" t="str">
        <f t="shared" si="15"/>
        <v>N/A</v>
      </c>
      <c r="AB28" s="12" t="str">
        <f t="shared" si="16"/>
        <v>N/A</v>
      </c>
      <c r="AC28" s="23" t="str">
        <f t="shared" si="17"/>
        <v>N/A</v>
      </c>
    </row>
    <row r="29" spans="1:29" x14ac:dyDescent="0.25">
      <c r="A29" s="13">
        <f t="shared" si="6"/>
        <v>42916</v>
      </c>
      <c r="B29" s="14">
        <f t="shared" si="7"/>
        <v>113.05937566587099</v>
      </c>
      <c r="C29" s="14">
        <f t="shared" si="0"/>
        <v>113.52221474319481</v>
      </c>
      <c r="D29" s="12">
        <v>-1.1450542114689741E-2</v>
      </c>
      <c r="E29" s="12">
        <v>-3.3283472092405786E-3</v>
      </c>
      <c r="G29" s="14">
        <f>MAX($B$2:B29)</f>
        <v>114.36896228513024</v>
      </c>
      <c r="H29" s="12">
        <f t="shared" si="1"/>
        <v>-1.1450542114689766E-2</v>
      </c>
      <c r="I29" s="12">
        <f t="shared" si="2"/>
        <v>-1.1450542114689741E-2</v>
      </c>
      <c r="J29" s="14">
        <f>MAX($C$2:C29)</f>
        <v>113.90131787667848</v>
      </c>
      <c r="K29" s="12">
        <f t="shared" si="3"/>
        <v>-3.3283472092405786E-3</v>
      </c>
      <c r="L29" s="12">
        <f t="shared" si="18"/>
        <v>-3.3283472092405786E-3</v>
      </c>
      <c r="M29" s="12">
        <f t="shared" si="5"/>
        <v>-8.1221949054491628E-3</v>
      </c>
      <c r="O29" s="8">
        <v>2018</v>
      </c>
      <c r="P29" s="8" t="str">
        <f t="shared" si="21"/>
        <v>D36:D47</v>
      </c>
      <c r="Q29" s="8" t="str">
        <f t="shared" si="22"/>
        <v>E36:E47</v>
      </c>
      <c r="U29" s="8">
        <v>2016</v>
      </c>
      <c r="V29" s="12">
        <f t="shared" ca="1" si="19"/>
        <v>7.5531319942360453E-2</v>
      </c>
      <c r="W29" s="12">
        <f t="shared" ca="1" si="19"/>
        <v>7.3892714971180079E-2</v>
      </c>
      <c r="X29" s="12">
        <f t="shared" ca="1" si="20"/>
        <v>1.6386049711803741E-3</v>
      </c>
      <c r="Z29" s="8" t="s">
        <v>56</v>
      </c>
      <c r="AA29" s="26" t="str">
        <f t="shared" si="15"/>
        <v>N/A</v>
      </c>
      <c r="AB29" s="12" t="str">
        <f t="shared" si="16"/>
        <v>N/A</v>
      </c>
      <c r="AC29" s="23" t="str">
        <f t="shared" si="17"/>
        <v>N/A</v>
      </c>
    </row>
    <row r="30" spans="1:29" x14ac:dyDescent="0.25">
      <c r="A30" s="13">
        <f t="shared" si="6"/>
        <v>42947</v>
      </c>
      <c r="B30" s="14">
        <f t="shared" si="7"/>
        <v>113.87287467022196</v>
      </c>
      <c r="C30" s="14">
        <f t="shared" si="0"/>
        <v>113.93129418149141</v>
      </c>
      <c r="D30" s="12">
        <v>7.1953254611554461E-3</v>
      </c>
      <c r="E30" s="12">
        <v>3.6035188286451802E-3</v>
      </c>
      <c r="G30" s="14">
        <f>MAX($B$2:B30)</f>
        <v>114.36896228513024</v>
      </c>
      <c r="H30" s="12">
        <f t="shared" si="1"/>
        <v>-4.337607030756252E-3</v>
      </c>
      <c r="I30" s="12" t="str">
        <f t="shared" si="2"/>
        <v>Positive</v>
      </c>
      <c r="J30" s="14">
        <f>MAX($C$2:C30)</f>
        <v>113.93129418149141</v>
      </c>
      <c r="K30" s="12">
        <f t="shared" si="3"/>
        <v>0</v>
      </c>
      <c r="L30" s="12" t="str">
        <f t="shared" si="18"/>
        <v>Positive</v>
      </c>
      <c r="M30" s="12">
        <f t="shared" si="5"/>
        <v>3.5918066325102659E-3</v>
      </c>
      <c r="O30" s="8">
        <v>2019</v>
      </c>
      <c r="P30" s="8" t="str">
        <f t="shared" si="21"/>
        <v>D48:D59</v>
      </c>
      <c r="Q30" s="8" t="str">
        <f t="shared" si="22"/>
        <v>E48:E59</v>
      </c>
      <c r="U30" s="8">
        <v>2017</v>
      </c>
      <c r="V30" s="12">
        <f t="shared" ca="1" si="19"/>
        <v>3.0228109265112664E-2</v>
      </c>
      <c r="W30" s="12">
        <f t="shared" ca="1" si="19"/>
        <v>3.0257972563107607E-2</v>
      </c>
      <c r="X30" s="12">
        <f t="shared" ca="1" si="20"/>
        <v>-2.9863297994942722E-5</v>
      </c>
      <c r="Z30" s="8" t="s">
        <v>57</v>
      </c>
      <c r="AA30" s="26" t="str">
        <f t="shared" si="15"/>
        <v>N/A</v>
      </c>
      <c r="AB30" s="12" t="str">
        <f t="shared" si="16"/>
        <v>N/A</v>
      </c>
      <c r="AC30" s="23" t="str">
        <f t="shared" si="17"/>
        <v>N/A</v>
      </c>
    </row>
    <row r="31" spans="1:29" x14ac:dyDescent="0.25">
      <c r="A31" s="13">
        <f t="shared" si="6"/>
        <v>42978</v>
      </c>
      <c r="B31" s="14">
        <f t="shared" si="7"/>
        <v>115.51236386858068</v>
      </c>
      <c r="C31" s="14">
        <f t="shared" si="0"/>
        <v>115.94302172236833</v>
      </c>
      <c r="D31" s="12">
        <v>1.4397539388609572E-2</v>
      </c>
      <c r="E31" s="12">
        <v>1.7657374607473963E-2</v>
      </c>
      <c r="G31" s="14">
        <f>MAX($B$2:B31)</f>
        <v>115.51236386858068</v>
      </c>
      <c r="H31" s="12">
        <f t="shared" si="1"/>
        <v>0</v>
      </c>
      <c r="I31" s="12" t="str">
        <f t="shared" si="2"/>
        <v>Positive</v>
      </c>
      <c r="J31" s="14">
        <f>MAX($C$2:C31)</f>
        <v>115.94302172236833</v>
      </c>
      <c r="K31" s="12">
        <f t="shared" si="3"/>
        <v>0</v>
      </c>
      <c r="L31" s="12" t="str">
        <f t="shared" si="18"/>
        <v>Positive</v>
      </c>
      <c r="M31" s="12">
        <f t="shared" si="5"/>
        <v>-3.259835218864391E-3</v>
      </c>
      <c r="O31" s="8">
        <v>2020</v>
      </c>
      <c r="P31" s="8" t="str">
        <f t="shared" si="21"/>
        <v>D60:D70</v>
      </c>
      <c r="Q31" s="8" t="str">
        <f t="shared" si="22"/>
        <v>E60:E70</v>
      </c>
      <c r="U31" s="8">
        <v>2018</v>
      </c>
      <c r="V31" s="12">
        <f t="shared" ca="1" si="19"/>
        <v>5.5034341522136175E-2</v>
      </c>
      <c r="W31" s="12">
        <f t="shared" ca="1" si="19"/>
        <v>5.2465663112670875E-2</v>
      </c>
      <c r="X31" s="12">
        <f t="shared" ca="1" si="20"/>
        <v>2.5686784094652998E-3</v>
      </c>
      <c r="Z31" s="8" t="s">
        <v>58</v>
      </c>
      <c r="AA31" s="26">
        <f t="shared" si="15"/>
        <v>-4.1660644566535621E-2</v>
      </c>
      <c r="AB31" s="12">
        <f t="shared" si="16"/>
        <v>-3.3994850067288196E-3</v>
      </c>
      <c r="AC31" s="23">
        <f t="shared" si="17"/>
        <v>-3.8261159559806801E-2</v>
      </c>
    </row>
    <row r="32" spans="1:29" x14ac:dyDescent="0.25">
      <c r="A32" s="13">
        <f t="shared" si="6"/>
        <v>43008</v>
      </c>
      <c r="B32" s="14">
        <f t="shared" si="7"/>
        <v>115.61584255398296</v>
      </c>
      <c r="C32" s="14">
        <f t="shared" si="0"/>
        <v>115.63732456360137</v>
      </c>
      <c r="D32" s="12">
        <v>8.9582345938324023E-4</v>
      </c>
      <c r="E32" s="12">
        <v>-2.6366154187267288E-3</v>
      </c>
      <c r="G32" s="14">
        <f>MAX($B$2:B32)</f>
        <v>115.61584255398296</v>
      </c>
      <c r="H32" s="12">
        <f t="shared" si="1"/>
        <v>0</v>
      </c>
      <c r="I32" s="12" t="str">
        <f t="shared" si="2"/>
        <v>Positive</v>
      </c>
      <c r="J32" s="14">
        <f>MAX($C$2:C32)</f>
        <v>115.94302172236833</v>
      </c>
      <c r="K32" s="12">
        <f t="shared" si="3"/>
        <v>-2.6366154187267288E-3</v>
      </c>
      <c r="L32" s="12">
        <f t="shared" si="18"/>
        <v>-2.6366154187267288E-3</v>
      </c>
      <c r="M32" s="12">
        <f t="shared" si="5"/>
        <v>3.532438878109969E-3</v>
      </c>
      <c r="U32" s="8">
        <v>2019</v>
      </c>
      <c r="V32" s="12">
        <f t="shared" ca="1" si="19"/>
        <v>5.105597082316924E-2</v>
      </c>
      <c r="W32" s="12">
        <f t="shared" ca="1" si="19"/>
        <v>5.5281296086490281E-2</v>
      </c>
      <c r="X32" s="12">
        <f t="shared" ca="1" si="20"/>
        <v>-4.2253252633210406E-3</v>
      </c>
      <c r="Z32" s="8" t="s">
        <v>59</v>
      </c>
      <c r="AA32" s="26">
        <f t="shared" si="15"/>
        <v>1.7304001887181508E-2</v>
      </c>
      <c r="AB32" s="12">
        <f t="shared" si="16"/>
        <v>1.2291120295383262E-2</v>
      </c>
      <c r="AC32" s="23">
        <f t="shared" si="17"/>
        <v>5.0128815917982461E-3</v>
      </c>
    </row>
    <row r="33" spans="1:29" x14ac:dyDescent="0.25">
      <c r="A33" s="13">
        <f t="shared" si="6"/>
        <v>43039</v>
      </c>
      <c r="B33" s="14">
        <f t="shared" si="7"/>
        <v>115.8280112349358</v>
      </c>
      <c r="C33" s="14">
        <f t="shared" si="0"/>
        <v>115.48725730837138</v>
      </c>
      <c r="D33" s="12">
        <v>1.8351177162747832E-3</v>
      </c>
      <c r="E33" s="12">
        <v>-1.2977406369121258E-3</v>
      </c>
      <c r="G33" s="14">
        <f>MAX($B$2:B33)</f>
        <v>115.8280112349358</v>
      </c>
      <c r="H33" s="12">
        <f t="shared" si="1"/>
        <v>0</v>
      </c>
      <c r="I33" s="12" t="str">
        <f t="shared" si="2"/>
        <v>Positive</v>
      </c>
      <c r="J33" s="14">
        <f>MAX($C$2:C33)</f>
        <v>115.94302172236833</v>
      </c>
      <c r="K33" s="12">
        <f t="shared" si="3"/>
        <v>-3.9309344126660095E-3</v>
      </c>
      <c r="L33" s="12">
        <f t="shared" si="18"/>
        <v>-1.2977406369121258E-3</v>
      </c>
      <c r="M33" s="12">
        <f t="shared" si="5"/>
        <v>3.1328583531869091E-3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19"/>
        <v>0.15492815117333722</v>
      </c>
      <c r="W33" s="12">
        <f t="shared" ca="1" si="19"/>
        <v>0.17610593299592048</v>
      </c>
      <c r="X33" s="12">
        <f t="shared" ca="1" si="20"/>
        <v>-2.1177781822583258E-2</v>
      </c>
      <c r="Z33" s="8" t="s">
        <v>61</v>
      </c>
      <c r="AA33" s="26">
        <f t="shared" si="15"/>
        <v>5.5757005983206653E-2</v>
      </c>
      <c r="AB33" s="12">
        <f t="shared" si="16"/>
        <v>5.4329097942679372E-2</v>
      </c>
      <c r="AC33" s="23">
        <f t="shared" si="17"/>
        <v>1.4279080405272815E-3</v>
      </c>
    </row>
    <row r="34" spans="1:29" x14ac:dyDescent="0.25">
      <c r="A34" s="13">
        <f t="shared" si="6"/>
        <v>43069</v>
      </c>
      <c r="B34" s="14">
        <f t="shared" si="7"/>
        <v>115.22840689139271</v>
      </c>
      <c r="C34" s="14">
        <f t="shared" si="0"/>
        <v>114.71066546225522</v>
      </c>
      <c r="D34" s="12">
        <v>-5.1766782244659672E-3</v>
      </c>
      <c r="E34" s="12">
        <v>-6.7244808147319812E-3</v>
      </c>
      <c r="G34" s="14">
        <f>MAX($B$2:B34)</f>
        <v>115.8280112349358</v>
      </c>
      <c r="H34" s="12">
        <f t="shared" si="1"/>
        <v>-5.1766782244659915E-3</v>
      </c>
      <c r="I34" s="12">
        <f t="shared" si="2"/>
        <v>-5.1766782244659672E-3</v>
      </c>
      <c r="J34" s="14">
        <f>MAX($C$2:C34)</f>
        <v>115.94302172236833</v>
      </c>
      <c r="K34" s="12">
        <f t="shared" si="3"/>
        <v>-1.0628981734356113E-2</v>
      </c>
      <c r="L34" s="12">
        <f t="shared" si="18"/>
        <v>-6.7244808147319812E-3</v>
      </c>
      <c r="M34" s="12">
        <f t="shared" si="5"/>
        <v>1.5478025902660141E-3</v>
      </c>
      <c r="O34" s="8" t="s">
        <v>24</v>
      </c>
      <c r="P34" s="8" t="str">
        <f>"I3:I"&amp;S3</f>
        <v>I3:I70</v>
      </c>
      <c r="Q34" s="8" t="str">
        <f>"L3:L"&amp;S3</f>
        <v>L3:L70</v>
      </c>
      <c r="Z34" s="8" t="s">
        <v>62</v>
      </c>
      <c r="AA34" s="26">
        <f t="shared" si="15"/>
        <v>6.0782961844371375E-2</v>
      </c>
      <c r="AB34" s="12">
        <f t="shared" si="16"/>
        <v>5.2521557301956845E-2</v>
      </c>
      <c r="AC34" s="23">
        <f t="shared" si="17"/>
        <v>8.2614045424145299E-3</v>
      </c>
    </row>
    <row r="35" spans="1:29" x14ac:dyDescent="0.25">
      <c r="A35" s="13">
        <f t="shared" si="6"/>
        <v>43100</v>
      </c>
      <c r="B35" s="14">
        <f t="shared" si="7"/>
        <v>115.63632900594233</v>
      </c>
      <c r="C35" s="14">
        <f t="shared" si="0"/>
        <v>115.37143221798853</v>
      </c>
      <c r="D35" s="12">
        <v>3.5401176285818868E-3</v>
      </c>
      <c r="E35" s="12">
        <v>5.7602904932212429E-3</v>
      </c>
      <c r="G35" s="14">
        <f>MAX($B$2:B35)</f>
        <v>115.8280112349358</v>
      </c>
      <c r="H35" s="12">
        <f t="shared" si="1"/>
        <v>-1.6548866457241074E-3</v>
      </c>
      <c r="I35" s="12" t="str">
        <f t="shared" si="2"/>
        <v>Positive</v>
      </c>
      <c r="J35" s="14">
        <f>MAX($C$2:C35)</f>
        <v>115.94302172236833</v>
      </c>
      <c r="K35" s="12">
        <f t="shared" si="3"/>
        <v>-4.9299172635719479E-3</v>
      </c>
      <c r="L35" s="12" t="str">
        <f t="shared" si="18"/>
        <v>Positive</v>
      </c>
      <c r="M35" s="12">
        <f t="shared" si="5"/>
        <v>-2.2201728646393561E-3</v>
      </c>
      <c r="O35" s="8" t="s">
        <v>95</v>
      </c>
      <c r="P35" s="8" t="str">
        <f>IFERROR("I"&amp;(S4+1)&amp;":I"&amp;S3,"N/A")</f>
        <v>I3:I70</v>
      </c>
      <c r="Q35" s="8" t="str">
        <f>IFERROR("L"&amp;(S4+1)&amp;":L"&amp;S3,"N/A")</f>
        <v>L3:L70</v>
      </c>
      <c r="U35" s="24" t="s">
        <v>63</v>
      </c>
      <c r="Z35" s="8" t="s">
        <v>64</v>
      </c>
      <c r="AA35" s="26">
        <f t="shared" si="15"/>
        <v>3.6778657576372442E-2</v>
      </c>
      <c r="AB35" s="12">
        <f t="shared" si="16"/>
        <v>2.4299465946666876E-2</v>
      </c>
      <c r="AC35" s="23">
        <f t="shared" si="17"/>
        <v>1.2479191629705566E-2</v>
      </c>
    </row>
    <row r="36" spans="1:29" x14ac:dyDescent="0.25">
      <c r="A36" s="13">
        <f t="shared" si="6"/>
        <v>43131</v>
      </c>
      <c r="B36" s="14">
        <f t="shared" si="7"/>
        <v>115.24681134395279</v>
      </c>
      <c r="C36" s="14">
        <f t="shared" si="0"/>
        <v>114.57824001991574</v>
      </c>
      <c r="D36" s="12">
        <v>-3.3684713561732173E-3</v>
      </c>
      <c r="E36" s="12">
        <v>-6.8751178937788149E-3</v>
      </c>
      <c r="G36" s="14">
        <f>MAX($B$2:B36)</f>
        <v>115.8280112349358</v>
      </c>
      <c r="H36" s="12">
        <f t="shared" si="1"/>
        <v>-5.0177835636334711E-3</v>
      </c>
      <c r="I36" s="12">
        <f t="shared" si="2"/>
        <v>-3.3684713561732173E-3</v>
      </c>
      <c r="J36" s="14">
        <f>MAX($C$2:C36)</f>
        <v>115.94302172236833</v>
      </c>
      <c r="K36" s="12">
        <f t="shared" si="3"/>
        <v>-1.1771141394957163E-2</v>
      </c>
      <c r="L36" s="12">
        <f t="shared" si="18"/>
        <v>-6.8751178937788149E-3</v>
      </c>
      <c r="M36" s="12">
        <f t="shared" si="5"/>
        <v>3.5066465376055976E-3</v>
      </c>
      <c r="O36" s="8" t="s">
        <v>96</v>
      </c>
      <c r="P36" s="8" t="str">
        <f>IFERROR("I"&amp;(S5+1)&amp;":I"&amp;S3,"N/A")</f>
        <v>I12:I70</v>
      </c>
      <c r="Q36" s="8" t="str">
        <f>IFERROR("L"&amp;(S5+1)&amp;":L"&amp;S3,"N/A")</f>
        <v>L12:L70</v>
      </c>
      <c r="U36" s="8" t="s">
        <v>65</v>
      </c>
      <c r="V36" s="32">
        <f ca="1">(V16-$AA$2)/V22</f>
        <v>0.5520241648926062</v>
      </c>
      <c r="W36" s="32">
        <f ca="1">(W16-$AA$2)/W22</f>
        <v>0.380429053879274</v>
      </c>
      <c r="X36" s="14">
        <f t="shared" ref="X36:X39" ca="1" si="23">IFERROR(V36-W36,"N/A")</f>
        <v>0.17159511101333219</v>
      </c>
      <c r="Z36" s="8" t="s">
        <v>66</v>
      </c>
      <c r="AA36" s="26">
        <f t="shared" si="15"/>
        <v>-4.1400121738074613E-2</v>
      </c>
      <c r="AB36" s="12">
        <f t="shared" si="16"/>
        <v>-5.0641365694160334E-2</v>
      </c>
      <c r="AC36" s="23">
        <f t="shared" si="17"/>
        <v>9.2412439560857207E-3</v>
      </c>
    </row>
    <row r="37" spans="1:29" x14ac:dyDescent="0.25">
      <c r="A37" s="13">
        <f t="shared" si="6"/>
        <v>43159</v>
      </c>
      <c r="B37" s="14">
        <f t="shared" si="7"/>
        <v>113.41487459491444</v>
      </c>
      <c r="C37" s="14">
        <f t="shared" si="0"/>
        <v>112.35144595264545</v>
      </c>
      <c r="D37" s="12">
        <v>-1.5895769502645461E-2</v>
      </c>
      <c r="E37" s="12">
        <v>-1.9434703019379884E-2</v>
      </c>
      <c r="G37" s="14">
        <f>MAX($B$2:B37)</f>
        <v>115.8280112349358</v>
      </c>
      <c r="H37" s="12">
        <f t="shared" si="1"/>
        <v>-2.0833791535337376E-2</v>
      </c>
      <c r="I37" s="12">
        <f t="shared" si="2"/>
        <v>-1.5895769502645461E-2</v>
      </c>
      <c r="J37" s="14">
        <f>MAX($C$2:C37)</f>
        <v>115.94302172236833</v>
      </c>
      <c r="K37" s="12">
        <f t="shared" si="3"/>
        <v>-3.0977075777126939E-2</v>
      </c>
      <c r="L37" s="12">
        <f t="shared" si="18"/>
        <v>-1.9434703019379884E-2</v>
      </c>
      <c r="M37" s="12">
        <f t="shared" si="5"/>
        <v>3.5389335167344237E-3</v>
      </c>
      <c r="O37" s="8" t="s">
        <v>97</v>
      </c>
      <c r="P37" s="8" t="str">
        <f>IFERROR("I"&amp;(S6+1)&amp;":I"&amp;S3,"N/A")</f>
        <v>I19:I70</v>
      </c>
      <c r="Q37" s="8" t="str">
        <f>IFERROR("L"&amp;(S6+1)&amp;":L"&amp;S3,"N/A")</f>
        <v>L19:L70</v>
      </c>
      <c r="U37" s="8" t="s">
        <v>67</v>
      </c>
      <c r="V37" s="32">
        <f ca="1">IFERROR(STDEV(INDIRECT(P34))*SQRT($AA$1),"N/A")</f>
        <v>7.3557733179335644E-2</v>
      </c>
      <c r="W37" s="32">
        <f ca="1">IFERROR(STDEV(INDIRECT(Q34))*SQRT($AA$1),"N/A")</f>
        <v>8.5739218185271457E-2</v>
      </c>
      <c r="X37" s="14">
        <f t="shared" ca="1" si="23"/>
        <v>-1.2181485005935813E-2</v>
      </c>
      <c r="Z37" s="8" t="s">
        <v>68</v>
      </c>
      <c r="AA37" s="26">
        <f t="shared" si="15"/>
        <v>3.7897891209837775E-2</v>
      </c>
      <c r="AB37" s="12">
        <f t="shared" si="16"/>
        <v>3.1579787700772632E-2</v>
      </c>
      <c r="AC37" s="23">
        <f t="shared" si="17"/>
        <v>6.3181035090651427E-3</v>
      </c>
    </row>
    <row r="38" spans="1:29" x14ac:dyDescent="0.25">
      <c r="A38" s="13">
        <f t="shared" si="6"/>
        <v>43190</v>
      </c>
      <c r="B38" s="14">
        <f t="shared" si="7"/>
        <v>113.72841085805108</v>
      </c>
      <c r="C38" s="14">
        <f t="shared" si="0"/>
        <v>113.21139436504345</v>
      </c>
      <c r="D38" s="12">
        <v>2.7645074268829693E-3</v>
      </c>
      <c r="E38" s="12">
        <v>7.6540929678863279E-3</v>
      </c>
      <c r="G38" s="14">
        <f>MAX($B$2:B38)</f>
        <v>115.8280112349358</v>
      </c>
      <c r="H38" s="12">
        <f t="shared" si="1"/>
        <v>-1.812687927988399E-2</v>
      </c>
      <c r="I38" s="12" t="str">
        <f t="shared" si="2"/>
        <v>Positive</v>
      </c>
      <c r="J38" s="14">
        <f>MAX($C$2:C38)</f>
        <v>115.94302172236833</v>
      </c>
      <c r="K38" s="12">
        <f t="shared" si="3"/>
        <v>-2.3560084227112088E-2</v>
      </c>
      <c r="L38" s="12" t="str">
        <f t="shared" si="18"/>
        <v>Positive</v>
      </c>
      <c r="M38" s="12">
        <f t="shared" si="5"/>
        <v>-4.8895855410033585E-3</v>
      </c>
      <c r="U38" s="8" t="s">
        <v>69</v>
      </c>
      <c r="V38" s="32">
        <f ca="1">(V16-$AA$2)/V37</f>
        <v>0.6098466685428271</v>
      </c>
      <c r="W38" s="32">
        <f ca="1">(W16-$AA$2)/W37</f>
        <v>0.37450270173681283</v>
      </c>
      <c r="X38" s="14">
        <f t="shared" ca="1" si="23"/>
        <v>0.23534396680601427</v>
      </c>
      <c r="Z38" s="8" t="s">
        <v>70</v>
      </c>
      <c r="AA38" s="26">
        <f t="shared" si="15"/>
        <v>1.2899877878692179E-2</v>
      </c>
      <c r="AB38" s="12">
        <f t="shared" si="16"/>
        <v>2.1734508033175892E-2</v>
      </c>
      <c r="AC38" s="23">
        <f t="shared" si="17"/>
        <v>-8.8346301544837136E-3</v>
      </c>
    </row>
    <row r="39" spans="1:29" x14ac:dyDescent="0.25">
      <c r="A39" s="13">
        <f t="shared" si="6"/>
        <v>43220</v>
      </c>
      <c r="B39" s="14">
        <f t="shared" si="7"/>
        <v>112.81694480542183</v>
      </c>
      <c r="C39" s="14">
        <f t="shared" si="0"/>
        <v>111.63036399033096</v>
      </c>
      <c r="D39" s="12">
        <v>-8.0144094668383771E-3</v>
      </c>
      <c r="E39" s="12">
        <v>-1.3965293719592764E-2</v>
      </c>
      <c r="G39" s="14">
        <f>MAX($B$2:B39)</f>
        <v>115.8280112349358</v>
      </c>
      <c r="H39" s="12">
        <f t="shared" si="1"/>
        <v>-2.5996012513817446E-2</v>
      </c>
      <c r="I39" s="12">
        <f t="shared" si="2"/>
        <v>-8.0144094668383771E-3</v>
      </c>
      <c r="J39" s="14">
        <f>MAX($C$2:C39)</f>
        <v>115.94302172236833</v>
      </c>
      <c r="K39" s="12">
        <f t="shared" si="3"/>
        <v>-3.7196354450414915E-2</v>
      </c>
      <c r="L39" s="12">
        <f t="shared" si="18"/>
        <v>-1.3965293719592764E-2</v>
      </c>
      <c r="M39" s="12">
        <f t="shared" si="5"/>
        <v>5.9508842527543869E-3</v>
      </c>
      <c r="U39" s="8" t="s">
        <v>71</v>
      </c>
      <c r="V39" s="12">
        <f>MIN(H:H)</f>
        <v>-0.11664421000000003</v>
      </c>
      <c r="W39" s="12">
        <f>MIN(K:K)</f>
        <v>-0.14532071999999996</v>
      </c>
      <c r="X39" s="12">
        <f t="shared" si="23"/>
        <v>2.8676509999999933E-2</v>
      </c>
      <c r="Z39" s="8" t="s">
        <v>72</v>
      </c>
      <c r="AA39" s="26">
        <f t="shared" si="15"/>
        <v>2.2611719488591531E-2</v>
      </c>
      <c r="AB39" s="12">
        <f t="shared" si="16"/>
        <v>1.8631682135441752E-2</v>
      </c>
      <c r="AC39" s="23">
        <f t="shared" si="17"/>
        <v>3.980037353149779E-3</v>
      </c>
    </row>
    <row r="40" spans="1:29" x14ac:dyDescent="0.25">
      <c r="A40" s="13">
        <f t="shared" si="6"/>
        <v>43251</v>
      </c>
      <c r="B40" s="14">
        <f t="shared" si="7"/>
        <v>112.32545187588184</v>
      </c>
      <c r="C40" s="14">
        <f t="shared" si="0"/>
        <v>110.37895627422887</v>
      </c>
      <c r="D40" s="12">
        <v>-4.3565523812728359E-3</v>
      </c>
      <c r="E40" s="12">
        <v>-1.1210280710098552E-2</v>
      </c>
      <c r="G40" s="14">
        <f>MAX($B$2:B40)</f>
        <v>115.8280112349358</v>
      </c>
      <c r="H40" s="12">
        <f t="shared" si="1"/>
        <v>-3.0239311904869615E-2</v>
      </c>
      <c r="I40" s="12">
        <f t="shared" si="2"/>
        <v>-4.3565523812728359E-3</v>
      </c>
      <c r="J40" s="14">
        <f>MAX($C$2:C40)</f>
        <v>115.94302172236833</v>
      </c>
      <c r="K40" s="12">
        <f t="shared" si="3"/>
        <v>-4.7989653585732039E-2</v>
      </c>
      <c r="L40" s="12">
        <f t="shared" si="18"/>
        <v>-1.1210280710098552E-2</v>
      </c>
      <c r="M40" s="12">
        <f t="shared" si="5"/>
        <v>6.8537283288257166E-3</v>
      </c>
      <c r="O40" s="8">
        <v>2015</v>
      </c>
      <c r="P40" s="8" t="str">
        <f t="shared" ref="P40:P45" si="24">IFERROR("I"&amp;(S9+1)&amp;":I"&amp;S10,"N/A")</f>
        <v>I3:I11</v>
      </c>
      <c r="Q40" s="8" t="str">
        <f t="shared" ref="Q40:Q45" si="25">IFERROR("L"&amp;(S9+1)&amp;":L"&amp;S10,"N/A")</f>
        <v>L3:L11</v>
      </c>
      <c r="V40" s="12"/>
      <c r="W40" s="12"/>
      <c r="X40" s="14"/>
      <c r="Z40" s="8" t="s">
        <v>73</v>
      </c>
      <c r="AA40" s="26">
        <f t="shared" si="15"/>
        <v>1.7719415874872801E-4</v>
      </c>
      <c r="AB40" s="12">
        <f t="shared" si="16"/>
        <v>-2.2993643844345657E-3</v>
      </c>
      <c r="AC40" s="23">
        <f t="shared" si="17"/>
        <v>2.4765585431832937E-3</v>
      </c>
    </row>
    <row r="41" spans="1:29" x14ac:dyDescent="0.25">
      <c r="A41" s="13">
        <f t="shared" si="6"/>
        <v>43281</v>
      </c>
      <c r="B41" s="14">
        <f t="shared" si="7"/>
        <v>110.09420702532165</v>
      </c>
      <c r="C41" s="14">
        <f t="shared" si="0"/>
        <v>109.47339773491622</v>
      </c>
      <c r="D41" s="12">
        <v>-1.9864107495651904E-2</v>
      </c>
      <c r="E41" s="12">
        <v>-8.2040868103776532E-3</v>
      </c>
      <c r="G41" s="14">
        <f>MAX($B$2:B41)</f>
        <v>115.8280112349358</v>
      </c>
      <c r="H41" s="12">
        <f t="shared" si="1"/>
        <v>-4.9502742458248594E-2</v>
      </c>
      <c r="I41" s="12">
        <f t="shared" si="2"/>
        <v>-1.9864107495651904E-2</v>
      </c>
      <c r="J41" s="14">
        <f>MAX($C$2:C41)</f>
        <v>115.94302172236833</v>
      </c>
      <c r="K41" s="12">
        <f t="shared" si="3"/>
        <v>-5.5800029112092364E-2</v>
      </c>
      <c r="L41" s="12">
        <f t="shared" si="18"/>
        <v>-8.2040868103776532E-3</v>
      </c>
      <c r="M41" s="12">
        <f t="shared" si="5"/>
        <v>-1.1660020685274251E-2</v>
      </c>
      <c r="O41" s="8">
        <v>2016</v>
      </c>
      <c r="P41" s="8" t="str">
        <f t="shared" si="24"/>
        <v>I12:I23</v>
      </c>
      <c r="Q41" s="8" t="str">
        <f t="shared" si="25"/>
        <v>L12:L23</v>
      </c>
      <c r="U41" s="8" t="s">
        <v>74</v>
      </c>
      <c r="V41" s="12">
        <f ca="1">SUMIFS(INDIRECT(P20),INDIRECT(Q20),"&gt;0")/SUMIFS(INDIRECT(Q20),INDIRECT(Q20),"&gt;0")</f>
        <v>1.0419993696547052</v>
      </c>
      <c r="Z41" s="8" t="s">
        <v>75</v>
      </c>
      <c r="AA41" s="26">
        <f t="shared" si="15"/>
        <v>-1.64992971005955E-2</v>
      </c>
      <c r="AB41" s="12">
        <f t="shared" si="16"/>
        <v>-1.87224671776961E-2</v>
      </c>
      <c r="AC41" s="23">
        <f t="shared" si="17"/>
        <v>2.2231700771006002E-3</v>
      </c>
    </row>
    <row r="42" spans="1:29" x14ac:dyDescent="0.25">
      <c r="A42" s="13">
        <f t="shared" si="6"/>
        <v>43312</v>
      </c>
      <c r="B42" s="14">
        <f t="shared" si="7"/>
        <v>111.82875339213078</v>
      </c>
      <c r="C42" s="14">
        <f t="shared" si="0"/>
        <v>111.0493995078985</v>
      </c>
      <c r="D42" s="12">
        <v>1.575511022492029E-2</v>
      </c>
      <c r="E42" s="12">
        <v>1.4396207714302278E-2</v>
      </c>
      <c r="G42" s="14">
        <f>MAX($B$2:B42)</f>
        <v>115.8280112349358</v>
      </c>
      <c r="H42" s="12">
        <f t="shared" si="1"/>
        <v>-3.4527553397193933E-2</v>
      </c>
      <c r="I42" s="12" t="str">
        <f t="shared" si="2"/>
        <v>Positive</v>
      </c>
      <c r="J42" s="14">
        <f>MAX($C$2:C42)</f>
        <v>115.94302172236833</v>
      </c>
      <c r="K42" s="12">
        <f t="shared" si="3"/>
        <v>-4.2207130207351895E-2</v>
      </c>
      <c r="L42" s="12" t="str">
        <f t="shared" si="18"/>
        <v>Positive</v>
      </c>
      <c r="M42" s="12">
        <f t="shared" si="5"/>
        <v>1.3589025106180118E-3</v>
      </c>
      <c r="O42" s="8">
        <v>2017</v>
      </c>
      <c r="P42" s="8" t="str">
        <f t="shared" si="24"/>
        <v>I24:I35</v>
      </c>
      <c r="Q42" s="8" t="str">
        <f t="shared" si="25"/>
        <v>L24:L35</v>
      </c>
      <c r="U42" s="8" t="s">
        <v>76</v>
      </c>
      <c r="V42" s="12">
        <f ca="1">SUMIFS(INDIRECT(P20),INDIRECT(Q20),"&lt;0")/SUMIFS(INDIRECT(Q20),INDIRECT(Q20),"&lt;0")</f>
        <v>0.99638397141334656</v>
      </c>
      <c r="Z42" s="8" t="s">
        <v>77</v>
      </c>
      <c r="AA42" s="26">
        <f t="shared" si="15"/>
        <v>-3.1955109592320063E-2</v>
      </c>
      <c r="AB42" s="12">
        <f t="shared" si="16"/>
        <v>-3.3017848168836017E-2</v>
      </c>
      <c r="AC42" s="23">
        <f t="shared" si="17"/>
        <v>1.0627385765159536E-3</v>
      </c>
    </row>
    <row r="43" spans="1:29" x14ac:dyDescent="0.25">
      <c r="A43" s="13">
        <f t="shared" si="6"/>
        <v>43343</v>
      </c>
      <c r="B43" s="14">
        <f t="shared" si="7"/>
        <v>108.29106315863223</v>
      </c>
      <c r="C43" s="14">
        <f t="shared" si="0"/>
        <v>108.44481555914602</v>
      </c>
      <c r="D43" s="12">
        <v>-3.1634889294469198E-2</v>
      </c>
      <c r="E43" s="12">
        <v>-2.3454282150955907E-2</v>
      </c>
      <c r="G43" s="14">
        <f>MAX($B$2:B43)</f>
        <v>115.8280112349358</v>
      </c>
      <c r="H43" s="12">
        <f t="shared" si="1"/>
        <v>-6.5070167362333953E-2</v>
      </c>
      <c r="I43" s="12">
        <f t="shared" si="2"/>
        <v>-3.1634889294469198E-2</v>
      </c>
      <c r="J43" s="14">
        <f>MAX($C$2:C43)</f>
        <v>115.94302172236833</v>
      </c>
      <c r="K43" s="12">
        <f t="shared" si="3"/>
        <v>-6.4671474417642427E-2</v>
      </c>
      <c r="L43" s="12">
        <f t="shared" si="18"/>
        <v>-2.3454282150955907E-2</v>
      </c>
      <c r="M43" s="12">
        <f t="shared" si="5"/>
        <v>-8.180607143513291E-3</v>
      </c>
      <c r="O43" s="8">
        <v>2018</v>
      </c>
      <c r="P43" s="8" t="str">
        <f t="shared" si="24"/>
        <v>I36:I47</v>
      </c>
      <c r="Q43" s="8" t="str">
        <f t="shared" si="25"/>
        <v>L36:L47</v>
      </c>
      <c r="U43" s="8" t="s">
        <v>10</v>
      </c>
      <c r="V43" s="12">
        <f>STDEV(M:M)*SQRT(AA1)</f>
        <v>2.6574674504414142E-2</v>
      </c>
      <c r="Z43" s="8" t="s">
        <v>78</v>
      </c>
      <c r="AA43" s="26">
        <f t="shared" si="15"/>
        <v>7.5533521907273915E-3</v>
      </c>
      <c r="AB43" s="12">
        <f t="shared" si="16"/>
        <v>1.0597610822907777E-2</v>
      </c>
      <c r="AC43" s="23">
        <f t="shared" si="17"/>
        <v>-3.0442586321803855E-3</v>
      </c>
    </row>
    <row r="44" spans="1:29" x14ac:dyDescent="0.25">
      <c r="A44" s="13">
        <f t="shared" si="6"/>
        <v>43373</v>
      </c>
      <c r="B44" s="14">
        <f t="shared" si="7"/>
        <v>110.92578734514277</v>
      </c>
      <c r="C44" s="14">
        <f t="shared" si="0"/>
        <v>110.63355419957225</v>
      </c>
      <c r="D44" s="12">
        <v>2.4330024192772217E-2</v>
      </c>
      <c r="E44" s="12">
        <v>2.0182971672191075E-2</v>
      </c>
      <c r="G44" s="14">
        <f>MAX($B$2:B44)</f>
        <v>115.8280112349358</v>
      </c>
      <c r="H44" s="12">
        <f t="shared" si="1"/>
        <v>-4.2323301915715206E-2</v>
      </c>
      <c r="I44" s="12" t="str">
        <f t="shared" si="2"/>
        <v>Positive</v>
      </c>
      <c r="J44" s="14">
        <f>MAX($C$2:C44)</f>
        <v>115.94302172236833</v>
      </c>
      <c r="K44" s="12">
        <f t="shared" si="3"/>
        <v>-4.579376528162149E-2</v>
      </c>
      <c r="L44" s="12" t="str">
        <f t="shared" si="18"/>
        <v>Positive</v>
      </c>
      <c r="M44" s="12">
        <f t="shared" si="5"/>
        <v>4.1470525205811425E-3</v>
      </c>
      <c r="O44" s="8">
        <v>2019</v>
      </c>
      <c r="P44" s="8" t="str">
        <f t="shared" si="24"/>
        <v>I48:I59</v>
      </c>
      <c r="Q44" s="8" t="str">
        <f t="shared" si="25"/>
        <v>L48:L59</v>
      </c>
      <c r="U44" s="8" t="s">
        <v>79</v>
      </c>
      <c r="V44" s="32">
        <f>(X16)/V43</f>
        <v>0.47975638112429464</v>
      </c>
      <c r="Z44" s="8" t="s">
        <v>80</v>
      </c>
      <c r="AA44" s="26">
        <f t="shared" si="15"/>
        <v>-3.4225045762987794E-3</v>
      </c>
      <c r="AB44" s="12">
        <f t="shared" si="16"/>
        <v>-2.4023461695277248E-5</v>
      </c>
      <c r="AC44" s="23">
        <f t="shared" si="17"/>
        <v>-3.3984811146035021E-3</v>
      </c>
    </row>
    <row r="45" spans="1:29" x14ac:dyDescent="0.25">
      <c r="A45" s="13">
        <f t="shared" si="6"/>
        <v>43404</v>
      </c>
      <c r="B45" s="14">
        <f t="shared" si="7"/>
        <v>109.52000569227444</v>
      </c>
      <c r="C45" s="14">
        <f t="shared" si="0"/>
        <v>108.65311737749718</v>
      </c>
      <c r="D45" s="12">
        <v>-1.2673172636532868E-2</v>
      </c>
      <c r="E45" s="12">
        <v>-1.7900869554480225E-2</v>
      </c>
      <c r="G45" s="14">
        <f>MAX($B$2:B45)</f>
        <v>115.8280112349358</v>
      </c>
      <c r="H45" s="12">
        <f t="shared" si="1"/>
        <v>-5.4460104040522039E-2</v>
      </c>
      <c r="I45" s="12">
        <f t="shared" si="2"/>
        <v>-1.2673172636532868E-2</v>
      </c>
      <c r="J45" s="14">
        <f>MAX($C$2:C45)</f>
        <v>115.94302172236833</v>
      </c>
      <c r="K45" s="12">
        <f t="shared" si="3"/>
        <v>-6.2874886617387049E-2</v>
      </c>
      <c r="L45" s="12">
        <f t="shared" si="18"/>
        <v>-1.7900869554480225E-2</v>
      </c>
      <c r="M45" s="12">
        <f t="shared" si="5"/>
        <v>5.2276969179473574E-3</v>
      </c>
      <c r="O45" s="8">
        <v>2020</v>
      </c>
      <c r="P45" s="8" t="str">
        <f t="shared" si="24"/>
        <v>I60:I70</v>
      </c>
      <c r="Q45" s="8" t="str">
        <f t="shared" si="25"/>
        <v>L60:L70</v>
      </c>
      <c r="U45" s="8" t="s">
        <v>81</v>
      </c>
      <c r="V45" s="23">
        <f>X16</f>
        <v>1.2749369669793786E-2</v>
      </c>
      <c r="Z45" s="8" t="s">
        <v>82</v>
      </c>
      <c r="AA45" s="26">
        <f t="shared" si="15"/>
        <v>5.7076649332682194E-2</v>
      </c>
      <c r="AB45" s="12">
        <f t="shared" si="16"/>
        <v>5.3586212178116766E-2</v>
      </c>
      <c r="AC45" s="23">
        <f t="shared" si="17"/>
        <v>3.4904371545654289E-3</v>
      </c>
    </row>
    <row r="46" spans="1:29" x14ac:dyDescent="0.25">
      <c r="A46" s="13">
        <f t="shared" si="6"/>
        <v>43434</v>
      </c>
      <c r="B46" s="14">
        <f t="shared" si="7"/>
        <v>109.12256655020238</v>
      </c>
      <c r="C46" s="14">
        <f t="shared" si="0"/>
        <v>108.73667545769696</v>
      </c>
      <c r="D46" s="12">
        <v>-3.6289182013810907E-3</v>
      </c>
      <c r="E46" s="12">
        <v>7.6903527682015138E-4</v>
      </c>
      <c r="G46" s="14">
        <f>MAX($B$2:B46)</f>
        <v>115.8280112349358</v>
      </c>
      <c r="H46" s="12">
        <f t="shared" si="1"/>
        <v>-5.7891390979101454E-2</v>
      </c>
      <c r="I46" s="12">
        <f t="shared" si="2"/>
        <v>-3.6289182013810907E-3</v>
      </c>
      <c r="J46" s="14">
        <f>MAX($C$2:C46)</f>
        <v>115.94302172236833</v>
      </c>
      <c r="K46" s="12">
        <f t="shared" si="3"/>
        <v>-6.215420434640162E-2</v>
      </c>
      <c r="L46" s="12" t="str">
        <f t="shared" si="18"/>
        <v>Positive</v>
      </c>
      <c r="M46" s="12">
        <f t="shared" si="5"/>
        <v>-4.3979534782012421E-3</v>
      </c>
      <c r="Z46" s="8" t="s">
        <v>83</v>
      </c>
      <c r="AA46" s="26">
        <f t="shared" si="15"/>
        <v>4.5382708063964383E-2</v>
      </c>
      <c r="AB46" s="12">
        <f t="shared" si="16"/>
        <v>4.1166923987284054E-2</v>
      </c>
      <c r="AC46" s="23">
        <f t="shared" si="17"/>
        <v>4.215784076680329E-3</v>
      </c>
    </row>
    <row r="47" spans="1:29" x14ac:dyDescent="0.25">
      <c r="A47" s="13">
        <f t="shared" si="6"/>
        <v>43465</v>
      </c>
      <c r="B47" s="14">
        <f t="shared" si="7"/>
        <v>110.54614333032447</v>
      </c>
      <c r="C47" s="14">
        <f t="shared" si="0"/>
        <v>110.63089639862072</v>
      </c>
      <c r="D47" s="12">
        <v>1.3045668051320704E-2</v>
      </c>
      <c r="E47" s="12">
        <v>1.7420258003572053E-2</v>
      </c>
      <c r="G47" s="14">
        <f>MAX($B$2:B47)</f>
        <v>115.8280112349358</v>
      </c>
      <c r="H47" s="12">
        <f t="shared" si="1"/>
        <v>-4.5600954797523352E-2</v>
      </c>
      <c r="I47" s="12" t="str">
        <f t="shared" si="2"/>
        <v>Positive</v>
      </c>
      <c r="J47" s="14">
        <f>MAX($C$2:C47)</f>
        <v>115.94302172236833</v>
      </c>
      <c r="K47" s="12">
        <f t="shared" si="3"/>
        <v>-4.5816688618550705E-2</v>
      </c>
      <c r="L47" s="12" t="str">
        <f t="shared" si="18"/>
        <v>Positive</v>
      </c>
      <c r="M47" s="12">
        <f t="shared" si="5"/>
        <v>-4.3745899522513489E-3</v>
      </c>
      <c r="Z47" s="8" t="s">
        <v>84</v>
      </c>
      <c r="AA47" s="26">
        <f t="shared" si="15"/>
        <v>2.2987161680183554E-3</v>
      </c>
      <c r="AB47" s="12">
        <f t="shared" si="16"/>
        <v>5.2548827885559035E-3</v>
      </c>
      <c r="AC47" s="23">
        <f t="shared" si="17"/>
        <v>-2.9561666205375481E-3</v>
      </c>
    </row>
    <row r="48" spans="1:29" x14ac:dyDescent="0.25">
      <c r="A48" s="13">
        <f t="shared" si="6"/>
        <v>43496</v>
      </c>
      <c r="B48" s="14">
        <f t="shared" si="7"/>
        <v>114.52286110594477</v>
      </c>
      <c r="C48" s="14">
        <f t="shared" si="0"/>
        <v>115.2189523373945</v>
      </c>
      <c r="D48" s="12">
        <v>3.5973374156865995E-2</v>
      </c>
      <c r="E48" s="12">
        <v>4.1471741512807414E-2</v>
      </c>
      <c r="G48" s="14">
        <f>MAX($B$2:B48)</f>
        <v>115.8280112349358</v>
      </c>
      <c r="H48" s="12">
        <f t="shared" si="1"/>
        <v>-1.1268000849498971E-2</v>
      </c>
      <c r="I48" s="12" t="str">
        <f t="shared" si="2"/>
        <v>Positive</v>
      </c>
      <c r="J48" s="14">
        <f>MAX($C$2:C48)</f>
        <v>115.94302172236833</v>
      </c>
      <c r="K48" s="12">
        <f t="shared" si="3"/>
        <v>-6.2450449731045188E-3</v>
      </c>
      <c r="L48" s="12" t="str">
        <f t="shared" si="18"/>
        <v>Positive</v>
      </c>
      <c r="M48" s="12">
        <f t="shared" si="5"/>
        <v>-5.4983673559414192E-3</v>
      </c>
      <c r="O48" s="24" t="s">
        <v>85</v>
      </c>
      <c r="Z48" s="8" t="s">
        <v>86</v>
      </c>
      <c r="AA48" s="26">
        <f t="shared" si="15"/>
        <v>2.2420075738315504E-2</v>
      </c>
      <c r="AB48" s="12">
        <f t="shared" si="16"/>
        <v>2.5721109149857035E-2</v>
      </c>
      <c r="AC48" s="23">
        <f t="shared" si="17"/>
        <v>-3.3010334115415318E-3</v>
      </c>
    </row>
    <row r="49" spans="1:29" x14ac:dyDescent="0.25">
      <c r="A49" s="13">
        <f t="shared" si="6"/>
        <v>43524</v>
      </c>
      <c r="B49" s="14">
        <f t="shared" si="7"/>
        <v>115.83805007308951</v>
      </c>
      <c r="C49" s="14">
        <f t="shared" si="0"/>
        <v>115.08112066052712</v>
      </c>
      <c r="D49" s="12">
        <v>1.148407361153916E-2</v>
      </c>
      <c r="E49" s="12">
        <v>-1.1962587236843403E-3</v>
      </c>
      <c r="G49" s="14">
        <f>MAX($B$2:B49)</f>
        <v>115.83805007308951</v>
      </c>
      <c r="H49" s="12">
        <f t="shared" si="1"/>
        <v>0</v>
      </c>
      <c r="I49" s="12" t="str">
        <f t="shared" si="2"/>
        <v>Positive</v>
      </c>
      <c r="J49" s="14">
        <f>MAX($C$2:C49)</f>
        <v>115.94302172236833</v>
      </c>
      <c r="K49" s="12">
        <f t="shared" si="3"/>
        <v>-7.4338330072600822E-3</v>
      </c>
      <c r="L49" s="12">
        <f t="shared" si="18"/>
        <v>-1.1962587236843403E-3</v>
      </c>
      <c r="M49" s="12">
        <f t="shared" si="5"/>
        <v>1.2680332335223501E-2</v>
      </c>
      <c r="O49" s="8" t="s">
        <v>87</v>
      </c>
      <c r="P49" s="13">
        <v>40178</v>
      </c>
      <c r="Q49" s="14" t="str">
        <f t="shared" ref="Q49:Q97" si="26">IFERROR(VLOOKUP(P49,A:B,2,0),"N/A")</f>
        <v>N/A</v>
      </c>
      <c r="R49" s="14" t="str">
        <f t="shared" ref="R49:R97" si="27">IFERROR(VLOOKUP(P49,A:C,3,0),"N/A")</f>
        <v>N/A</v>
      </c>
      <c r="S49" s="8" t="str">
        <f t="shared" ref="S49:S97" si="28">IFERROR(MATCH(P49,A:A,0),"N/A")</f>
        <v>N/A</v>
      </c>
      <c r="Z49" s="8" t="s">
        <v>88</v>
      </c>
      <c r="AA49" s="26">
        <f t="shared" si="15"/>
        <v>-0.10683896073099985</v>
      </c>
      <c r="AB49" s="12">
        <f t="shared" si="16"/>
        <v>-0.1383123499040001</v>
      </c>
      <c r="AC49" s="23">
        <f t="shared" si="17"/>
        <v>3.1473389173000244E-2</v>
      </c>
    </row>
    <row r="50" spans="1:29" x14ac:dyDescent="0.25">
      <c r="A50" s="13">
        <f t="shared" si="6"/>
        <v>43555</v>
      </c>
      <c r="B50" s="14">
        <f t="shared" si="7"/>
        <v>116.85574678826983</v>
      </c>
      <c r="C50" s="14">
        <f t="shared" si="0"/>
        <v>116.55918708649246</v>
      </c>
      <c r="D50" s="12">
        <v>8.7855131758363368E-3</v>
      </c>
      <c r="E50" s="12">
        <v>1.2843691627972831E-2</v>
      </c>
      <c r="G50" s="14">
        <f>MAX($B$2:B50)</f>
        <v>116.85574678826983</v>
      </c>
      <c r="H50" s="12">
        <f t="shared" si="1"/>
        <v>0</v>
      </c>
      <c r="I50" s="12" t="str">
        <f t="shared" si="2"/>
        <v>Positive</v>
      </c>
      <c r="J50" s="14">
        <f>MAX($C$2:C50)</f>
        <v>116.55918708649246</v>
      </c>
      <c r="K50" s="12">
        <f t="shared" si="3"/>
        <v>0</v>
      </c>
      <c r="L50" s="12" t="str">
        <f t="shared" si="18"/>
        <v>Positive</v>
      </c>
      <c r="M50" s="12">
        <f t="shared" si="5"/>
        <v>-4.058178452136494E-3</v>
      </c>
      <c r="O50" s="8" t="s">
        <v>30</v>
      </c>
      <c r="P50" s="13">
        <v>40268</v>
      </c>
      <c r="Q50" s="14" t="str">
        <f t="shared" si="26"/>
        <v>N/A</v>
      </c>
      <c r="R50" s="14" t="str">
        <f t="shared" si="27"/>
        <v>N/A</v>
      </c>
      <c r="S50" s="8" t="str">
        <f t="shared" si="28"/>
        <v>N/A</v>
      </c>
      <c r="Z50" s="8" t="s">
        <v>89</v>
      </c>
      <c r="AA50" s="26">
        <f t="shared" si="15"/>
        <v>8.8594809560000209E-2</v>
      </c>
      <c r="AB50" s="12">
        <f t="shared" si="16"/>
        <v>0.11654241019999989</v>
      </c>
      <c r="AC50" s="23">
        <f t="shared" si="17"/>
        <v>-2.7947600639999681E-2</v>
      </c>
    </row>
    <row r="51" spans="1:29" x14ac:dyDescent="0.25">
      <c r="A51" s="13">
        <f t="shared" si="6"/>
        <v>43585</v>
      </c>
      <c r="B51" s="14">
        <f t="shared" si="7"/>
        <v>116.25562107372707</v>
      </c>
      <c r="C51" s="14">
        <f t="shared" si="0"/>
        <v>115.79158479012911</v>
      </c>
      <c r="D51" s="12">
        <v>-5.1356114785704211E-3</v>
      </c>
      <c r="E51" s="12">
        <v>-6.5855151837473924E-3</v>
      </c>
      <c r="G51" s="14">
        <f>MAX($B$2:B51)</f>
        <v>116.85574678826983</v>
      </c>
      <c r="H51" s="12">
        <f t="shared" si="1"/>
        <v>-5.1356114785704454E-3</v>
      </c>
      <c r="I51" s="12">
        <f t="shared" si="2"/>
        <v>-5.1356114785704211E-3</v>
      </c>
      <c r="J51" s="14">
        <f>MAX($C$2:C51)</f>
        <v>116.55918708649246</v>
      </c>
      <c r="K51" s="12">
        <f t="shared" si="3"/>
        <v>-6.5855151837473924E-3</v>
      </c>
      <c r="L51" s="12">
        <f t="shared" si="18"/>
        <v>-6.5855151837473924E-3</v>
      </c>
      <c r="M51" s="12">
        <f t="shared" si="5"/>
        <v>1.4499037051769713E-3</v>
      </c>
      <c r="O51" s="8" t="s">
        <v>31</v>
      </c>
      <c r="P51" s="13">
        <v>40359</v>
      </c>
      <c r="Q51" s="14" t="str">
        <f t="shared" si="26"/>
        <v>N/A</v>
      </c>
      <c r="R51" s="14" t="str">
        <f t="shared" si="27"/>
        <v>N/A</v>
      </c>
      <c r="S51" s="8" t="str">
        <f t="shared" si="28"/>
        <v>N/A</v>
      </c>
      <c r="U51" s="12"/>
      <c r="Z51" s="8" t="s">
        <v>90</v>
      </c>
      <c r="AA51" s="26">
        <f t="shared" si="15"/>
        <v>1.4145586811132871E-2</v>
      </c>
      <c r="AB51" s="12">
        <f t="shared" si="16"/>
        <v>1.897683714999987E-2</v>
      </c>
      <c r="AC51" s="23">
        <f t="shared" si="17"/>
        <v>-4.8312503388669992E-3</v>
      </c>
    </row>
    <row r="52" spans="1:29" x14ac:dyDescent="0.25">
      <c r="A52" s="13">
        <f t="shared" si="6"/>
        <v>43616</v>
      </c>
      <c r="B52" s="14">
        <f t="shared" si="7"/>
        <v>117.79601108657016</v>
      </c>
      <c r="C52" s="14">
        <f t="shared" si="0"/>
        <v>117.33672958648977</v>
      </c>
      <c r="D52" s="12">
        <v>1.3250026094361569E-2</v>
      </c>
      <c r="E52" s="12">
        <v>1.3344189037236331E-2</v>
      </c>
      <c r="G52" s="14">
        <f>MAX($B$2:B52)</f>
        <v>117.79601108657016</v>
      </c>
      <c r="H52" s="12">
        <f t="shared" si="1"/>
        <v>0</v>
      </c>
      <c r="I52" s="12" t="str">
        <f t="shared" si="2"/>
        <v>Positive</v>
      </c>
      <c r="J52" s="14">
        <f>MAX($C$2:C52)</f>
        <v>117.33672958648977</v>
      </c>
      <c r="K52" s="12">
        <f t="shared" si="3"/>
        <v>0</v>
      </c>
      <c r="L52" s="12" t="str">
        <f t="shared" si="18"/>
        <v>Positive</v>
      </c>
      <c r="M52" s="12">
        <f t="shared" si="5"/>
        <v>-9.4162942874762706E-5</v>
      </c>
      <c r="O52" s="8" t="s">
        <v>32</v>
      </c>
      <c r="P52" s="13">
        <v>40451</v>
      </c>
      <c r="Q52" s="14" t="str">
        <f t="shared" si="26"/>
        <v>N/A</v>
      </c>
      <c r="R52" s="14" t="str">
        <f t="shared" si="27"/>
        <v>N/A</v>
      </c>
      <c r="S52" s="8" t="str">
        <f t="shared" si="28"/>
        <v>N/A</v>
      </c>
      <c r="Z52" s="8" t="s">
        <v>91</v>
      </c>
      <c r="AA52" s="26">
        <f t="shared" si="15"/>
        <v>7.0343320352856953E-2</v>
      </c>
      <c r="AB52" s="12">
        <f t="shared" si="16"/>
        <v>4.3534159999999877E-2</v>
      </c>
      <c r="AC52" s="23">
        <f t="shared" si="17"/>
        <v>2.6809160352857075E-2</v>
      </c>
    </row>
    <row r="53" spans="1:29" x14ac:dyDescent="0.25">
      <c r="A53" s="13">
        <f t="shared" si="6"/>
        <v>43646</v>
      </c>
      <c r="B53" s="14">
        <f t="shared" si="7"/>
        <v>122.15897703035841</v>
      </c>
      <c r="C53" s="14">
        <f t="shared" si="0"/>
        <v>121.35757028130172</v>
      </c>
      <c r="D53" s="12">
        <v>3.7038316523144738E-2</v>
      </c>
      <c r="E53" s="12">
        <v>3.4267536763483486E-2</v>
      </c>
      <c r="G53" s="14">
        <f>MAX($B$2:B53)</f>
        <v>122.15897703035841</v>
      </c>
      <c r="H53" s="12">
        <f t="shared" si="1"/>
        <v>0</v>
      </c>
      <c r="I53" s="12" t="str">
        <f t="shared" si="2"/>
        <v>Positive</v>
      </c>
      <c r="J53" s="14">
        <f>MAX($C$2:C53)</f>
        <v>121.35757028130172</v>
      </c>
      <c r="K53" s="12">
        <f t="shared" si="3"/>
        <v>0</v>
      </c>
      <c r="L53" s="12" t="str">
        <f t="shared" si="18"/>
        <v>Positive</v>
      </c>
      <c r="M53" s="12">
        <f t="shared" si="5"/>
        <v>2.7707797596612516E-3</v>
      </c>
      <c r="O53" s="8" t="s">
        <v>33</v>
      </c>
      <c r="P53" s="13">
        <v>40543</v>
      </c>
      <c r="Q53" s="14" t="str">
        <f t="shared" si="26"/>
        <v>N/A</v>
      </c>
      <c r="R53" s="14" t="str">
        <f t="shared" si="27"/>
        <v>N/A</v>
      </c>
      <c r="S53" s="8" t="str">
        <f t="shared" si="28"/>
        <v>N/A</v>
      </c>
      <c r="Z53" s="8" t="s">
        <v>141</v>
      </c>
      <c r="AA53" s="26" t="str">
        <f t="shared" ref="AA53:AA56" si="29">IFERROR(VLOOKUP(Z53,$O$49:$S$93,3,0)/VLOOKUP(Z52,$O$49:$S$93,3,0)-1,"N/A")</f>
        <v>N/A</v>
      </c>
      <c r="AB53" s="12" t="str">
        <f t="shared" ref="AB53:AB56" si="30">IFERROR(VLOOKUP(Z53,$O$49:$S$93,4,0)/VLOOKUP(Z52,$O$49:$S$93,4,0)-1,"N/A")</f>
        <v>N/A</v>
      </c>
      <c r="AC53" s="23" t="str">
        <f t="shared" ref="AC53:AC56" si="31">IFERROR(AA53-AB53,"N/A")</f>
        <v>N/A</v>
      </c>
    </row>
    <row r="54" spans="1:29" x14ac:dyDescent="0.25">
      <c r="A54" s="13">
        <f t="shared" si="6"/>
        <v>43677</v>
      </c>
      <c r="B54" s="14">
        <f t="shared" si="7"/>
        <v>122.58278014870001</v>
      </c>
      <c r="C54" s="14">
        <f t="shared" si="0"/>
        <v>122.13776527615018</v>
      </c>
      <c r="D54" s="12">
        <v>3.469275272633323E-3</v>
      </c>
      <c r="E54" s="12">
        <v>6.4288943247627905E-3</v>
      </c>
      <c r="G54" s="14">
        <f>MAX($B$2:B54)</f>
        <v>122.58278014870001</v>
      </c>
      <c r="H54" s="12">
        <f t="shared" si="1"/>
        <v>0</v>
      </c>
      <c r="I54" s="12" t="str">
        <f t="shared" si="2"/>
        <v>Positive</v>
      </c>
      <c r="J54" s="14">
        <f>MAX($C$2:C54)</f>
        <v>122.13776527615018</v>
      </c>
      <c r="K54" s="12">
        <f t="shared" si="3"/>
        <v>0</v>
      </c>
      <c r="L54" s="12" t="str">
        <f t="shared" si="18"/>
        <v>Positive</v>
      </c>
      <c r="M54" s="12">
        <f t="shared" si="5"/>
        <v>-2.9596190521294675E-3</v>
      </c>
      <c r="O54" s="8" t="s">
        <v>34</v>
      </c>
      <c r="P54" s="13">
        <v>40633</v>
      </c>
      <c r="Q54" s="14" t="str">
        <f t="shared" si="26"/>
        <v>N/A</v>
      </c>
      <c r="R54" s="14" t="str">
        <f t="shared" si="27"/>
        <v>N/A</v>
      </c>
      <c r="S54" s="8" t="str">
        <f t="shared" si="28"/>
        <v>N/A</v>
      </c>
      <c r="Z54" s="8" t="s">
        <v>142</v>
      </c>
      <c r="AA54" s="26" t="str">
        <f t="shared" si="29"/>
        <v>N/A</v>
      </c>
      <c r="AB54" s="12" t="str">
        <f t="shared" si="30"/>
        <v>N/A</v>
      </c>
      <c r="AC54" s="23" t="str">
        <f t="shared" si="31"/>
        <v>N/A</v>
      </c>
    </row>
    <row r="55" spans="1:29" x14ac:dyDescent="0.25">
      <c r="A55" s="13">
        <f t="shared" si="6"/>
        <v>43708</v>
      </c>
      <c r="B55" s="14">
        <f t="shared" si="7"/>
        <v>122.4598465532266</v>
      </c>
      <c r="C55" s="14">
        <f t="shared" si="0"/>
        <v>122.01527796912166</v>
      </c>
      <c r="D55" s="6">
        <v>-1.002861864645932E-3</v>
      </c>
      <c r="E55" s="6">
        <v>-1.002861864645932E-3</v>
      </c>
      <c r="G55" s="14">
        <f>MAX($B$2:B55)</f>
        <v>122.58278014870001</v>
      </c>
      <c r="H55" s="12">
        <f t="shared" si="1"/>
        <v>-1.002861864645932E-3</v>
      </c>
      <c r="I55" s="12">
        <f t="shared" si="2"/>
        <v>-1.002861864645932E-3</v>
      </c>
      <c r="J55" s="14">
        <f>MAX($C$2:C55)</f>
        <v>122.13776527615018</v>
      </c>
      <c r="K55" s="12">
        <f t="shared" si="3"/>
        <v>-1.002861864645932E-3</v>
      </c>
      <c r="L55" s="12">
        <f t="shared" si="18"/>
        <v>-1.002861864645932E-3</v>
      </c>
      <c r="M55" s="12">
        <f t="shared" si="5"/>
        <v>0</v>
      </c>
      <c r="O55" s="8" t="s">
        <v>35</v>
      </c>
      <c r="P55" s="13">
        <v>40724</v>
      </c>
      <c r="Q55" s="14" t="str">
        <f t="shared" si="26"/>
        <v>N/A</v>
      </c>
      <c r="R55" s="14" t="str">
        <f t="shared" si="27"/>
        <v>N/A</v>
      </c>
      <c r="S55" s="8" t="str">
        <f t="shared" si="28"/>
        <v>N/A</v>
      </c>
      <c r="Z55" s="8" t="s">
        <v>143</v>
      </c>
      <c r="AA55" s="26" t="str">
        <f t="shared" si="29"/>
        <v>N/A</v>
      </c>
      <c r="AB55" s="12" t="str">
        <f t="shared" si="30"/>
        <v>N/A</v>
      </c>
      <c r="AC55" s="23" t="str">
        <f t="shared" si="31"/>
        <v>N/A</v>
      </c>
    </row>
    <row r="56" spans="1:29" x14ac:dyDescent="0.25">
      <c r="A56" s="13">
        <f t="shared" si="6"/>
        <v>43738</v>
      </c>
      <c r="B56" s="14">
        <f t="shared" si="7"/>
        <v>122.43978584592668</v>
      </c>
      <c r="C56" s="14">
        <f t="shared" si="0"/>
        <v>121.99529008863389</v>
      </c>
      <c r="D56" s="6">
        <v>-1.6381457158853863E-4</v>
      </c>
      <c r="E56" s="6">
        <v>-1.6381457158853863E-4</v>
      </c>
      <c r="G56" s="14">
        <f>MAX($B$2:B56)</f>
        <v>122.58278014870001</v>
      </c>
      <c r="H56" s="12">
        <f t="shared" si="1"/>
        <v>-1.1665121528477984E-3</v>
      </c>
      <c r="I56" s="12">
        <f t="shared" si="2"/>
        <v>-1.6381457158853863E-4</v>
      </c>
      <c r="J56" s="14">
        <f>MAX($C$2:C56)</f>
        <v>122.13776527615018</v>
      </c>
      <c r="K56" s="12">
        <f t="shared" si="3"/>
        <v>-1.1665121528476874E-3</v>
      </c>
      <c r="L56" s="12">
        <f t="shared" si="18"/>
        <v>-1.6381457158853863E-4</v>
      </c>
      <c r="M56" s="12">
        <f t="shared" si="5"/>
        <v>0</v>
      </c>
      <c r="O56" s="8" t="s">
        <v>36</v>
      </c>
      <c r="P56" s="13">
        <v>40816</v>
      </c>
      <c r="Q56" s="14" t="str">
        <f t="shared" si="26"/>
        <v>N/A</v>
      </c>
      <c r="R56" s="14" t="str">
        <f t="shared" si="27"/>
        <v>N/A</v>
      </c>
      <c r="S56" s="8" t="str">
        <f t="shared" si="28"/>
        <v>N/A</v>
      </c>
      <c r="Z56" s="8" t="s">
        <v>144</v>
      </c>
      <c r="AA56" s="26" t="str">
        <f t="shared" si="29"/>
        <v>N/A</v>
      </c>
      <c r="AB56" s="12" t="str">
        <f t="shared" si="30"/>
        <v>N/A</v>
      </c>
      <c r="AC56" s="23" t="str">
        <f t="shared" si="31"/>
        <v>N/A</v>
      </c>
    </row>
    <row r="57" spans="1:29" x14ac:dyDescent="0.25">
      <c r="A57" s="13">
        <f t="shared" si="6"/>
        <v>43769</v>
      </c>
      <c r="B57" s="14">
        <f t="shared" si="7"/>
        <v>123.47948388288462</v>
      </c>
      <c r="C57" s="14">
        <f t="shared" si="0"/>
        <v>123.03121368770712</v>
      </c>
      <c r="D57" s="6">
        <v>8.4915048631843959E-3</v>
      </c>
      <c r="E57" s="6">
        <v>8.4915048631843959E-3</v>
      </c>
      <c r="G57" s="14">
        <f>MAX($B$2:B57)</f>
        <v>123.47948388288462</v>
      </c>
      <c r="H57" s="12">
        <f t="shared" si="1"/>
        <v>0</v>
      </c>
      <c r="I57" s="12" t="str">
        <f t="shared" si="2"/>
        <v>Positive</v>
      </c>
      <c r="J57" s="14">
        <f>MAX($C$2:C57)</f>
        <v>123.03121368770712</v>
      </c>
      <c r="K57" s="12">
        <f t="shared" si="3"/>
        <v>0</v>
      </c>
      <c r="L57" s="12" t="str">
        <f t="shared" si="18"/>
        <v>Positive</v>
      </c>
      <c r="M57" s="12">
        <f t="shared" si="5"/>
        <v>0</v>
      </c>
      <c r="O57" s="8" t="s">
        <v>38</v>
      </c>
      <c r="P57" s="13">
        <v>40908</v>
      </c>
      <c r="Q57" s="14" t="str">
        <f t="shared" si="26"/>
        <v>N/A</v>
      </c>
      <c r="R57" s="14" t="str">
        <f t="shared" si="27"/>
        <v>N/A</v>
      </c>
      <c r="S57" s="8" t="str">
        <f t="shared" si="28"/>
        <v>N/A</v>
      </c>
    </row>
    <row r="58" spans="1:29" x14ac:dyDescent="0.25">
      <c r="A58" s="13">
        <f t="shared" si="6"/>
        <v>43799</v>
      </c>
      <c r="B58" s="14">
        <f t="shared" si="7"/>
        <v>122.47812847859845</v>
      </c>
      <c r="C58" s="14">
        <f t="shared" si="0"/>
        <v>122.03349352523122</v>
      </c>
      <c r="D58" s="6">
        <v>-8.1094880930658864E-3</v>
      </c>
      <c r="E58" s="6">
        <v>-8.1094880930658864E-3</v>
      </c>
      <c r="G58" s="14">
        <f>MAX($B$2:B58)</f>
        <v>123.47948388288462</v>
      </c>
      <c r="H58" s="12">
        <f t="shared" si="1"/>
        <v>-8.1094880930658864E-3</v>
      </c>
      <c r="I58" s="12">
        <f t="shared" si="2"/>
        <v>-8.1094880930658864E-3</v>
      </c>
      <c r="J58" s="14">
        <f>MAX($C$2:C58)</f>
        <v>123.03121368770712</v>
      </c>
      <c r="K58" s="12">
        <f t="shared" si="3"/>
        <v>-8.1094880930658864E-3</v>
      </c>
      <c r="L58" s="12">
        <f t="shared" si="18"/>
        <v>-8.1094880930658864E-3</v>
      </c>
      <c r="M58" s="12">
        <f t="shared" si="5"/>
        <v>0</v>
      </c>
      <c r="O58" s="8" t="s">
        <v>41</v>
      </c>
      <c r="P58" s="13">
        <v>40999</v>
      </c>
      <c r="Q58" s="14" t="str">
        <f t="shared" si="26"/>
        <v>N/A</v>
      </c>
      <c r="R58" s="14" t="str">
        <f t="shared" si="27"/>
        <v>N/A</v>
      </c>
      <c r="S58" s="8" t="str">
        <f t="shared" si="28"/>
        <v>N/A</v>
      </c>
    </row>
    <row r="59" spans="1:29" x14ac:dyDescent="0.25">
      <c r="A59" s="13">
        <f t="shared" si="6"/>
        <v>43830</v>
      </c>
      <c r="B59" s="14">
        <f t="shared" si="7"/>
        <v>125.18489511797547</v>
      </c>
      <c r="C59" s="14">
        <f t="shared" si="0"/>
        <v>125.13314426077211</v>
      </c>
      <c r="D59" s="12">
        <v>2.2100000000000002E-2</v>
      </c>
      <c r="E59" s="12">
        <v>2.5399999999999999E-2</v>
      </c>
      <c r="G59" s="14">
        <f>MAX($B$2:B59)</f>
        <v>125.18489511797547</v>
      </c>
      <c r="H59" s="12">
        <f t="shared" si="1"/>
        <v>0</v>
      </c>
      <c r="I59" s="12" t="str">
        <f t="shared" si="2"/>
        <v>Positive</v>
      </c>
      <c r="J59" s="14">
        <f>MAX($C$2:C59)</f>
        <v>125.13314426077211</v>
      </c>
      <c r="K59" s="12">
        <f t="shared" si="3"/>
        <v>0</v>
      </c>
      <c r="L59" s="12" t="str">
        <f t="shared" si="18"/>
        <v>Positive</v>
      </c>
      <c r="M59" s="12">
        <f t="shared" si="5"/>
        <v>-3.2999999999999974E-3</v>
      </c>
      <c r="O59" s="8" t="s">
        <v>43</v>
      </c>
      <c r="P59" s="13">
        <v>41090</v>
      </c>
      <c r="Q59" s="14" t="str">
        <f t="shared" si="26"/>
        <v>N/A</v>
      </c>
      <c r="R59" s="14" t="str">
        <f t="shared" si="27"/>
        <v>N/A</v>
      </c>
      <c r="S59" s="8" t="str">
        <f t="shared" si="28"/>
        <v>N/A</v>
      </c>
    </row>
    <row r="60" spans="1:29" x14ac:dyDescent="0.25">
      <c r="A60" s="13">
        <f t="shared" si="6"/>
        <v>43861</v>
      </c>
      <c r="B60" s="14">
        <f t="shared" si="7"/>
        <v>126.57444745378501</v>
      </c>
      <c r="C60" s="14">
        <f t="shared" si="0"/>
        <v>126.15923604371044</v>
      </c>
      <c r="D60" s="12">
        <v>1.11E-2</v>
      </c>
      <c r="E60" s="12">
        <v>8.2000000000000007E-3</v>
      </c>
      <c r="G60" s="14">
        <f>MAX($B$2:B60)</f>
        <v>126.57444745378501</v>
      </c>
      <c r="H60" s="12">
        <f t="shared" si="1"/>
        <v>0</v>
      </c>
      <c r="I60" s="12" t="str">
        <f t="shared" si="2"/>
        <v>Positive</v>
      </c>
      <c r="J60" s="14">
        <f>MAX($C$2:C60)</f>
        <v>126.15923604371044</v>
      </c>
      <c r="K60" s="12">
        <f t="shared" si="3"/>
        <v>0</v>
      </c>
      <c r="L60" s="12" t="str">
        <f t="shared" si="18"/>
        <v>Positive</v>
      </c>
      <c r="M60" s="12">
        <f t="shared" si="5"/>
        <v>2.8999999999999998E-3</v>
      </c>
      <c r="O60" s="8" t="s">
        <v>45</v>
      </c>
      <c r="P60" s="13">
        <v>41182</v>
      </c>
      <c r="Q60" s="14" t="str">
        <f t="shared" si="26"/>
        <v>N/A</v>
      </c>
      <c r="R60" s="14" t="str">
        <f t="shared" si="27"/>
        <v>N/A</v>
      </c>
      <c r="S60" s="8" t="str">
        <f t="shared" si="28"/>
        <v>N/A</v>
      </c>
    </row>
    <row r="61" spans="1:29" x14ac:dyDescent="0.25">
      <c r="A61" s="13">
        <f t="shared" si="6"/>
        <v>43890</v>
      </c>
      <c r="B61" s="14">
        <f t="shared" si="7"/>
        <v>124.94163708163119</v>
      </c>
      <c r="C61" s="14">
        <f t="shared" si="0"/>
        <v>124.1659201142198</v>
      </c>
      <c r="D61" s="12">
        <v>-1.29E-2</v>
      </c>
      <c r="E61" s="12">
        <v>-1.5800000000000002E-2</v>
      </c>
      <c r="G61" s="14">
        <f>MAX($B$2:B61)</f>
        <v>126.57444745378501</v>
      </c>
      <c r="H61" s="12">
        <f t="shared" si="1"/>
        <v>-1.2900000000000023E-2</v>
      </c>
      <c r="I61" s="12">
        <f t="shared" si="2"/>
        <v>-1.29E-2</v>
      </c>
      <c r="J61" s="14">
        <f>MAX($C$2:C61)</f>
        <v>126.15923604371044</v>
      </c>
      <c r="K61" s="12">
        <f t="shared" si="3"/>
        <v>-1.5800000000000036E-2</v>
      </c>
      <c r="L61" s="12">
        <f t="shared" si="18"/>
        <v>-1.5800000000000002E-2</v>
      </c>
      <c r="M61" s="12">
        <f t="shared" si="5"/>
        <v>2.9000000000000015E-3</v>
      </c>
      <c r="O61" s="8" t="s">
        <v>46</v>
      </c>
      <c r="P61" s="13">
        <v>41274</v>
      </c>
      <c r="Q61" s="14" t="str">
        <f t="shared" si="26"/>
        <v>N/A</v>
      </c>
      <c r="R61" s="14" t="str">
        <f t="shared" si="27"/>
        <v>N/A</v>
      </c>
      <c r="S61" s="8" t="str">
        <f t="shared" si="28"/>
        <v>N/A</v>
      </c>
    </row>
    <row r="62" spans="1:29" x14ac:dyDescent="0.25">
      <c r="A62" s="13">
        <f t="shared" si="6"/>
        <v>43921</v>
      </c>
      <c r="B62" s="14">
        <f t="shared" si="7"/>
        <v>111.81027102435175</v>
      </c>
      <c r="C62" s="14">
        <f t="shared" si="0"/>
        <v>107.82568502718848</v>
      </c>
      <c r="D62" s="12">
        <v>-0.1051</v>
      </c>
      <c r="E62" s="12">
        <v>-0.13159999999999999</v>
      </c>
      <c r="G62" s="14">
        <f>MAX($B$2:B62)</f>
        <v>126.57444745378501</v>
      </c>
      <c r="H62" s="12">
        <f t="shared" si="1"/>
        <v>-0.11664421000000003</v>
      </c>
      <c r="I62" s="12">
        <f t="shared" si="2"/>
        <v>-0.1051</v>
      </c>
      <c r="J62" s="14">
        <f>MAX($C$2:C62)</f>
        <v>126.15923604371044</v>
      </c>
      <c r="K62" s="12">
        <f t="shared" si="3"/>
        <v>-0.14532071999999996</v>
      </c>
      <c r="L62" s="12">
        <f t="shared" si="18"/>
        <v>-0.13159999999999999</v>
      </c>
      <c r="M62" s="12">
        <f t="shared" si="5"/>
        <v>2.6499999999999996E-2</v>
      </c>
      <c r="O62" s="8" t="s">
        <v>48</v>
      </c>
      <c r="P62" s="13">
        <v>41364</v>
      </c>
      <c r="Q62" s="14" t="str">
        <f t="shared" si="26"/>
        <v>N/A</v>
      </c>
      <c r="R62" s="14" t="str">
        <f t="shared" si="27"/>
        <v>N/A</v>
      </c>
      <c r="S62" s="8" t="str">
        <f t="shared" si="28"/>
        <v>N/A</v>
      </c>
    </row>
    <row r="63" spans="1:29" x14ac:dyDescent="0.25">
      <c r="A63" s="13">
        <f t="shared" si="6"/>
        <v>43951</v>
      </c>
      <c r="B63" s="14">
        <f t="shared" si="7"/>
        <v>112.87246859908309</v>
      </c>
      <c r="C63" s="14">
        <f t="shared" si="0"/>
        <v>110.70463081741441</v>
      </c>
      <c r="D63" s="12">
        <v>9.4999999999999998E-3</v>
      </c>
      <c r="E63" s="12">
        <v>2.6700000000000002E-2</v>
      </c>
      <c r="G63" s="14">
        <f>MAX($B$2:B63)</f>
        <v>126.57444745378501</v>
      </c>
      <c r="H63" s="12">
        <f t="shared" si="1"/>
        <v>-0.10825232999500001</v>
      </c>
      <c r="I63" s="12" t="str">
        <f t="shared" si="2"/>
        <v>Positive</v>
      </c>
      <c r="J63" s="14">
        <f>MAX($C$2:C63)</f>
        <v>126.15923604371044</v>
      </c>
      <c r="K63" s="12">
        <f t="shared" si="3"/>
        <v>-0.12250078322400004</v>
      </c>
      <c r="L63" s="12" t="str">
        <f t="shared" si="18"/>
        <v>Positive</v>
      </c>
      <c r="M63" s="12">
        <f t="shared" si="5"/>
        <v>-1.72E-2</v>
      </c>
      <c r="O63" s="8" t="s">
        <v>49</v>
      </c>
      <c r="P63" s="13">
        <v>41455</v>
      </c>
      <c r="Q63" s="14" t="str">
        <f t="shared" si="26"/>
        <v>N/A</v>
      </c>
      <c r="R63" s="14" t="str">
        <f t="shared" si="27"/>
        <v>N/A</v>
      </c>
      <c r="S63" s="8" t="str">
        <f t="shared" si="28"/>
        <v>N/A</v>
      </c>
    </row>
    <row r="64" spans="1:29" x14ac:dyDescent="0.25">
      <c r="A64" s="13">
        <f t="shared" si="6"/>
        <v>43982</v>
      </c>
      <c r="B64" s="14">
        <f t="shared" si="7"/>
        <v>118.95629465657368</v>
      </c>
      <c r="C64" s="14">
        <f t="shared" si="0"/>
        <v>117.16978125715141</v>
      </c>
      <c r="D64" s="12">
        <v>5.3900000000000003E-2</v>
      </c>
      <c r="E64" s="12">
        <v>5.8400000000000001E-2</v>
      </c>
      <c r="G64" s="14">
        <f>MAX($B$2:B64)</f>
        <v>126.57444745378501</v>
      </c>
      <c r="H64" s="12">
        <f t="shared" si="1"/>
        <v>-6.0187130581730419E-2</v>
      </c>
      <c r="I64" s="12" t="str">
        <f t="shared" si="2"/>
        <v>Positive</v>
      </c>
      <c r="J64" s="14">
        <f>MAX($C$2:C64)</f>
        <v>126.15923604371044</v>
      </c>
      <c r="K64" s="12">
        <f t="shared" si="3"/>
        <v>-7.1254828964281591E-2</v>
      </c>
      <c r="L64" s="12" t="str">
        <f t="shared" si="18"/>
        <v>Positive</v>
      </c>
      <c r="M64" s="12">
        <f t="shared" si="5"/>
        <v>-4.4999999999999971E-3</v>
      </c>
      <c r="O64" s="8" t="s">
        <v>50</v>
      </c>
      <c r="P64" s="13">
        <v>41547</v>
      </c>
      <c r="Q64" s="14" t="str">
        <f t="shared" si="26"/>
        <v>N/A</v>
      </c>
      <c r="R64" s="14" t="str">
        <f t="shared" si="27"/>
        <v>N/A</v>
      </c>
      <c r="S64" s="8" t="str">
        <f t="shared" si="28"/>
        <v>N/A</v>
      </c>
    </row>
    <row r="65" spans="1:19" x14ac:dyDescent="0.25">
      <c r="A65" s="13">
        <v>44012</v>
      </c>
      <c r="B65" s="14">
        <f t="shared" si="7"/>
        <v>121.7160806926062</v>
      </c>
      <c r="C65" s="14">
        <f t="shared" si="0"/>
        <v>120.39195024172308</v>
      </c>
      <c r="D65" s="12">
        <v>2.3199999999999998E-2</v>
      </c>
      <c r="E65" s="12">
        <v>2.75E-2</v>
      </c>
      <c r="G65" s="14">
        <f>MAX($B$2:B65)</f>
        <v>126.57444745378501</v>
      </c>
      <c r="H65" s="12">
        <f t="shared" si="1"/>
        <v>-3.8383472011226494E-2</v>
      </c>
      <c r="I65" s="12" t="str">
        <f t="shared" si="2"/>
        <v>Positive</v>
      </c>
      <c r="J65" s="14">
        <f>MAX($C$2:C65)</f>
        <v>126.15923604371044</v>
      </c>
      <c r="K65" s="12">
        <f t="shared" si="3"/>
        <v>-4.571433676079939E-2</v>
      </c>
      <c r="L65" s="12" t="str">
        <f t="shared" si="18"/>
        <v>Positive</v>
      </c>
      <c r="M65" s="12">
        <f t="shared" si="5"/>
        <v>-4.3000000000000017E-3</v>
      </c>
      <c r="O65" s="8" t="s">
        <v>51</v>
      </c>
      <c r="P65" s="13">
        <v>41639</v>
      </c>
      <c r="Q65" s="14" t="str">
        <f t="shared" si="26"/>
        <v>N/A</v>
      </c>
      <c r="R65" s="14" t="str">
        <f t="shared" si="27"/>
        <v>N/A</v>
      </c>
      <c r="S65" s="8" t="str">
        <f t="shared" si="28"/>
        <v>N/A</v>
      </c>
    </row>
    <row r="66" spans="1:19" x14ac:dyDescent="0.25">
      <c r="A66" s="13">
        <v>44043</v>
      </c>
      <c r="B66" s="14">
        <f t="shared" si="7"/>
        <v>125.5136224102155</v>
      </c>
      <c r="C66" s="14">
        <f t="shared" si="0"/>
        <v>124.66586447530426</v>
      </c>
      <c r="D66" s="12">
        <v>3.1199999999999999E-2</v>
      </c>
      <c r="E66" s="12">
        <v>3.5499999999999997E-2</v>
      </c>
      <c r="G66" s="14">
        <f>MAX($B$2:B66)</f>
        <v>126.57444745378501</v>
      </c>
      <c r="H66" s="12">
        <f t="shared" si="1"/>
        <v>-8.3810363379768216E-3</v>
      </c>
      <c r="I66" s="12" t="str">
        <f t="shared" si="2"/>
        <v>Positive</v>
      </c>
      <c r="J66" s="14">
        <f>MAX($C$2:C66)</f>
        <v>126.15923604371044</v>
      </c>
      <c r="K66" s="12">
        <f t="shared" si="3"/>
        <v>-1.1837195715807658E-2</v>
      </c>
      <c r="L66" s="12" t="str">
        <f t="shared" si="18"/>
        <v>Positive</v>
      </c>
      <c r="M66" s="12">
        <f t="shared" si="5"/>
        <v>-4.2999999999999983E-3</v>
      </c>
      <c r="O66" s="8" t="s">
        <v>52</v>
      </c>
      <c r="P66" s="13">
        <v>41729</v>
      </c>
      <c r="Q66" s="14" t="str">
        <f t="shared" si="26"/>
        <v>N/A</v>
      </c>
      <c r="R66" s="14" t="str">
        <f t="shared" si="27"/>
        <v>N/A</v>
      </c>
      <c r="S66" s="8" t="str">
        <f t="shared" si="28"/>
        <v>N/A</v>
      </c>
    </row>
    <row r="67" spans="1:19" x14ac:dyDescent="0.25">
      <c r="A67" s="13">
        <v>44074</v>
      </c>
      <c r="B67" s="14">
        <f t="shared" si="7"/>
        <v>127.54694309326099</v>
      </c>
      <c r="C67" s="14">
        <f t="shared" si="0"/>
        <v>125.03986206873016</v>
      </c>
      <c r="D67" s="12">
        <v>1.6199999999999999E-2</v>
      </c>
      <c r="E67" s="12">
        <v>3.0000000000000001E-3</v>
      </c>
      <c r="G67" s="14">
        <f>MAX($B$2:B67)</f>
        <v>127.54694309326099</v>
      </c>
      <c r="H67" s="12">
        <f t="shared" si="1"/>
        <v>0</v>
      </c>
      <c r="I67" s="12" t="str">
        <f t="shared" si="2"/>
        <v>Positive</v>
      </c>
      <c r="J67" s="14">
        <f>MAX($C$2:C67)</f>
        <v>126.15923604371044</v>
      </c>
      <c r="K67" s="12">
        <f t="shared" si="3"/>
        <v>-8.8727073029551962E-3</v>
      </c>
      <c r="L67" s="12" t="str">
        <f t="shared" si="18"/>
        <v>Positive</v>
      </c>
      <c r="M67" s="12">
        <f t="shared" si="5"/>
        <v>1.32E-2</v>
      </c>
      <c r="O67" s="8" t="s">
        <v>53</v>
      </c>
      <c r="P67" s="13">
        <v>41820</v>
      </c>
      <c r="Q67" s="14" t="str">
        <f t="shared" si="26"/>
        <v>N/A</v>
      </c>
      <c r="R67" s="14" t="str">
        <f t="shared" si="27"/>
        <v>N/A</v>
      </c>
      <c r="S67" s="8" t="str">
        <f t="shared" si="28"/>
        <v>N/A</v>
      </c>
    </row>
    <row r="68" spans="1:19" x14ac:dyDescent="0.25">
      <c r="A68" s="13">
        <f>EOMONTH(A67,1)</f>
        <v>44104</v>
      </c>
      <c r="B68" s="14">
        <f t="shared" ref="B68:B70" si="32">B67*(1+D68)</f>
        <v>123.43782607835431</v>
      </c>
      <c r="C68" s="14">
        <f t="shared" ref="C68:C70" si="33">C67*(1+E68)</f>
        <v>122.67660867563116</v>
      </c>
      <c r="D68" s="12">
        <v>-3.221650723453362E-2</v>
      </c>
      <c r="E68" s="12">
        <v>-1.89E-2</v>
      </c>
      <c r="G68" s="14">
        <f>MAX($B$2:B68)</f>
        <v>127.54694309326099</v>
      </c>
      <c r="H68" s="12">
        <f t="shared" ref="H68" si="34">B68/G68-1</f>
        <v>-3.221650723453362E-2</v>
      </c>
      <c r="I68" s="12">
        <f t="shared" ref="I68" si="35">IF(D68&gt;0,"Positive",D68)</f>
        <v>-3.221650723453362E-2</v>
      </c>
      <c r="J68" s="14">
        <f>MAX($C$2:C68)</f>
        <v>126.15923604371044</v>
      </c>
      <c r="K68" s="12">
        <f t="shared" ref="K68" si="36">C68/J68-1</f>
        <v>-2.7605013134929357E-2</v>
      </c>
      <c r="L68" s="12">
        <f t="shared" ref="L68" si="37">IF(E68&gt;0,"Positive",E68)</f>
        <v>-1.89E-2</v>
      </c>
      <c r="M68" s="12">
        <f t="shared" ref="M68" si="38">D68-E68</f>
        <v>-1.331650723453362E-2</v>
      </c>
      <c r="O68" s="8" t="s">
        <v>54</v>
      </c>
      <c r="P68" s="13">
        <v>41912</v>
      </c>
      <c r="Q68" s="14" t="str">
        <f t="shared" si="26"/>
        <v>N/A</v>
      </c>
      <c r="R68" s="14" t="str">
        <f t="shared" si="27"/>
        <v>N/A</v>
      </c>
      <c r="S68" s="8" t="str">
        <f t="shared" si="28"/>
        <v>N/A</v>
      </c>
    </row>
    <row r="69" spans="1:19" x14ac:dyDescent="0.25">
      <c r="A69" s="13">
        <f>EOMONTH(A68,1)</f>
        <v>44135</v>
      </c>
      <c r="B69" s="14">
        <f t="shared" si="32"/>
        <v>125.23303566051585</v>
      </c>
      <c r="C69" s="14">
        <f t="shared" si="33"/>
        <v>122.77474996257165</v>
      </c>
      <c r="D69" s="12">
        <v>1.4543431614082447E-2</v>
      </c>
      <c r="E69" s="12">
        <v>8.0000000000000004E-4</v>
      </c>
      <c r="G69" s="14">
        <f>MAX($B$2:B69)</f>
        <v>127.54694309326099</v>
      </c>
      <c r="H69" s="12">
        <f t="shared" ref="H69:H70" si="39">B69/G69-1</f>
        <v>-1.8141614190261168E-2</v>
      </c>
      <c r="I69" s="12" t="str">
        <f t="shared" ref="I69:I70" si="40">IF(D69&gt;0,"Positive",D69)</f>
        <v>Positive</v>
      </c>
      <c r="J69" s="14">
        <f>MAX($C$2:C69)</f>
        <v>126.15923604371044</v>
      </c>
      <c r="K69" s="12">
        <f t="shared" ref="K69:K70" si="41">C69/J69-1</f>
        <v>-2.6827097145437406E-2</v>
      </c>
      <c r="L69" s="12" t="str">
        <f t="shared" ref="L69:L70" si="42">IF(E69&gt;0,"Positive",E69)</f>
        <v>Positive</v>
      </c>
      <c r="M69" s="12">
        <f t="shared" ref="M69:M70" si="43">D69-E69</f>
        <v>1.3743431614082447E-2</v>
      </c>
      <c r="O69" s="8" t="s">
        <v>55</v>
      </c>
      <c r="P69" s="13">
        <v>42004</v>
      </c>
      <c r="Q69" s="14" t="str">
        <f t="shared" si="26"/>
        <v>N/A</v>
      </c>
      <c r="R69" s="14" t="str">
        <f t="shared" si="27"/>
        <v>N/A</v>
      </c>
      <c r="S69" s="8" t="str">
        <f t="shared" si="28"/>
        <v>N/A</v>
      </c>
    </row>
    <row r="70" spans="1:19" x14ac:dyDescent="0.25">
      <c r="A70" s="13">
        <f>EOMONTH(A69,1)</f>
        <v>44165</v>
      </c>
      <c r="B70" s="14">
        <f t="shared" si="32"/>
        <v>132.12085262184422</v>
      </c>
      <c r="C70" s="14">
        <f t="shared" si="33"/>
        <v>128.01723178597345</v>
      </c>
      <c r="D70" s="12">
        <v>5.5E-2</v>
      </c>
      <c r="E70" s="12">
        <v>4.2700000000000002E-2</v>
      </c>
      <c r="G70" s="14">
        <f>MAX($B$2:B70)</f>
        <v>132.12085262184422</v>
      </c>
      <c r="H70" s="12">
        <f t="shared" si="39"/>
        <v>0</v>
      </c>
      <c r="I70" s="12" t="str">
        <f t="shared" si="40"/>
        <v>Positive</v>
      </c>
      <c r="J70" s="14">
        <f>MAX($C$2:C70)</f>
        <v>128.01723178597345</v>
      </c>
      <c r="K70" s="12">
        <f t="shared" si="41"/>
        <v>0</v>
      </c>
      <c r="L70" s="12" t="str">
        <f t="shared" si="42"/>
        <v>Positive</v>
      </c>
      <c r="M70" s="12">
        <f t="shared" si="43"/>
        <v>1.2299999999999998E-2</v>
      </c>
      <c r="O70" s="8" t="s">
        <v>55</v>
      </c>
      <c r="P70" s="13">
        <v>42094</v>
      </c>
      <c r="Q70" s="14">
        <f t="shared" si="26"/>
        <v>100</v>
      </c>
      <c r="R70" s="14">
        <f t="shared" si="27"/>
        <v>100</v>
      </c>
      <c r="S70" s="8">
        <f t="shared" si="28"/>
        <v>2</v>
      </c>
    </row>
    <row r="71" spans="1:19" x14ac:dyDescent="0.25">
      <c r="G71" s="14"/>
      <c r="H71" s="12"/>
      <c r="J71" s="14"/>
      <c r="K71" s="12"/>
      <c r="O71" s="8" t="s">
        <v>57</v>
      </c>
      <c r="P71" s="13">
        <v>42185</v>
      </c>
      <c r="Q71" s="14">
        <f t="shared" si="26"/>
        <v>99.106338784352801</v>
      </c>
      <c r="R71" s="14">
        <f t="shared" si="27"/>
        <v>98.934779921397165</v>
      </c>
      <c r="S71" s="8">
        <f t="shared" si="28"/>
        <v>5</v>
      </c>
    </row>
    <row r="72" spans="1:19" x14ac:dyDescent="0.25">
      <c r="G72" s="14"/>
      <c r="H72" s="12"/>
      <c r="J72" s="14"/>
      <c r="K72" s="12"/>
      <c r="O72" s="8" t="s">
        <v>58</v>
      </c>
      <c r="P72" s="13">
        <v>42277</v>
      </c>
      <c r="Q72" s="14">
        <f t="shared" si="26"/>
        <v>94.977504829967216</v>
      </c>
      <c r="R72" s="14">
        <f t="shared" si="27"/>
        <v>98.598452620410356</v>
      </c>
      <c r="S72" s="8">
        <f t="shared" si="28"/>
        <v>8</v>
      </c>
    </row>
    <row r="73" spans="1:19" x14ac:dyDescent="0.25">
      <c r="G73" s="14"/>
      <c r="H73" s="12"/>
      <c r="J73" s="14"/>
      <c r="K73" s="12"/>
      <c r="O73" s="8" t="s">
        <v>59</v>
      </c>
      <c r="P73" s="13">
        <v>42369</v>
      </c>
      <c r="Q73" s="14">
        <f t="shared" si="26"/>
        <v>96.620995752784765</v>
      </c>
      <c r="R73" s="14">
        <f t="shared" si="27"/>
        <v>99.810338062506474</v>
      </c>
      <c r="S73" s="8">
        <f t="shared" si="28"/>
        <v>11</v>
      </c>
    </row>
    <row r="74" spans="1:19" x14ac:dyDescent="0.25">
      <c r="G74" s="14"/>
      <c r="H74" s="12"/>
      <c r="J74" s="14"/>
      <c r="K74" s="12"/>
      <c r="O74" s="8" t="s">
        <v>61</v>
      </c>
      <c r="P74" s="13">
        <v>42460</v>
      </c>
      <c r="Q74" s="14">
        <f t="shared" si="26"/>
        <v>102.00829319107616</v>
      </c>
      <c r="R74" s="14">
        <f t="shared" si="27"/>
        <v>105.23294369479632</v>
      </c>
      <c r="S74" s="8">
        <f t="shared" si="28"/>
        <v>14</v>
      </c>
    </row>
    <row r="75" spans="1:19" x14ac:dyDescent="0.25">
      <c r="G75" s="14"/>
      <c r="H75" s="12"/>
      <c r="J75" s="14"/>
      <c r="K75" s="12"/>
      <c r="O75" s="8" t="s">
        <v>62</v>
      </c>
      <c r="P75" s="13">
        <v>42551</v>
      </c>
      <c r="Q75" s="14">
        <f t="shared" si="26"/>
        <v>108.2086593839188</v>
      </c>
      <c r="R75" s="14">
        <f t="shared" si="27"/>
        <v>110.75994177711617</v>
      </c>
      <c r="S75" s="8">
        <f t="shared" si="28"/>
        <v>17</v>
      </c>
    </row>
    <row r="76" spans="1:19" x14ac:dyDescent="0.25">
      <c r="G76" s="14"/>
      <c r="H76" s="12"/>
      <c r="J76" s="14"/>
      <c r="K76" s="12"/>
      <c r="O76" s="8" t="s">
        <v>64</v>
      </c>
      <c r="P76" s="13">
        <v>42643</v>
      </c>
      <c r="Q76" s="14">
        <f t="shared" si="26"/>
        <v>112.18842861419826</v>
      </c>
      <c r="R76" s="14">
        <f t="shared" si="27"/>
        <v>113.451349210584</v>
      </c>
      <c r="S76" s="8">
        <f t="shared" si="28"/>
        <v>20</v>
      </c>
    </row>
    <row r="77" spans="1:19" x14ac:dyDescent="0.25">
      <c r="G77" s="14"/>
      <c r="H77" s="12"/>
      <c r="J77" s="14"/>
      <c r="K77" s="12"/>
      <c r="O77" s="8" t="s">
        <v>66</v>
      </c>
      <c r="P77" s="13">
        <v>42735</v>
      </c>
      <c r="Q77" s="14">
        <f t="shared" si="26"/>
        <v>107.54381401196716</v>
      </c>
      <c r="R77" s="14">
        <f t="shared" si="27"/>
        <v>107.70601794671492</v>
      </c>
      <c r="S77" s="8">
        <f t="shared" si="28"/>
        <v>23</v>
      </c>
    </row>
    <row r="78" spans="1:19" x14ac:dyDescent="0.25">
      <c r="G78" s="14"/>
      <c r="H78" s="12"/>
      <c r="J78" s="14"/>
      <c r="K78" s="12"/>
      <c r="O78" s="8" t="s">
        <v>68</v>
      </c>
      <c r="P78" s="13">
        <v>42825</v>
      </c>
      <c r="Q78" s="14">
        <f t="shared" si="26"/>
        <v>111.61949777568373</v>
      </c>
      <c r="R78" s="14">
        <f t="shared" si="27"/>
        <v>111.10735112756778</v>
      </c>
      <c r="S78" s="8">
        <f t="shared" si="28"/>
        <v>26</v>
      </c>
    </row>
    <row r="79" spans="1:19" x14ac:dyDescent="0.25">
      <c r="G79" s="14"/>
      <c r="H79" s="12"/>
      <c r="J79" s="14"/>
      <c r="K79" s="12"/>
      <c r="O79" s="8" t="s">
        <v>70</v>
      </c>
      <c r="P79" s="13">
        <v>42916</v>
      </c>
      <c r="Q79" s="14">
        <f t="shared" si="26"/>
        <v>113.05937566587099</v>
      </c>
      <c r="R79" s="14">
        <f t="shared" si="27"/>
        <v>113.52221474319481</v>
      </c>
      <c r="S79" s="8">
        <f t="shared" si="28"/>
        <v>29</v>
      </c>
    </row>
    <row r="80" spans="1:19" x14ac:dyDescent="0.25">
      <c r="G80" s="14"/>
      <c r="H80" s="12"/>
      <c r="J80" s="14"/>
      <c r="K80" s="12"/>
      <c r="O80" s="8" t="s">
        <v>72</v>
      </c>
      <c r="P80" s="13">
        <v>43008</v>
      </c>
      <c r="Q80" s="14">
        <f t="shared" si="26"/>
        <v>115.61584255398296</v>
      </c>
      <c r="R80" s="14">
        <f t="shared" si="27"/>
        <v>115.63732456360137</v>
      </c>
      <c r="S80" s="8">
        <f t="shared" si="28"/>
        <v>32</v>
      </c>
    </row>
    <row r="81" spans="7:19" x14ac:dyDescent="0.25">
      <c r="G81" s="14"/>
      <c r="H81" s="12"/>
      <c r="J81" s="14"/>
      <c r="K81" s="12"/>
      <c r="O81" s="8" t="s">
        <v>73</v>
      </c>
      <c r="P81" s="13">
        <v>43100</v>
      </c>
      <c r="Q81" s="14">
        <f t="shared" si="26"/>
        <v>115.63632900594233</v>
      </c>
      <c r="R81" s="14">
        <f t="shared" si="27"/>
        <v>115.37143221798853</v>
      </c>
      <c r="S81" s="8">
        <f t="shared" si="28"/>
        <v>35</v>
      </c>
    </row>
    <row r="82" spans="7:19" x14ac:dyDescent="0.25">
      <c r="G82" s="14"/>
      <c r="H82" s="12"/>
      <c r="J82" s="14"/>
      <c r="K82" s="12"/>
      <c r="O82" s="8" t="s">
        <v>75</v>
      </c>
      <c r="P82" s="13">
        <v>43190</v>
      </c>
      <c r="Q82" s="14">
        <f t="shared" si="26"/>
        <v>113.72841085805108</v>
      </c>
      <c r="R82" s="14">
        <f t="shared" si="27"/>
        <v>113.21139436504345</v>
      </c>
      <c r="S82" s="8">
        <f t="shared" si="28"/>
        <v>38</v>
      </c>
    </row>
    <row r="83" spans="7:19" x14ac:dyDescent="0.25">
      <c r="G83" s="14"/>
      <c r="H83" s="12"/>
      <c r="J83" s="14"/>
      <c r="K83" s="12"/>
      <c r="O83" s="8" t="s">
        <v>77</v>
      </c>
      <c r="P83" s="13">
        <v>43281</v>
      </c>
      <c r="Q83" s="14">
        <f t="shared" si="26"/>
        <v>110.09420702532165</v>
      </c>
      <c r="R83" s="14">
        <f t="shared" si="27"/>
        <v>109.47339773491622</v>
      </c>
      <c r="S83" s="8">
        <f t="shared" si="28"/>
        <v>41</v>
      </c>
    </row>
    <row r="84" spans="7:19" x14ac:dyDescent="0.25">
      <c r="G84" s="14"/>
      <c r="H84" s="12"/>
      <c r="J84" s="14"/>
      <c r="K84" s="12"/>
      <c r="O84" s="8" t="s">
        <v>78</v>
      </c>
      <c r="P84" s="13">
        <v>43373</v>
      </c>
      <c r="Q84" s="14">
        <f t="shared" si="26"/>
        <v>110.92578734514277</v>
      </c>
      <c r="R84" s="14">
        <f t="shared" si="27"/>
        <v>110.63355419957225</v>
      </c>
      <c r="S84" s="8">
        <f t="shared" si="28"/>
        <v>44</v>
      </c>
    </row>
    <row r="85" spans="7:19" x14ac:dyDescent="0.25">
      <c r="G85" s="14"/>
      <c r="H85" s="12"/>
      <c r="J85" s="14"/>
      <c r="K85" s="12"/>
      <c r="O85" s="8" t="s">
        <v>80</v>
      </c>
      <c r="P85" s="13">
        <v>43465</v>
      </c>
      <c r="Q85" s="14">
        <f t="shared" si="26"/>
        <v>110.54614333032447</v>
      </c>
      <c r="R85" s="14">
        <f t="shared" si="27"/>
        <v>110.63089639862072</v>
      </c>
      <c r="S85" s="8">
        <f t="shared" si="28"/>
        <v>47</v>
      </c>
    </row>
    <row r="86" spans="7:19" x14ac:dyDescent="0.25">
      <c r="G86" s="14"/>
      <c r="H86" s="12"/>
      <c r="J86" s="14"/>
      <c r="K86" s="12"/>
      <c r="O86" s="8" t="s">
        <v>82</v>
      </c>
      <c r="P86" s="13">
        <v>43555</v>
      </c>
      <c r="Q86" s="14">
        <f t="shared" si="26"/>
        <v>116.85574678826983</v>
      </c>
      <c r="R86" s="14">
        <f t="shared" si="27"/>
        <v>116.55918708649246</v>
      </c>
      <c r="S86" s="8">
        <f t="shared" si="28"/>
        <v>50</v>
      </c>
    </row>
    <row r="87" spans="7:19" x14ac:dyDescent="0.25">
      <c r="G87" s="14"/>
      <c r="H87" s="12"/>
      <c r="J87" s="14"/>
      <c r="K87" s="12"/>
      <c r="O87" s="8" t="s">
        <v>83</v>
      </c>
      <c r="P87" s="13">
        <v>43646</v>
      </c>
      <c r="Q87" s="14">
        <f t="shared" si="26"/>
        <v>122.15897703035841</v>
      </c>
      <c r="R87" s="14">
        <f t="shared" si="27"/>
        <v>121.35757028130172</v>
      </c>
      <c r="S87" s="8">
        <f t="shared" si="28"/>
        <v>53</v>
      </c>
    </row>
    <row r="88" spans="7:19" x14ac:dyDescent="0.25">
      <c r="G88" s="14"/>
      <c r="H88" s="12"/>
      <c r="J88" s="14"/>
      <c r="K88" s="12"/>
      <c r="O88" s="8" t="s">
        <v>84</v>
      </c>
      <c r="P88" s="13">
        <v>43738</v>
      </c>
      <c r="Q88" s="14">
        <f t="shared" si="26"/>
        <v>122.43978584592668</v>
      </c>
      <c r="R88" s="14">
        <f t="shared" si="27"/>
        <v>121.99529008863389</v>
      </c>
      <c r="S88" s="8">
        <f t="shared" si="28"/>
        <v>56</v>
      </c>
    </row>
    <row r="89" spans="7:19" x14ac:dyDescent="0.25">
      <c r="G89" s="14"/>
      <c r="H89" s="12"/>
      <c r="J89" s="14"/>
      <c r="K89" s="12"/>
      <c r="O89" s="8" t="s">
        <v>86</v>
      </c>
      <c r="P89" s="13">
        <v>43830</v>
      </c>
      <c r="Q89" s="14">
        <f t="shared" si="26"/>
        <v>125.18489511797547</v>
      </c>
      <c r="R89" s="14">
        <f t="shared" si="27"/>
        <v>125.13314426077211</v>
      </c>
      <c r="S89" s="8">
        <f t="shared" si="28"/>
        <v>59</v>
      </c>
    </row>
    <row r="90" spans="7:19" x14ac:dyDescent="0.25">
      <c r="G90" s="14"/>
      <c r="H90" s="12"/>
      <c r="J90" s="14"/>
      <c r="K90" s="12"/>
      <c r="O90" s="8" t="s">
        <v>88</v>
      </c>
      <c r="P90" s="13">
        <v>43921</v>
      </c>
      <c r="Q90" s="14">
        <f t="shared" si="26"/>
        <v>111.81027102435175</v>
      </c>
      <c r="R90" s="14">
        <f t="shared" si="27"/>
        <v>107.82568502718848</v>
      </c>
      <c r="S90" s="8">
        <f t="shared" si="28"/>
        <v>62</v>
      </c>
    </row>
    <row r="91" spans="7:19" x14ac:dyDescent="0.25">
      <c r="G91" s="14"/>
      <c r="H91" s="12"/>
      <c r="J91" s="14"/>
      <c r="K91" s="12"/>
      <c r="O91" s="8" t="s">
        <v>89</v>
      </c>
      <c r="P91" s="13">
        <v>44012</v>
      </c>
      <c r="Q91" s="14">
        <f t="shared" si="26"/>
        <v>121.7160806926062</v>
      </c>
      <c r="R91" s="14">
        <f t="shared" si="27"/>
        <v>120.39195024172308</v>
      </c>
      <c r="S91" s="8">
        <f t="shared" si="28"/>
        <v>65</v>
      </c>
    </row>
    <row r="92" spans="7:19" x14ac:dyDescent="0.25">
      <c r="G92" s="14"/>
      <c r="H92" s="12"/>
      <c r="J92" s="14"/>
      <c r="K92" s="12"/>
      <c r="O92" s="8" t="s">
        <v>90</v>
      </c>
      <c r="P92" s="13">
        <v>44104</v>
      </c>
      <c r="Q92" s="14">
        <f t="shared" si="26"/>
        <v>123.43782607835431</v>
      </c>
      <c r="R92" s="14">
        <f t="shared" si="27"/>
        <v>122.67660867563116</v>
      </c>
      <c r="S92" s="8">
        <f t="shared" si="28"/>
        <v>68</v>
      </c>
    </row>
    <row r="93" spans="7:19" x14ac:dyDescent="0.25">
      <c r="G93" s="14"/>
      <c r="H93" s="12"/>
      <c r="J93" s="14"/>
      <c r="K93" s="12"/>
      <c r="O93" s="8" t="s">
        <v>91</v>
      </c>
      <c r="P93" s="66">
        <f>+P3</f>
        <v>44165</v>
      </c>
      <c r="Q93" s="14">
        <f t="shared" si="26"/>
        <v>132.12085262184422</v>
      </c>
      <c r="R93" s="14">
        <f t="shared" si="27"/>
        <v>128.01723178597345</v>
      </c>
      <c r="S93" s="8">
        <f t="shared" si="28"/>
        <v>70</v>
      </c>
    </row>
    <row r="94" spans="7:19" x14ac:dyDescent="0.25">
      <c r="G94" s="14"/>
      <c r="H94" s="12"/>
      <c r="J94" s="14"/>
      <c r="K94" s="12"/>
      <c r="O94" s="8" t="s">
        <v>141</v>
      </c>
      <c r="Q94" s="14" t="str">
        <f t="shared" si="26"/>
        <v>N/A</v>
      </c>
      <c r="R94" s="14" t="str">
        <f t="shared" si="27"/>
        <v>N/A</v>
      </c>
      <c r="S94" s="8" t="str">
        <f t="shared" si="28"/>
        <v>N/A</v>
      </c>
    </row>
    <row r="95" spans="7:19" x14ac:dyDescent="0.25">
      <c r="G95" s="14"/>
      <c r="H95" s="12"/>
      <c r="J95" s="14"/>
      <c r="K95" s="12"/>
      <c r="O95" s="8" t="s">
        <v>142</v>
      </c>
      <c r="Q95" s="14" t="str">
        <f t="shared" si="26"/>
        <v>N/A</v>
      </c>
      <c r="R95" s="14" t="str">
        <f t="shared" si="27"/>
        <v>N/A</v>
      </c>
      <c r="S95" s="8" t="str">
        <f t="shared" si="28"/>
        <v>N/A</v>
      </c>
    </row>
    <row r="96" spans="7:19" x14ac:dyDescent="0.25">
      <c r="G96" s="14"/>
      <c r="H96" s="12"/>
      <c r="J96" s="14"/>
      <c r="K96" s="12"/>
      <c r="O96" s="8" t="s">
        <v>143</v>
      </c>
      <c r="Q96" s="14" t="str">
        <f t="shared" si="26"/>
        <v>N/A</v>
      </c>
      <c r="R96" s="14" t="str">
        <f t="shared" si="27"/>
        <v>N/A</v>
      </c>
      <c r="S96" s="8" t="str">
        <f t="shared" si="28"/>
        <v>N/A</v>
      </c>
    </row>
    <row r="97" spans="7:19" x14ac:dyDescent="0.25">
      <c r="G97" s="14"/>
      <c r="H97" s="12"/>
      <c r="J97" s="14"/>
      <c r="K97" s="12"/>
      <c r="O97" s="8" t="s">
        <v>144</v>
      </c>
      <c r="Q97" s="14" t="str">
        <f t="shared" si="26"/>
        <v>N/A</v>
      </c>
      <c r="R97" s="14" t="str">
        <f t="shared" si="27"/>
        <v>N/A</v>
      </c>
      <c r="S97" s="8" t="str">
        <f t="shared" si="28"/>
        <v>N/A</v>
      </c>
    </row>
    <row r="98" spans="7:19" x14ac:dyDescent="0.25">
      <c r="G98" s="14"/>
      <c r="H98" s="12"/>
      <c r="J98" s="14"/>
      <c r="K98" s="12"/>
    </row>
    <row r="99" spans="7:19" x14ac:dyDescent="0.25">
      <c r="G99" s="14"/>
      <c r="H99" s="12"/>
      <c r="J99" s="14"/>
      <c r="K99" s="12"/>
    </row>
    <row r="100" spans="7:19" x14ac:dyDescent="0.25">
      <c r="G100" s="14"/>
      <c r="H100" s="12"/>
      <c r="J100" s="14"/>
      <c r="K100" s="12"/>
    </row>
    <row r="101" spans="7:19" x14ac:dyDescent="0.25">
      <c r="G101" s="14"/>
      <c r="H101" s="12"/>
      <c r="J101" s="14"/>
      <c r="K101" s="12"/>
    </row>
    <row r="102" spans="7:19" x14ac:dyDescent="0.25">
      <c r="G102" s="14"/>
      <c r="H102" s="12"/>
      <c r="J102" s="14"/>
      <c r="K102" s="12"/>
    </row>
    <row r="103" spans="7:19" x14ac:dyDescent="0.25">
      <c r="G103" s="14"/>
      <c r="H103" s="12"/>
      <c r="J103" s="14"/>
      <c r="K103" s="12"/>
    </row>
    <row r="104" spans="7:19" x14ac:dyDescent="0.25">
      <c r="G104" s="14"/>
      <c r="H104" s="12"/>
      <c r="J104" s="14"/>
      <c r="K104" s="12"/>
    </row>
    <row r="105" spans="7:19" x14ac:dyDescent="0.25">
      <c r="G105" s="14"/>
      <c r="H105" s="12"/>
      <c r="J105" s="14"/>
      <c r="K105" s="12"/>
    </row>
    <row r="106" spans="7:19" x14ac:dyDescent="0.25">
      <c r="G106" s="14"/>
      <c r="H106" s="12"/>
      <c r="J106" s="14"/>
      <c r="K106" s="12"/>
    </row>
    <row r="107" spans="7:19" x14ac:dyDescent="0.25">
      <c r="G107" s="14"/>
      <c r="H107" s="12"/>
      <c r="J107" s="14"/>
      <c r="K107" s="12"/>
    </row>
    <row r="108" spans="7:19" x14ac:dyDescent="0.25">
      <c r="G108" s="14"/>
      <c r="H108" s="12"/>
      <c r="J108" s="14"/>
      <c r="K108" s="12"/>
    </row>
    <row r="109" spans="7:19" x14ac:dyDescent="0.25">
      <c r="G109" s="14"/>
      <c r="H109" s="12"/>
      <c r="J109" s="14"/>
      <c r="K109" s="12"/>
    </row>
    <row r="110" spans="7:19" x14ac:dyDescent="0.25">
      <c r="G110" s="14"/>
      <c r="H110" s="12"/>
      <c r="J110" s="14"/>
      <c r="K110" s="12"/>
    </row>
    <row r="111" spans="7:19" x14ac:dyDescent="0.25">
      <c r="G111" s="14"/>
      <c r="H111" s="12"/>
      <c r="J111" s="14"/>
      <c r="K111" s="12"/>
    </row>
    <row r="112" spans="7:19" x14ac:dyDescent="0.25">
      <c r="G112" s="14"/>
      <c r="H112" s="12"/>
      <c r="J112" s="14"/>
      <c r="K112" s="12"/>
    </row>
    <row r="113" spans="7:11" x14ac:dyDescent="0.25">
      <c r="G113" s="14"/>
      <c r="H113" s="12"/>
      <c r="J113" s="14"/>
      <c r="K113" s="12"/>
    </row>
    <row r="114" spans="7:11" x14ac:dyDescent="0.25">
      <c r="G114" s="14"/>
      <c r="H114" s="12"/>
      <c r="J114" s="14"/>
      <c r="K114" s="12"/>
    </row>
    <row r="115" spans="7:11" x14ac:dyDescent="0.25">
      <c r="G115" s="14"/>
      <c r="H115" s="12"/>
      <c r="J115" s="14"/>
      <c r="K115" s="12"/>
    </row>
    <row r="116" spans="7:11" x14ac:dyDescent="0.25">
      <c r="G116" s="14"/>
      <c r="H116" s="12"/>
      <c r="J116" s="14"/>
      <c r="K116" s="12"/>
    </row>
    <row r="117" spans="7:11" x14ac:dyDescent="0.25">
      <c r="G117" s="14"/>
      <c r="H117" s="12"/>
      <c r="J117" s="14"/>
      <c r="K117" s="12"/>
    </row>
    <row r="118" spans="7:11" x14ac:dyDescent="0.25">
      <c r="G118" s="14"/>
      <c r="H118" s="12"/>
      <c r="J118" s="14"/>
      <c r="K118" s="12"/>
    </row>
    <row r="119" spans="7:11" x14ac:dyDescent="0.25">
      <c r="G119" s="14"/>
      <c r="H119" s="12"/>
      <c r="J119" s="14"/>
      <c r="K119" s="12"/>
    </row>
    <row r="120" spans="7:11" x14ac:dyDescent="0.25">
      <c r="G120" s="14"/>
      <c r="H120" s="12"/>
      <c r="J120" s="14"/>
      <c r="K120" s="12"/>
    </row>
    <row r="121" spans="7:11" x14ac:dyDescent="0.25">
      <c r="G121" s="14"/>
      <c r="H121" s="12"/>
      <c r="J121" s="14"/>
      <c r="K121" s="12"/>
    </row>
    <row r="122" spans="7:11" x14ac:dyDescent="0.25">
      <c r="G122" s="14"/>
      <c r="H122" s="12"/>
      <c r="J122" s="14"/>
      <c r="K122" s="12"/>
    </row>
    <row r="123" spans="7:11" x14ac:dyDescent="0.25">
      <c r="G123" s="14"/>
      <c r="H123" s="12"/>
      <c r="J123" s="14"/>
      <c r="K123" s="12"/>
    </row>
    <row r="124" spans="7:11" x14ac:dyDescent="0.25">
      <c r="G124" s="14"/>
      <c r="H124" s="12"/>
      <c r="J124" s="14"/>
      <c r="K124" s="12"/>
    </row>
    <row r="125" spans="7:11" x14ac:dyDescent="0.25">
      <c r="G125" s="14"/>
      <c r="H125" s="12"/>
      <c r="J125" s="14"/>
      <c r="K125" s="12"/>
    </row>
    <row r="126" spans="7:11" x14ac:dyDescent="0.25">
      <c r="G126" s="14"/>
      <c r="H126" s="12"/>
      <c r="J126" s="14"/>
      <c r="K126" s="12"/>
    </row>
    <row r="127" spans="7:11" x14ac:dyDescent="0.25">
      <c r="G127" s="14"/>
      <c r="H127" s="12"/>
      <c r="J127" s="14"/>
      <c r="K127" s="12"/>
    </row>
    <row r="128" spans="7:11" x14ac:dyDescent="0.25">
      <c r="G128" s="14"/>
      <c r="H128" s="12"/>
      <c r="J128" s="14"/>
      <c r="K128" s="12"/>
    </row>
    <row r="129" spans="7:11" x14ac:dyDescent="0.25">
      <c r="G129" s="14"/>
      <c r="H129" s="12"/>
      <c r="J129" s="14"/>
      <c r="K129" s="12"/>
    </row>
    <row r="130" spans="7:11" x14ac:dyDescent="0.25">
      <c r="G130" s="14"/>
      <c r="H130" s="12"/>
      <c r="J130" s="14"/>
      <c r="K130" s="12"/>
    </row>
    <row r="131" spans="7:11" x14ac:dyDescent="0.25">
      <c r="G131" s="14"/>
      <c r="H131" s="12"/>
      <c r="J131" s="14"/>
      <c r="K13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6CCE-8ECD-4C87-9798-AA7D9BA7CC9B}">
  <sheetPr>
    <tabColor rgb="FF92D050"/>
    <pageSetUpPr autoPageBreaks="0"/>
  </sheetPr>
  <dimension ref="A1:AC120"/>
  <sheetViews>
    <sheetView showGridLines="0" topLeftCell="A34" zoomScaleNormal="100" workbookViewId="0">
      <selection activeCell="D97" sqref="D97"/>
    </sheetView>
  </sheetViews>
  <sheetFormatPr defaultRowHeight="11.25" x14ac:dyDescent="0.25"/>
  <cols>
    <col min="1" max="1" width="9" style="35" bestFit="1" customWidth="1"/>
    <col min="2" max="2" width="15.42578125" style="36" bestFit="1" customWidth="1"/>
    <col min="3" max="3" width="8.42578125" style="36" bestFit="1" customWidth="1"/>
    <col min="4" max="4" width="8.7109375" style="11" bestFit="1" customWidth="1"/>
    <col min="5" max="5" width="10" style="11" bestFit="1" customWidth="1"/>
    <col min="6" max="6" width="3" style="37" customWidth="1"/>
    <col min="7" max="8" width="10.7109375" style="37" bestFit="1" customWidth="1"/>
    <col min="9" max="9" width="9" style="11" bestFit="1" customWidth="1"/>
    <col min="10" max="11" width="12" style="37" bestFit="1" customWidth="1"/>
    <col min="12" max="12" width="10.28515625" style="11" bestFit="1" customWidth="1"/>
    <col min="13" max="13" width="10.140625" style="11" bestFit="1" customWidth="1"/>
    <col min="14" max="14" width="3" style="37" customWidth="1"/>
    <col min="15" max="15" width="12.7109375" style="37" bestFit="1" customWidth="1"/>
    <col min="16" max="16" width="9" style="37" bestFit="1" customWidth="1"/>
    <col min="17" max="17" width="8.5703125" style="37" bestFit="1" customWidth="1"/>
    <col min="18" max="18" width="8.85546875" style="37" bestFit="1" customWidth="1"/>
    <col min="19" max="19" width="3.85546875" style="37" bestFit="1" customWidth="1"/>
    <col min="20" max="20" width="3" style="37" customWidth="1"/>
    <col min="21" max="29" width="13.42578125" style="37" customWidth="1"/>
    <col min="30" max="16384" width="9.140625" style="37"/>
  </cols>
  <sheetData>
    <row r="1" spans="1:29" x14ac:dyDescent="0.25">
      <c r="A1" s="1" t="s">
        <v>0</v>
      </c>
      <c r="B1" s="2" t="s">
        <v>126</v>
      </c>
      <c r="C1" s="2" t="s">
        <v>1</v>
      </c>
      <c r="D1" s="3" t="s">
        <v>2</v>
      </c>
      <c r="E1" s="3" t="s">
        <v>3</v>
      </c>
      <c r="G1" s="37" t="s">
        <v>4</v>
      </c>
      <c r="H1" s="37" t="s">
        <v>5</v>
      </c>
      <c r="I1" s="11" t="s">
        <v>6</v>
      </c>
      <c r="J1" s="37" t="s">
        <v>7</v>
      </c>
      <c r="K1" s="37" t="s">
        <v>8</v>
      </c>
      <c r="L1" s="11" t="s">
        <v>9</v>
      </c>
      <c r="M1" s="11" t="s">
        <v>10</v>
      </c>
      <c r="O1" s="38" t="s">
        <v>11</v>
      </c>
      <c r="P1" s="38" t="s">
        <v>0</v>
      </c>
      <c r="Q1" s="38" t="s">
        <v>12</v>
      </c>
      <c r="R1" s="38" t="s">
        <v>13</v>
      </c>
      <c r="S1" s="38" t="s">
        <v>14</v>
      </c>
      <c r="U1" s="38" t="s">
        <v>15</v>
      </c>
      <c r="V1" s="38" t="s">
        <v>16</v>
      </c>
      <c r="W1" s="38" t="s">
        <v>1</v>
      </c>
      <c r="X1" s="38" t="s">
        <v>17</v>
      </c>
      <c r="Z1" s="37" t="s">
        <v>18</v>
      </c>
      <c r="AA1" s="37">
        <v>12</v>
      </c>
    </row>
    <row r="2" spans="1:29" x14ac:dyDescent="0.25">
      <c r="A2" s="33">
        <v>41274</v>
      </c>
      <c r="B2" s="34">
        <v>1000</v>
      </c>
      <c r="C2" s="34">
        <v>1000</v>
      </c>
      <c r="D2" s="11" t="s">
        <v>19</v>
      </c>
      <c r="E2" s="11" t="s">
        <v>19</v>
      </c>
      <c r="G2" s="37" t="s">
        <v>19</v>
      </c>
      <c r="H2" s="37" t="s">
        <v>19</v>
      </c>
      <c r="I2" s="11" t="s">
        <v>19</v>
      </c>
      <c r="J2" s="37" t="s">
        <v>19</v>
      </c>
      <c r="K2" s="37" t="s">
        <v>19</v>
      </c>
      <c r="L2" s="11" t="s">
        <v>19</v>
      </c>
      <c r="M2" s="11" t="s">
        <v>19</v>
      </c>
      <c r="O2" s="37" t="s">
        <v>20</v>
      </c>
      <c r="P2" s="35">
        <f>A2</f>
        <v>41274</v>
      </c>
      <c r="Q2" s="36">
        <f t="shared" ref="Q2:Q15" si="0">IFERROR(VLOOKUP(P2,A:B,2,0),"N/A")</f>
        <v>1000</v>
      </c>
      <c r="R2" s="36">
        <f t="shared" ref="R2:R15" si="1">IFERROR(VLOOKUP(P2,A:C,3,0),"N/A")</f>
        <v>1000</v>
      </c>
      <c r="S2" s="37">
        <f t="shared" ref="S2:S15" si="2">IFERROR(MATCH(P2,A:A,0),"N/A")</f>
        <v>2</v>
      </c>
      <c r="U2" s="39"/>
      <c r="Z2" s="37" t="s">
        <v>21</v>
      </c>
      <c r="AA2" s="40">
        <v>1.2053122972972972E-2</v>
      </c>
    </row>
    <row r="3" spans="1:29" x14ac:dyDescent="0.25">
      <c r="A3" s="33">
        <f>EOMONTH(A2,1)</f>
        <v>41305</v>
      </c>
      <c r="B3" s="34">
        <f>B2*(1+D3)</f>
        <v>1009.8549338531031</v>
      </c>
      <c r="C3" s="34">
        <f>C2*(1+E3)</f>
        <v>1022.5846449282119</v>
      </c>
      <c r="D3" s="11">
        <v>9.8549338531032094E-3</v>
      </c>
      <c r="E3" s="11">
        <v>2.2584644928211883E-2</v>
      </c>
      <c r="G3" s="36">
        <f>MAX($B$2:B3)</f>
        <v>1009.8549338531031</v>
      </c>
      <c r="H3" s="11">
        <f t="shared" ref="H3:H66" si="3">B3/G3-1</f>
        <v>0</v>
      </c>
      <c r="I3" s="11" t="str">
        <f t="shared" ref="I3:I66" si="4">IF(D3&gt;0,"Positive",D3)</f>
        <v>Positive</v>
      </c>
      <c r="J3" s="36">
        <f>MAX($C$2:C3)</f>
        <v>1022.5846449282119</v>
      </c>
      <c r="K3" s="11">
        <f t="shared" ref="K3:K66" si="5">C3/J3-1</f>
        <v>0</v>
      </c>
      <c r="L3" s="11" t="str">
        <f>IF(E3&gt;0,"Positive",E3)</f>
        <v>Positive</v>
      </c>
      <c r="M3" s="11">
        <f t="shared" ref="M3:M66" si="6">D3-E3</f>
        <v>-1.2729711075108674E-2</v>
      </c>
      <c r="O3" s="37" t="s">
        <v>22</v>
      </c>
      <c r="P3" s="35">
        <f>MAX(A:A)</f>
        <v>44165</v>
      </c>
      <c r="Q3" s="36">
        <f t="shared" si="0"/>
        <v>2107.4302790116467</v>
      </c>
      <c r="R3" s="36">
        <f t="shared" si="1"/>
        <v>836.97907852656272</v>
      </c>
      <c r="S3" s="37">
        <f t="shared" si="2"/>
        <v>97</v>
      </c>
      <c r="U3" s="39" t="s">
        <v>23</v>
      </c>
    </row>
    <row r="4" spans="1:29" x14ac:dyDescent="0.25">
      <c r="A4" s="33">
        <f t="shared" ref="A4:A67" si="7">EOMONTH(A3,1)</f>
        <v>41333</v>
      </c>
      <c r="B4" s="34">
        <f t="shared" ref="B4:C19" si="8">B3*(1+D4)</f>
        <v>1004.9659064215278</v>
      </c>
      <c r="C4" s="34">
        <f t="shared" si="8"/>
        <v>1015.1139939143379</v>
      </c>
      <c r="D4" s="11">
        <v>-4.8413165769475297E-3</v>
      </c>
      <c r="E4" s="11">
        <v>-7.3056553811233771E-3</v>
      </c>
      <c r="G4" s="36">
        <f>MAX($B$2:B4)</f>
        <v>1009.8549338531031</v>
      </c>
      <c r="H4" s="11">
        <f t="shared" si="3"/>
        <v>-4.8413165769475297E-3</v>
      </c>
      <c r="I4" s="11">
        <f t="shared" si="4"/>
        <v>-4.8413165769475297E-3</v>
      </c>
      <c r="J4" s="36">
        <f>MAX($C$2:C4)</f>
        <v>1022.5846449282119</v>
      </c>
      <c r="K4" s="11">
        <f t="shared" si="5"/>
        <v>-7.3056553811233771E-3</v>
      </c>
      <c r="L4" s="11">
        <f t="shared" ref="L4:L67" si="9">IF(E4&gt;0,"Positive",E4)</f>
        <v>-7.3056553811233771E-3</v>
      </c>
      <c r="M4" s="11">
        <f t="shared" si="6"/>
        <v>2.4643388041758474E-3</v>
      </c>
      <c r="O4" s="37">
        <v>2009</v>
      </c>
      <c r="P4" s="35">
        <v>40178</v>
      </c>
      <c r="Q4" s="36" t="str">
        <f t="shared" si="0"/>
        <v>N/A</v>
      </c>
      <c r="R4" s="36" t="str">
        <f t="shared" si="1"/>
        <v>N/A</v>
      </c>
      <c r="S4" s="37" t="str">
        <f t="shared" si="2"/>
        <v>N/A</v>
      </c>
      <c r="U4" s="37" t="s">
        <v>24</v>
      </c>
      <c r="V4" s="11">
        <f>Q3/Q2-1</f>
        <v>1.1074302790116466</v>
      </c>
      <c r="W4" s="11">
        <f>R3/R2-1</f>
        <v>-0.16302092147343727</v>
      </c>
      <c r="X4" s="40">
        <f>V4-W4</f>
        <v>1.2704512004850839</v>
      </c>
      <c r="Z4" s="39" t="s">
        <v>25</v>
      </c>
    </row>
    <row r="5" spans="1:29" x14ac:dyDescent="0.25">
      <c r="A5" s="33">
        <f t="shared" si="7"/>
        <v>41364</v>
      </c>
      <c r="B5" s="34">
        <f t="shared" si="8"/>
        <v>997.28589346981687</v>
      </c>
      <c r="C5" s="34">
        <f t="shared" si="8"/>
        <v>1010.5445665951722</v>
      </c>
      <c r="D5" s="11">
        <v>-7.6420631810862503E-3</v>
      </c>
      <c r="E5" s="11">
        <v>-4.501393288398825E-3</v>
      </c>
      <c r="G5" s="36">
        <f>MAX($B$2:B5)</f>
        <v>1009.8549338531031</v>
      </c>
      <c r="H5" s="11">
        <f t="shared" si="3"/>
        <v>-1.2446382110873122E-2</v>
      </c>
      <c r="I5" s="11">
        <f t="shared" si="4"/>
        <v>-7.6420631810862503E-3</v>
      </c>
      <c r="J5" s="36">
        <f>MAX($C$2:C5)</f>
        <v>1022.5846449282119</v>
      </c>
      <c r="K5" s="11">
        <f t="shared" si="5"/>
        <v>-1.1774163041422314E-2</v>
      </c>
      <c r="L5" s="11">
        <f t="shared" si="9"/>
        <v>-4.501393288398825E-3</v>
      </c>
      <c r="M5" s="11">
        <f t="shared" si="6"/>
        <v>-3.1406698926874253E-3</v>
      </c>
      <c r="O5" s="37">
        <v>2010</v>
      </c>
      <c r="P5" s="35">
        <v>40543</v>
      </c>
      <c r="Q5" s="36" t="str">
        <f t="shared" si="0"/>
        <v>N/A</v>
      </c>
      <c r="R5" s="36" t="str">
        <f t="shared" si="1"/>
        <v>N/A</v>
      </c>
      <c r="S5" s="37" t="str">
        <f t="shared" si="2"/>
        <v>N/A</v>
      </c>
      <c r="U5" s="37">
        <v>2010</v>
      </c>
      <c r="V5" s="11" t="str">
        <f t="shared" ref="V5:V15" si="10">IFERROR(VLOOKUP(U5,$O$2:$R$15,3,0)/VLOOKUP(U5-1,$O$2:$R$15,3,0)-1,"N/A")</f>
        <v>N/A</v>
      </c>
      <c r="W5" s="11" t="str">
        <f t="shared" ref="W5:W15" si="11">IFERROR(VLOOKUP(U5,$O$2:$R$15,4,0)/VLOOKUP(U5-1,$O$2:$R$15,4,0)-1,"N/A")</f>
        <v>N/A</v>
      </c>
      <c r="X5" s="40" t="str">
        <f>IFERROR(V5-W5,"N/A")</f>
        <v>N/A</v>
      </c>
      <c r="Z5" s="35">
        <f>P3</f>
        <v>44165</v>
      </c>
      <c r="AA5" s="11">
        <f>VLOOKUP(Z5,A:E,4,0)</f>
        <v>9.9599999999999994E-2</v>
      </c>
      <c r="AB5" s="11">
        <f>VLOOKUP(Z5,A:E,5,0)</f>
        <v>7.1800000000000003E-2</v>
      </c>
      <c r="AC5" s="40">
        <f t="shared" ref="AC5" si="12">IFERROR(AA5-AB5,"N/A")</f>
        <v>2.7799999999999991E-2</v>
      </c>
    </row>
    <row r="6" spans="1:29" x14ac:dyDescent="0.25">
      <c r="A6" s="33">
        <f t="shared" si="7"/>
        <v>41394</v>
      </c>
      <c r="B6" s="34">
        <f t="shared" si="8"/>
        <v>1013.0372191776939</v>
      </c>
      <c r="C6" s="34">
        <f t="shared" si="8"/>
        <v>1002.9426697474898</v>
      </c>
      <c r="D6" s="11">
        <v>1.57941928297754E-2</v>
      </c>
      <c r="E6" s="11">
        <v>-7.5225745592749638E-3</v>
      </c>
      <c r="G6" s="36">
        <f>MAX($B$2:B6)</f>
        <v>1013.0372191776939</v>
      </c>
      <c r="H6" s="11">
        <f t="shared" si="3"/>
        <v>0</v>
      </c>
      <c r="I6" s="11" t="str">
        <f t="shared" si="4"/>
        <v>Positive</v>
      </c>
      <c r="J6" s="36">
        <f>MAX($C$2:C6)</f>
        <v>1022.5846449282119</v>
      </c>
      <c r="K6" s="11">
        <f t="shared" si="5"/>
        <v>-1.9208165581345082E-2</v>
      </c>
      <c r="L6" s="11">
        <f t="shared" si="9"/>
        <v>-7.5225745592749638E-3</v>
      </c>
      <c r="M6" s="11">
        <f t="shared" si="6"/>
        <v>2.3316767389050364E-2</v>
      </c>
      <c r="O6" s="37">
        <v>2011</v>
      </c>
      <c r="P6" s="35">
        <v>40908</v>
      </c>
      <c r="Q6" s="36" t="str">
        <f t="shared" si="0"/>
        <v>N/A</v>
      </c>
      <c r="R6" s="36" t="str">
        <f t="shared" si="1"/>
        <v>N/A</v>
      </c>
      <c r="S6" s="37" t="str">
        <f t="shared" si="2"/>
        <v>N/A</v>
      </c>
      <c r="U6" s="37">
        <v>2011</v>
      </c>
      <c r="V6" s="11" t="str">
        <f t="shared" si="10"/>
        <v>N/A</v>
      </c>
      <c r="W6" s="11" t="str">
        <f t="shared" si="11"/>
        <v>N/A</v>
      </c>
      <c r="X6" s="40" t="str">
        <f t="shared" ref="X6:X19" si="13">IFERROR(V6-W6,"N/A")</f>
        <v>N/A</v>
      </c>
    </row>
    <row r="7" spans="1:29" x14ac:dyDescent="0.25">
      <c r="A7" s="33">
        <f t="shared" si="7"/>
        <v>41425</v>
      </c>
      <c r="B7" s="34">
        <f t="shared" si="8"/>
        <v>1090.0554993389228</v>
      </c>
      <c r="C7" s="34">
        <f t="shared" si="8"/>
        <v>1000.0414460527815</v>
      </c>
      <c r="D7" s="11">
        <v>7.6027098218312703E-2</v>
      </c>
      <c r="E7" s="11">
        <v>-2.8927114003822751E-3</v>
      </c>
      <c r="G7" s="36">
        <f>MAX($B$2:B7)</f>
        <v>1090.0554993389228</v>
      </c>
      <c r="H7" s="11">
        <f t="shared" si="3"/>
        <v>0</v>
      </c>
      <c r="I7" s="11" t="str">
        <f t="shared" si="4"/>
        <v>Positive</v>
      </c>
      <c r="J7" s="36">
        <f>MAX($C$2:C7)</f>
        <v>1022.5846449282119</v>
      </c>
      <c r="K7" s="11">
        <f t="shared" si="5"/>
        <v>-2.2045313302169744E-2</v>
      </c>
      <c r="L7" s="11">
        <f t="shared" si="9"/>
        <v>-2.8927114003822751E-3</v>
      </c>
      <c r="M7" s="11">
        <f t="shared" si="6"/>
        <v>7.8919809618694978E-2</v>
      </c>
      <c r="O7" s="37">
        <v>2012</v>
      </c>
      <c r="P7" s="35">
        <v>41274</v>
      </c>
      <c r="Q7" s="36">
        <f t="shared" si="0"/>
        <v>1000</v>
      </c>
      <c r="R7" s="36">
        <f t="shared" si="1"/>
        <v>1000</v>
      </c>
      <c r="S7" s="37">
        <f t="shared" si="2"/>
        <v>2</v>
      </c>
      <c r="U7" s="37">
        <v>2012</v>
      </c>
      <c r="V7" s="11" t="str">
        <f t="shared" si="10"/>
        <v>N/A</v>
      </c>
      <c r="W7" s="11" t="str">
        <f t="shared" si="11"/>
        <v>N/A</v>
      </c>
      <c r="X7" s="40" t="str">
        <f t="shared" si="13"/>
        <v>N/A</v>
      </c>
      <c r="Z7" s="41" t="s">
        <v>26</v>
      </c>
    </row>
    <row r="8" spans="1:29" x14ac:dyDescent="0.25">
      <c r="A8" s="33">
        <f t="shared" si="7"/>
        <v>41455</v>
      </c>
      <c r="B8" s="34">
        <f t="shared" si="8"/>
        <v>1052.9514190418934</v>
      </c>
      <c r="C8" s="34">
        <f t="shared" si="8"/>
        <v>935.93131007518991</v>
      </c>
      <c r="D8" s="11">
        <v>-3.4038707496573999E-2</v>
      </c>
      <c r="E8" s="11">
        <v>-6.410747897563418E-2</v>
      </c>
      <c r="G8" s="36">
        <f>MAX($B$2:B8)</f>
        <v>1090.0554993389228</v>
      </c>
      <c r="H8" s="11">
        <f t="shared" si="3"/>
        <v>-3.4038707496573894E-2</v>
      </c>
      <c r="I8" s="11">
        <f t="shared" si="4"/>
        <v>-3.4038707496573999E-2</v>
      </c>
      <c r="J8" s="36">
        <f>MAX($C$2:C8)</f>
        <v>1022.5846449282119</v>
      </c>
      <c r="K8" s="11">
        <f t="shared" si="5"/>
        <v>-8.4739522818773838E-2</v>
      </c>
      <c r="L8" s="11">
        <f t="shared" si="9"/>
        <v>-6.410747897563418E-2</v>
      </c>
      <c r="M8" s="11">
        <f t="shared" si="6"/>
        <v>3.0068771479060181E-2</v>
      </c>
      <c r="O8" s="37">
        <v>2013</v>
      </c>
      <c r="P8" s="35">
        <v>41639</v>
      </c>
      <c r="Q8" s="36">
        <f t="shared" si="0"/>
        <v>1221.1502284217797</v>
      </c>
      <c r="R8" s="36">
        <f t="shared" si="1"/>
        <v>987.18280817730601</v>
      </c>
      <c r="S8" s="37">
        <f t="shared" si="2"/>
        <v>14</v>
      </c>
      <c r="U8" s="37">
        <v>2013</v>
      </c>
      <c r="V8" s="11">
        <f t="shared" si="10"/>
        <v>0.22115022842177967</v>
      </c>
      <c r="W8" s="11">
        <f t="shared" si="11"/>
        <v>-1.281719182269403E-2</v>
      </c>
      <c r="X8" s="40">
        <f t="shared" si="13"/>
        <v>0.2339674202444737</v>
      </c>
      <c r="Z8" s="38" t="s">
        <v>27</v>
      </c>
      <c r="AA8" s="38" t="s">
        <v>28</v>
      </c>
      <c r="AB8" s="38" t="s">
        <v>29</v>
      </c>
      <c r="AC8" s="38" t="s">
        <v>17</v>
      </c>
    </row>
    <row r="9" spans="1:29" x14ac:dyDescent="0.25">
      <c r="A9" s="33">
        <f t="shared" si="7"/>
        <v>41486</v>
      </c>
      <c r="B9" s="34">
        <f t="shared" si="8"/>
        <v>1120.6996146677595</v>
      </c>
      <c r="C9" s="34">
        <f t="shared" si="8"/>
        <v>974.58666196944728</v>
      </c>
      <c r="D9" s="11">
        <v>6.4341235882954401E-2</v>
      </c>
      <c r="E9" s="11">
        <v>4.1301483856921006E-2</v>
      </c>
      <c r="G9" s="36">
        <f>MAX($B$2:B9)</f>
        <v>1120.6996146677595</v>
      </c>
      <c r="H9" s="11">
        <f t="shared" si="3"/>
        <v>0</v>
      </c>
      <c r="I9" s="11" t="str">
        <f t="shared" si="4"/>
        <v>Positive</v>
      </c>
      <c r="J9" s="36">
        <f>MAX($C$2:C9)</f>
        <v>1022.5846449282119</v>
      </c>
      <c r="K9" s="11">
        <f t="shared" si="5"/>
        <v>-4.6937906995595635E-2</v>
      </c>
      <c r="L9" s="11" t="str">
        <f t="shared" si="9"/>
        <v>Positive</v>
      </c>
      <c r="M9" s="11">
        <f t="shared" si="6"/>
        <v>2.3039752026033394E-2</v>
      </c>
      <c r="O9" s="37">
        <v>2014</v>
      </c>
      <c r="P9" s="35">
        <v>42004</v>
      </c>
      <c r="Q9" s="36">
        <f t="shared" si="0"/>
        <v>1499.0975346212886</v>
      </c>
      <c r="R9" s="36">
        <f t="shared" si="1"/>
        <v>1026.1110132523752</v>
      </c>
      <c r="S9" s="37">
        <f t="shared" si="2"/>
        <v>26</v>
      </c>
      <c r="U9" s="37">
        <v>2014</v>
      </c>
      <c r="V9" s="11">
        <f t="shared" si="10"/>
        <v>0.22761106678801446</v>
      </c>
      <c r="W9" s="11">
        <f t="shared" si="11"/>
        <v>3.9433633520162825E-2</v>
      </c>
      <c r="X9" s="40">
        <f t="shared" si="13"/>
        <v>0.18817743326785163</v>
      </c>
      <c r="Z9" s="37" t="s">
        <v>30</v>
      </c>
      <c r="AA9" s="37" t="str">
        <f>IFERROR(Q50/Q49-1,"N/A")</f>
        <v>N/A</v>
      </c>
      <c r="AB9" s="37" t="str">
        <f>IFERROR(R50/R49-1,"N/A")</f>
        <v>N/A</v>
      </c>
      <c r="AC9" s="40" t="str">
        <f>IFERROR(AA9-AB9,"N/A")</f>
        <v>N/A</v>
      </c>
    </row>
    <row r="10" spans="1:29" x14ac:dyDescent="0.25">
      <c r="A10" s="33">
        <f t="shared" si="7"/>
        <v>41517</v>
      </c>
      <c r="B10" s="34">
        <f t="shared" si="8"/>
        <v>1078.4199437065226</v>
      </c>
      <c r="C10" s="34">
        <f t="shared" si="8"/>
        <v>941.81664957016983</v>
      </c>
      <c r="D10" s="11">
        <v>-3.7726140357218801E-2</v>
      </c>
      <c r="E10" s="11">
        <v>-3.3624523788429173E-2</v>
      </c>
      <c r="G10" s="36">
        <f>MAX($B$2:B10)</f>
        <v>1120.6996146677595</v>
      </c>
      <c r="H10" s="11">
        <f t="shared" si="3"/>
        <v>-3.7726140357218774E-2</v>
      </c>
      <c r="I10" s="11">
        <f t="shared" si="4"/>
        <v>-3.7726140357218801E-2</v>
      </c>
      <c r="J10" s="36">
        <f>MAX($C$2:C10)</f>
        <v>1022.5846449282119</v>
      </c>
      <c r="K10" s="11">
        <f t="shared" si="5"/>
        <v>-7.8984166013672308E-2</v>
      </c>
      <c r="L10" s="11">
        <f t="shared" si="9"/>
        <v>-3.3624523788429173E-2</v>
      </c>
      <c r="M10" s="11">
        <f t="shared" si="6"/>
        <v>-4.1016165687896289E-3</v>
      </c>
      <c r="O10" s="37">
        <v>2015</v>
      </c>
      <c r="P10" s="35">
        <v>42369</v>
      </c>
      <c r="Q10" s="36">
        <f t="shared" si="0"/>
        <v>1585.9503989242796</v>
      </c>
      <c r="R10" s="36">
        <f t="shared" si="1"/>
        <v>816.65647784535759</v>
      </c>
      <c r="S10" s="37">
        <f t="shared" si="2"/>
        <v>38</v>
      </c>
      <c r="U10" s="37">
        <v>2015</v>
      </c>
      <c r="V10" s="11">
        <f t="shared" si="10"/>
        <v>5.7936766819466801E-2</v>
      </c>
      <c r="W10" s="11">
        <f t="shared" si="11"/>
        <v>-0.20412463437374839</v>
      </c>
      <c r="X10" s="40">
        <f t="shared" si="13"/>
        <v>0.26206140119321519</v>
      </c>
      <c r="Z10" s="37" t="s">
        <v>31</v>
      </c>
      <c r="AA10" s="42" t="str">
        <f>IFERROR(VLOOKUP(Z10,$O$49:$S$93,3,0)/VLOOKUP(Z9,$O$49:$S$93,3,0)-1,"N/A")</f>
        <v>N/A</v>
      </c>
      <c r="AB10" s="11" t="str">
        <f>IFERROR(VLOOKUP(Z10,$O$49:$S$93,4,0)/VLOOKUP(Z9,$O$49:$S$93,4,0)-1,"N/A")</f>
        <v>N/A</v>
      </c>
      <c r="AC10" s="40" t="str">
        <f t="shared" ref="AC10:AC51" si="14">IFERROR(AA10-AB10,"N/A")</f>
        <v>N/A</v>
      </c>
    </row>
    <row r="11" spans="1:29" x14ac:dyDescent="0.25">
      <c r="A11" s="33">
        <f t="shared" si="7"/>
        <v>41547</v>
      </c>
      <c r="B11" s="34">
        <f t="shared" si="8"/>
        <v>1098.3058818384566</v>
      </c>
      <c r="C11" s="34">
        <f t="shared" si="8"/>
        <v>974.29308576224469</v>
      </c>
      <c r="D11" s="11">
        <v>1.8439883505479301E-2</v>
      </c>
      <c r="E11" s="11">
        <v>3.4482758620689724E-2</v>
      </c>
      <c r="G11" s="36">
        <f>MAX($B$2:B11)</f>
        <v>1120.6996146677595</v>
      </c>
      <c r="H11" s="11">
        <f t="shared" si="3"/>
        <v>-1.9981922485037829E-2</v>
      </c>
      <c r="I11" s="11" t="str">
        <f t="shared" si="4"/>
        <v>Positive</v>
      </c>
      <c r="J11" s="36">
        <f>MAX($C$2:C11)</f>
        <v>1022.5846449282119</v>
      </c>
      <c r="K11" s="11">
        <f t="shared" si="5"/>
        <v>-4.7224999324488648E-2</v>
      </c>
      <c r="L11" s="11" t="str">
        <f t="shared" si="9"/>
        <v>Positive</v>
      </c>
      <c r="M11" s="11">
        <f t="shared" si="6"/>
        <v>-1.6042875115210423E-2</v>
      </c>
      <c r="O11" s="37">
        <v>2016</v>
      </c>
      <c r="P11" s="35">
        <v>42735</v>
      </c>
      <c r="Q11" s="36">
        <f t="shared" si="0"/>
        <v>1792.1881982659606</v>
      </c>
      <c r="R11" s="36">
        <f t="shared" si="1"/>
        <v>835.26000646376792</v>
      </c>
      <c r="S11" s="37">
        <f t="shared" si="2"/>
        <v>50</v>
      </c>
      <c r="U11" s="37">
        <v>2016</v>
      </c>
      <c r="V11" s="11">
        <f t="shared" si="10"/>
        <v>0.13004051039778308</v>
      </c>
      <c r="W11" s="11">
        <f t="shared" si="11"/>
        <v>2.2780115168489656E-2</v>
      </c>
      <c r="X11" s="40">
        <f t="shared" si="13"/>
        <v>0.10726039522929343</v>
      </c>
      <c r="Z11" s="37" t="s">
        <v>32</v>
      </c>
      <c r="AA11" s="42" t="str">
        <f t="shared" ref="AA11:AA51" si="15">IFERROR(VLOOKUP(Z11,$O$49:$S$93,3,0)/VLOOKUP(Z10,$O$49:$S$93,3,0)-1,"N/A")</f>
        <v>N/A</v>
      </c>
      <c r="AB11" s="11" t="str">
        <f t="shared" ref="AB11:AB51" si="16">IFERROR(VLOOKUP(Z11,$O$49:$S$93,4,0)/VLOOKUP(Z10,$O$49:$S$93,4,0)-1,"N/A")</f>
        <v>N/A</v>
      </c>
      <c r="AC11" s="40" t="str">
        <f t="shared" si="14"/>
        <v>N/A</v>
      </c>
    </row>
    <row r="12" spans="1:29" x14ac:dyDescent="0.25">
      <c r="A12" s="33">
        <f t="shared" si="7"/>
        <v>41578</v>
      </c>
      <c r="B12" s="34">
        <f t="shared" si="8"/>
        <v>1137.8127037745944</v>
      </c>
      <c r="C12" s="34">
        <f t="shared" si="8"/>
        <v>1007.4292049610924</v>
      </c>
      <c r="D12" s="11">
        <v>3.5970691397925803E-2</v>
      </c>
      <c r="E12" s="11">
        <v>3.4010422205678958E-2</v>
      </c>
      <c r="G12" s="36">
        <f>MAX($B$2:B12)</f>
        <v>1137.8127037745944</v>
      </c>
      <c r="H12" s="11">
        <f t="shared" si="3"/>
        <v>0</v>
      </c>
      <c r="I12" s="11" t="str">
        <f t="shared" si="4"/>
        <v>Positive</v>
      </c>
      <c r="J12" s="36">
        <f>MAX($C$2:C12)</f>
        <v>1022.5846449282119</v>
      </c>
      <c r="K12" s="11">
        <f t="shared" si="5"/>
        <v>-1.4820719284498352E-2</v>
      </c>
      <c r="L12" s="11" t="str">
        <f t="shared" si="9"/>
        <v>Positive</v>
      </c>
      <c r="M12" s="11">
        <f t="shared" si="6"/>
        <v>1.960269192246844E-3</v>
      </c>
      <c r="O12" s="37">
        <v>2017</v>
      </c>
      <c r="P12" s="35">
        <v>43100</v>
      </c>
      <c r="Q12" s="36">
        <f t="shared" si="0"/>
        <v>2009.077573011743</v>
      </c>
      <c r="R12" s="36">
        <f t="shared" si="1"/>
        <v>1032.3494796762666</v>
      </c>
      <c r="S12" s="37">
        <f t="shared" si="2"/>
        <v>62</v>
      </c>
      <c r="U12" s="37">
        <v>2017</v>
      </c>
      <c r="V12" s="11">
        <f t="shared" si="10"/>
        <v>0.12101930754573353</v>
      </c>
      <c r="W12" s="11">
        <f t="shared" si="11"/>
        <v>0.23596182229161733</v>
      </c>
      <c r="X12" s="40">
        <f t="shared" si="13"/>
        <v>-0.11494251474588379</v>
      </c>
      <c r="Z12" s="37" t="s">
        <v>33</v>
      </c>
      <c r="AA12" s="42" t="str">
        <f t="shared" si="15"/>
        <v>N/A</v>
      </c>
      <c r="AB12" s="11" t="str">
        <f t="shared" si="16"/>
        <v>N/A</v>
      </c>
      <c r="AC12" s="40" t="str">
        <f t="shared" si="14"/>
        <v>N/A</v>
      </c>
    </row>
    <row r="13" spans="1:29" x14ac:dyDescent="0.25">
      <c r="A13" s="33">
        <f t="shared" si="7"/>
        <v>41608</v>
      </c>
      <c r="B13" s="34">
        <f t="shared" si="8"/>
        <v>1172.2948488994489</v>
      </c>
      <c r="C13" s="34">
        <f t="shared" si="8"/>
        <v>983.02093371049227</v>
      </c>
      <c r="D13" s="11">
        <v>3.0305642581123501E-2</v>
      </c>
      <c r="E13" s="11">
        <v>-2.4228274433976571E-2</v>
      </c>
      <c r="G13" s="36">
        <f>MAX($B$2:B13)</f>
        <v>1172.2948488994489</v>
      </c>
      <c r="H13" s="11">
        <f t="shared" si="3"/>
        <v>0</v>
      </c>
      <c r="I13" s="11" t="str">
        <f t="shared" si="4"/>
        <v>Positive</v>
      </c>
      <c r="J13" s="36">
        <f>MAX($C$2:C13)</f>
        <v>1022.5846449282119</v>
      </c>
      <c r="K13" s="11">
        <f t="shared" si="5"/>
        <v>-3.8689913264341125E-2</v>
      </c>
      <c r="L13" s="11">
        <f t="shared" si="9"/>
        <v>-2.4228274433976571E-2</v>
      </c>
      <c r="M13" s="11">
        <f t="shared" si="6"/>
        <v>5.4533917015100075E-2</v>
      </c>
      <c r="O13" s="37">
        <v>2018</v>
      </c>
      <c r="P13" s="35">
        <v>43465</v>
      </c>
      <c r="Q13" s="36">
        <f t="shared" si="0"/>
        <v>1697.9800766388455</v>
      </c>
      <c r="R13" s="36">
        <f t="shared" si="1"/>
        <v>859.32072054671448</v>
      </c>
      <c r="S13" s="37">
        <f t="shared" si="2"/>
        <v>74</v>
      </c>
      <c r="U13" s="37">
        <v>2018</v>
      </c>
      <c r="V13" s="11">
        <f t="shared" si="10"/>
        <v>-0.15484593554371384</v>
      </c>
      <c r="W13" s="11">
        <f t="shared" si="11"/>
        <v>-0.16760676741350422</v>
      </c>
      <c r="X13" s="40">
        <f t="shared" si="13"/>
        <v>1.2760831869790379E-2</v>
      </c>
      <c r="Z13" s="37" t="s">
        <v>34</v>
      </c>
      <c r="AA13" s="42" t="str">
        <f t="shared" si="15"/>
        <v>N/A</v>
      </c>
      <c r="AB13" s="11" t="str">
        <f t="shared" si="16"/>
        <v>N/A</v>
      </c>
      <c r="AC13" s="40" t="str">
        <f t="shared" si="14"/>
        <v>N/A</v>
      </c>
    </row>
    <row r="14" spans="1:29" x14ac:dyDescent="0.25">
      <c r="A14" s="33">
        <f t="shared" si="7"/>
        <v>41639</v>
      </c>
      <c r="B14" s="34">
        <f t="shared" si="8"/>
        <v>1221.1502284217797</v>
      </c>
      <c r="C14" s="34">
        <f t="shared" si="8"/>
        <v>987.18280817730601</v>
      </c>
      <c r="D14" s="11">
        <v>4.1674992915132603E-2</v>
      </c>
      <c r="E14" s="11">
        <v>4.2337597543364858E-3</v>
      </c>
      <c r="G14" s="36">
        <f>MAX($B$2:B14)</f>
        <v>1221.1502284217797</v>
      </c>
      <c r="H14" s="11">
        <f t="shared" si="3"/>
        <v>0</v>
      </c>
      <c r="I14" s="11" t="str">
        <f t="shared" si="4"/>
        <v>Positive</v>
      </c>
      <c r="J14" s="36">
        <f>MAX($C$2:C14)</f>
        <v>1022.5846449282119</v>
      </c>
      <c r="K14" s="11">
        <f t="shared" si="5"/>
        <v>-3.4619957307682081E-2</v>
      </c>
      <c r="L14" s="11" t="str">
        <f t="shared" si="9"/>
        <v>Positive</v>
      </c>
      <c r="M14" s="11">
        <f t="shared" si="6"/>
        <v>3.7441233160796117E-2</v>
      </c>
      <c r="O14" s="37">
        <v>2019</v>
      </c>
      <c r="P14" s="35">
        <v>43830</v>
      </c>
      <c r="Q14" s="36">
        <f t="shared" si="0"/>
        <v>1959.2208662797411</v>
      </c>
      <c r="R14" s="36">
        <f t="shared" si="1"/>
        <v>950.80535492634692</v>
      </c>
      <c r="S14" s="37">
        <f t="shared" si="2"/>
        <v>86</v>
      </c>
      <c r="U14" s="37">
        <v>2019</v>
      </c>
      <c r="V14" s="11">
        <f t="shared" si="10"/>
        <v>0.15385386038099003</v>
      </c>
      <c r="W14" s="11">
        <f t="shared" si="11"/>
        <v>0.1064615715555286</v>
      </c>
      <c r="X14" s="40">
        <f t="shared" si="13"/>
        <v>4.7392288825461426E-2</v>
      </c>
      <c r="Z14" s="37" t="s">
        <v>35</v>
      </c>
      <c r="AA14" s="42" t="str">
        <f t="shared" si="15"/>
        <v>N/A</v>
      </c>
      <c r="AB14" s="11" t="str">
        <f t="shared" si="16"/>
        <v>N/A</v>
      </c>
      <c r="AC14" s="40" t="str">
        <f t="shared" si="14"/>
        <v>N/A</v>
      </c>
    </row>
    <row r="15" spans="1:29" x14ac:dyDescent="0.25">
      <c r="A15" s="33">
        <f t="shared" si="7"/>
        <v>41670</v>
      </c>
      <c r="B15" s="34">
        <f t="shared" si="8"/>
        <v>1296.7449732560722</v>
      </c>
      <c r="C15" s="34">
        <f t="shared" si="8"/>
        <v>973.86480988350183</v>
      </c>
      <c r="D15" s="11">
        <v>6.1904541369976501E-2</v>
      </c>
      <c r="E15" s="11">
        <v>-1.3490913925450099E-2</v>
      </c>
      <c r="G15" s="36">
        <f>MAX($B$2:B15)</f>
        <v>1296.7449732560722</v>
      </c>
      <c r="H15" s="11">
        <f t="shared" si="3"/>
        <v>0</v>
      </c>
      <c r="I15" s="11" t="str">
        <f t="shared" si="4"/>
        <v>Positive</v>
      </c>
      <c r="J15" s="36">
        <f>MAX($C$2:C15)</f>
        <v>1022.5846449282119</v>
      </c>
      <c r="K15" s="11">
        <f t="shared" si="5"/>
        <v>-4.764381636899151E-2</v>
      </c>
      <c r="L15" s="11">
        <f t="shared" si="9"/>
        <v>-1.3490913925450099E-2</v>
      </c>
      <c r="M15" s="11">
        <f t="shared" si="6"/>
        <v>7.53954552954266E-2</v>
      </c>
      <c r="O15" s="37">
        <v>2020</v>
      </c>
      <c r="P15" s="35">
        <f>P3</f>
        <v>44165</v>
      </c>
      <c r="Q15" s="36">
        <f t="shared" si="0"/>
        <v>2107.4302790116467</v>
      </c>
      <c r="R15" s="36">
        <f t="shared" si="1"/>
        <v>836.97907852656272</v>
      </c>
      <c r="S15" s="37">
        <f t="shared" si="2"/>
        <v>97</v>
      </c>
      <c r="U15" s="37">
        <v>2020</v>
      </c>
      <c r="V15" s="11">
        <f t="shared" si="10"/>
        <v>7.564711834318727E-2</v>
      </c>
      <c r="W15" s="11">
        <f t="shared" si="11"/>
        <v>-0.11971564506870247</v>
      </c>
      <c r="X15" s="40">
        <f t="shared" si="13"/>
        <v>0.19536276341188974</v>
      </c>
      <c r="Z15" s="37" t="s">
        <v>36</v>
      </c>
      <c r="AA15" s="42" t="str">
        <f t="shared" si="15"/>
        <v>N/A</v>
      </c>
      <c r="AB15" s="11" t="str">
        <f t="shared" si="16"/>
        <v>N/A</v>
      </c>
      <c r="AC15" s="40" t="str">
        <f t="shared" si="14"/>
        <v>N/A</v>
      </c>
    </row>
    <row r="16" spans="1:29" x14ac:dyDescent="0.25">
      <c r="A16" s="33">
        <f t="shared" si="7"/>
        <v>41698</v>
      </c>
      <c r="B16" s="34">
        <f t="shared" si="8"/>
        <v>1421.0057451916794</v>
      </c>
      <c r="C16" s="34">
        <f t="shared" si="8"/>
        <v>1013.048598950724</v>
      </c>
      <c r="D16" s="11">
        <v>9.5825142567234109E-2</v>
      </c>
      <c r="E16" s="11">
        <v>4.0235347524169685E-2</v>
      </c>
      <c r="G16" s="36">
        <f>MAX($B$2:B16)</f>
        <v>1421.0057451916794</v>
      </c>
      <c r="H16" s="11">
        <f t="shared" si="3"/>
        <v>0</v>
      </c>
      <c r="I16" s="11" t="str">
        <f t="shared" si="4"/>
        <v>Positive</v>
      </c>
      <c r="J16" s="36">
        <f>MAX($C$2:C16)</f>
        <v>1022.5846449282119</v>
      </c>
      <c r="K16" s="11">
        <f t="shared" si="5"/>
        <v>-9.3254343538058393E-3</v>
      </c>
      <c r="L16" s="11" t="str">
        <f t="shared" si="9"/>
        <v>Positive</v>
      </c>
      <c r="M16" s="11">
        <f t="shared" si="6"/>
        <v>5.5589795043064424E-2</v>
      </c>
      <c r="U16" s="37" t="s">
        <v>37</v>
      </c>
      <c r="V16" s="11">
        <f>(1+V4)^(1/(($P$3-$P$2)/365))-1</f>
        <v>9.8689827017263587E-2</v>
      </c>
      <c r="W16" s="11">
        <f>(1+W4)^(1/(($P$3-$P$2)/365))-1</f>
        <v>-2.2217145072623734E-2</v>
      </c>
      <c r="X16" s="40">
        <f t="shared" si="13"/>
        <v>0.12090697208988732</v>
      </c>
      <c r="Z16" s="37" t="s">
        <v>38</v>
      </c>
      <c r="AA16" s="42" t="str">
        <f t="shared" si="15"/>
        <v>N/A</v>
      </c>
      <c r="AB16" s="11" t="str">
        <f t="shared" si="16"/>
        <v>N/A</v>
      </c>
      <c r="AC16" s="40" t="str">
        <f t="shared" si="14"/>
        <v>N/A</v>
      </c>
    </row>
    <row r="17" spans="1:29" x14ac:dyDescent="0.25">
      <c r="A17" s="33">
        <f t="shared" si="7"/>
        <v>41729</v>
      </c>
      <c r="B17" s="34">
        <f t="shared" si="8"/>
        <v>1460.2024125341413</v>
      </c>
      <c r="C17" s="34">
        <f t="shared" si="8"/>
        <v>1045.0345901848837</v>
      </c>
      <c r="D17" s="11">
        <v>2.7583750083413499E-2</v>
      </c>
      <c r="E17" s="11">
        <v>3.1573994838243191E-2</v>
      </c>
      <c r="G17" s="36">
        <f>MAX($B$2:B17)</f>
        <v>1460.2024125341413</v>
      </c>
      <c r="H17" s="11">
        <f t="shared" si="3"/>
        <v>0</v>
      </c>
      <c r="I17" s="11" t="str">
        <f t="shared" si="4"/>
        <v>Positive</v>
      </c>
      <c r="J17" s="36">
        <f>MAX($C$2:C17)</f>
        <v>1045.0345901848837</v>
      </c>
      <c r="K17" s="11">
        <f t="shared" si="5"/>
        <v>0</v>
      </c>
      <c r="L17" s="11" t="str">
        <f t="shared" si="9"/>
        <v>Positive</v>
      </c>
      <c r="M17" s="11">
        <f t="shared" si="6"/>
        <v>-3.9902447548296922E-3</v>
      </c>
      <c r="O17" s="41" t="s">
        <v>39</v>
      </c>
      <c r="U17" s="37" t="s">
        <v>40</v>
      </c>
      <c r="V17" s="11">
        <f>AVERAGE(D:D)</f>
        <v>8.7677915736811256E-3</v>
      </c>
      <c r="W17" s="11">
        <f>AVERAGE(E:E)</f>
        <v>-8.7930489709135565E-4</v>
      </c>
      <c r="X17" s="40">
        <f t="shared" si="13"/>
        <v>9.6470964707724809E-3</v>
      </c>
      <c r="Z17" s="37" t="s">
        <v>41</v>
      </c>
      <c r="AA17" s="42" t="str">
        <f t="shared" si="15"/>
        <v>N/A</v>
      </c>
      <c r="AB17" s="11" t="str">
        <f t="shared" si="16"/>
        <v>N/A</v>
      </c>
      <c r="AC17" s="40" t="str">
        <f t="shared" si="14"/>
        <v>N/A</v>
      </c>
    </row>
    <row r="18" spans="1:29" x14ac:dyDescent="0.25">
      <c r="A18" s="33">
        <f t="shared" si="7"/>
        <v>41759</v>
      </c>
      <c r="B18" s="34">
        <f t="shared" si="8"/>
        <v>1575.3134522562739</v>
      </c>
      <c r="C18" s="34">
        <f t="shared" si="8"/>
        <v>1092.7217277477866</v>
      </c>
      <c r="D18" s="11">
        <v>7.8832248689659795E-2</v>
      </c>
      <c r="E18" s="11">
        <v>4.5632114009227509E-2</v>
      </c>
      <c r="G18" s="36">
        <f>MAX($B$2:B18)</f>
        <v>1575.3134522562739</v>
      </c>
      <c r="H18" s="11">
        <f t="shared" si="3"/>
        <v>0</v>
      </c>
      <c r="I18" s="11" t="str">
        <f t="shared" si="4"/>
        <v>Positive</v>
      </c>
      <c r="J18" s="36">
        <f>MAX($C$2:C18)</f>
        <v>1092.7217277477866</v>
      </c>
      <c r="K18" s="11">
        <f t="shared" si="5"/>
        <v>0</v>
      </c>
      <c r="L18" s="11" t="str">
        <f t="shared" si="9"/>
        <v>Positive</v>
      </c>
      <c r="M18" s="11">
        <f t="shared" si="6"/>
        <v>3.3200134680432286E-2</v>
      </c>
      <c r="U18" s="37" t="s">
        <v>42</v>
      </c>
      <c r="V18" s="11">
        <f>MAX(D:D)</f>
        <v>0.113969771258952</v>
      </c>
      <c r="W18" s="11">
        <f>MAX(E:E)</f>
        <v>7.2032733823933714E-2</v>
      </c>
      <c r="X18" s="40">
        <f t="shared" si="13"/>
        <v>4.1937037435018282E-2</v>
      </c>
      <c r="Z18" s="37" t="s">
        <v>43</v>
      </c>
      <c r="AA18" s="42" t="str">
        <f t="shared" si="15"/>
        <v>N/A</v>
      </c>
      <c r="AB18" s="11" t="str">
        <f t="shared" si="16"/>
        <v>N/A</v>
      </c>
      <c r="AC18" s="40" t="str">
        <f t="shared" si="14"/>
        <v>N/A</v>
      </c>
    </row>
    <row r="19" spans="1:29" x14ac:dyDescent="0.25">
      <c r="A19" s="33">
        <f t="shared" si="7"/>
        <v>41790</v>
      </c>
      <c r="B19" s="34">
        <f t="shared" si="8"/>
        <v>1587.7069899646856</v>
      </c>
      <c r="C19" s="34">
        <f t="shared" si="8"/>
        <v>1129.1113620899862</v>
      </c>
      <c r="D19" s="11">
        <v>7.8673470925173395E-3</v>
      </c>
      <c r="E19" s="11">
        <v>3.330183103176898E-2</v>
      </c>
      <c r="G19" s="36">
        <f>MAX($B$2:B19)</f>
        <v>1587.7069899646856</v>
      </c>
      <c r="H19" s="11">
        <f t="shared" si="3"/>
        <v>0</v>
      </c>
      <c r="I19" s="11" t="str">
        <f t="shared" si="4"/>
        <v>Positive</v>
      </c>
      <c r="J19" s="36">
        <f>MAX($C$2:C19)</f>
        <v>1129.1113620899862</v>
      </c>
      <c r="K19" s="11">
        <f t="shared" si="5"/>
        <v>0</v>
      </c>
      <c r="L19" s="11" t="str">
        <f t="shared" si="9"/>
        <v>Positive</v>
      </c>
      <c r="M19" s="11">
        <f t="shared" si="6"/>
        <v>-2.5434483939251643E-2</v>
      </c>
      <c r="O19" s="43" t="s">
        <v>23</v>
      </c>
      <c r="P19" s="37" t="s">
        <v>16</v>
      </c>
      <c r="Q19" s="37" t="s">
        <v>1</v>
      </c>
      <c r="U19" s="37" t="s">
        <v>44</v>
      </c>
      <c r="V19" s="11">
        <f>MIN(D:D)</f>
        <v>-0.2041</v>
      </c>
      <c r="W19" s="11">
        <f>MIN(E:E)</f>
        <v>-0.251</v>
      </c>
      <c r="X19" s="40">
        <f t="shared" si="13"/>
        <v>4.6899999999999997E-2</v>
      </c>
      <c r="Z19" s="37" t="s">
        <v>45</v>
      </c>
      <c r="AA19" s="42" t="str">
        <f t="shared" si="15"/>
        <v>N/A</v>
      </c>
      <c r="AB19" s="11" t="str">
        <f t="shared" si="16"/>
        <v>N/A</v>
      </c>
      <c r="AC19" s="40" t="str">
        <f t="shared" si="14"/>
        <v>N/A</v>
      </c>
    </row>
    <row r="20" spans="1:29" x14ac:dyDescent="0.25">
      <c r="A20" s="33">
        <f t="shared" si="7"/>
        <v>41820</v>
      </c>
      <c r="B20" s="34">
        <f t="shared" ref="B20:C35" si="17">B19*(1+D20)</f>
        <v>1526.2823649769032</v>
      </c>
      <c r="C20" s="34">
        <f t="shared" si="17"/>
        <v>1141.8456618071168</v>
      </c>
      <c r="D20" s="11">
        <v>-3.8687632778607803E-2</v>
      </c>
      <c r="E20" s="11">
        <v>1.1278160989859787E-2</v>
      </c>
      <c r="G20" s="36">
        <f>MAX($B$2:B20)</f>
        <v>1587.7069899646856</v>
      </c>
      <c r="H20" s="11">
        <f t="shared" si="3"/>
        <v>-3.8687632778607761E-2</v>
      </c>
      <c r="I20" s="11">
        <f t="shared" si="4"/>
        <v>-3.8687632778607803E-2</v>
      </c>
      <c r="J20" s="36">
        <f>MAX($C$2:C20)</f>
        <v>1141.8456618071168</v>
      </c>
      <c r="K20" s="11">
        <f t="shared" si="5"/>
        <v>0</v>
      </c>
      <c r="L20" s="11" t="str">
        <f t="shared" si="9"/>
        <v>Positive</v>
      </c>
      <c r="M20" s="11">
        <f t="shared" si="6"/>
        <v>-4.996579376846759E-2</v>
      </c>
      <c r="O20" s="37" t="s">
        <v>24</v>
      </c>
      <c r="P20" s="37" t="str">
        <f>"D3:D"&amp;S3</f>
        <v>D3:D97</v>
      </c>
      <c r="Q20" s="37" t="str">
        <f>"E3:E"&amp;S3</f>
        <v>E3:E97</v>
      </c>
      <c r="Z20" s="37" t="s">
        <v>46</v>
      </c>
      <c r="AA20" s="42" t="str">
        <f t="shared" si="15"/>
        <v>N/A</v>
      </c>
      <c r="AB20" s="11" t="str">
        <f t="shared" si="16"/>
        <v>N/A</v>
      </c>
      <c r="AC20" s="40" t="str">
        <f t="shared" si="14"/>
        <v>N/A</v>
      </c>
    </row>
    <row r="21" spans="1:29" x14ac:dyDescent="0.25">
      <c r="A21" s="33">
        <f t="shared" si="7"/>
        <v>41851</v>
      </c>
      <c r="B21" s="34">
        <f t="shared" si="17"/>
        <v>1566.8304371077381</v>
      </c>
      <c r="C21" s="34">
        <f t="shared" si="17"/>
        <v>1156.8594944272327</v>
      </c>
      <c r="D21" s="11">
        <v>2.6566560068620401E-2</v>
      </c>
      <c r="E21" s="11">
        <v>1.3148740781967483E-2</v>
      </c>
      <c r="G21" s="36">
        <f>MAX($B$2:B21)</f>
        <v>1587.7069899646856</v>
      </c>
      <c r="H21" s="11">
        <f t="shared" si="3"/>
        <v>-1.3148870030112891E-2</v>
      </c>
      <c r="I21" s="11" t="str">
        <f t="shared" si="4"/>
        <v>Positive</v>
      </c>
      <c r="J21" s="36">
        <f>MAX($C$2:C21)</f>
        <v>1156.8594944272327</v>
      </c>
      <c r="K21" s="11">
        <f t="shared" si="5"/>
        <v>0</v>
      </c>
      <c r="L21" s="11" t="str">
        <f t="shared" si="9"/>
        <v>Positive</v>
      </c>
      <c r="M21" s="11">
        <f t="shared" si="6"/>
        <v>1.3417819286652918E-2</v>
      </c>
      <c r="O21" s="37">
        <v>2010</v>
      </c>
      <c r="P21" s="37" t="str">
        <f t="shared" ref="P21" si="18">IFERROR("C"&amp;(S4+1)&amp;":C"&amp;S5,"N/A")</f>
        <v>N/A</v>
      </c>
      <c r="Q21" s="37" t="str">
        <f t="shared" ref="Q21:Q31" si="19">IFERROR("E"&amp;(S4+1)&amp;":E"&amp;S5,"N/A")</f>
        <v>N/A</v>
      </c>
      <c r="U21" s="39" t="s">
        <v>47</v>
      </c>
      <c r="Z21" s="37" t="s">
        <v>48</v>
      </c>
      <c r="AA21" s="42">
        <f t="shared" si="15"/>
        <v>-2.7141065301831135E-3</v>
      </c>
      <c r="AB21" s="11">
        <f t="shared" si="16"/>
        <v>1.0544566595172222E-2</v>
      </c>
      <c r="AC21" s="40">
        <f t="shared" si="14"/>
        <v>-1.3258673125355336E-2</v>
      </c>
    </row>
    <row r="22" spans="1:29" x14ac:dyDescent="0.25">
      <c r="A22" s="33">
        <f t="shared" si="7"/>
        <v>41882</v>
      </c>
      <c r="B22" s="34">
        <f t="shared" si="17"/>
        <v>1619.3397582057892</v>
      </c>
      <c r="C22" s="34">
        <f t="shared" si="17"/>
        <v>1170.3363692566995</v>
      </c>
      <c r="D22" s="11">
        <v>3.3513084667272403E-2</v>
      </c>
      <c r="E22" s="11">
        <v>1.1649534705283626E-2</v>
      </c>
      <c r="G22" s="36">
        <f>MAX($B$2:B22)</f>
        <v>1619.3397582057892</v>
      </c>
      <c r="H22" s="11">
        <f t="shared" si="3"/>
        <v>0</v>
      </c>
      <c r="I22" s="11" t="str">
        <f t="shared" si="4"/>
        <v>Positive</v>
      </c>
      <c r="J22" s="36">
        <f>MAX($C$2:C22)</f>
        <v>1170.3363692566995</v>
      </c>
      <c r="K22" s="11">
        <f t="shared" si="5"/>
        <v>0</v>
      </c>
      <c r="L22" s="11" t="str">
        <f t="shared" si="9"/>
        <v>Positive</v>
      </c>
      <c r="M22" s="11">
        <f t="shared" si="6"/>
        <v>2.1863549961988776E-2</v>
      </c>
      <c r="O22" s="37">
        <v>2011</v>
      </c>
      <c r="P22" s="37" t="str">
        <f t="shared" ref="P22:P31" si="20">IFERROR("D"&amp;(S5+1)&amp;":D"&amp;S6,"N/A")</f>
        <v>N/A</v>
      </c>
      <c r="Q22" s="37" t="str">
        <f t="shared" si="19"/>
        <v>N/A</v>
      </c>
      <c r="U22" s="37" t="s">
        <v>24</v>
      </c>
      <c r="V22" s="11">
        <f t="shared" ref="V22:W33" ca="1" si="21">IFERROR(STDEV(INDIRECT(P20))*SQRT($AA$1),"N/A")</f>
        <v>0.14490309254177344</v>
      </c>
      <c r="W22" s="11">
        <f t="shared" ca="1" si="21"/>
        <v>0.14967803939967073</v>
      </c>
      <c r="X22" s="11">
        <f t="shared" ref="X22:X33" ca="1" si="22">IFERROR(V22-W22,"N/A")</f>
        <v>-4.7749468578972831E-3</v>
      </c>
      <c r="Z22" s="37" t="s">
        <v>49</v>
      </c>
      <c r="AA22" s="42">
        <f t="shared" si="15"/>
        <v>5.5817018907588833E-2</v>
      </c>
      <c r="AB22" s="11">
        <f t="shared" si="16"/>
        <v>-7.3834701592010665E-2</v>
      </c>
      <c r="AC22" s="40">
        <f t="shared" si="14"/>
        <v>0.1296517204995995</v>
      </c>
    </row>
    <row r="23" spans="1:29" x14ac:dyDescent="0.25">
      <c r="A23" s="33">
        <f t="shared" si="7"/>
        <v>41912</v>
      </c>
      <c r="B23" s="34">
        <f t="shared" si="17"/>
        <v>1603.5076158720126</v>
      </c>
      <c r="C23" s="34">
        <f t="shared" si="17"/>
        <v>1147.7033706002424</v>
      </c>
      <c r="D23" s="11">
        <v>-9.7769120121638103E-3</v>
      </c>
      <c r="E23" s="11">
        <v>-1.9338883462052703E-2</v>
      </c>
      <c r="G23" s="36">
        <f>MAX($B$2:B23)</f>
        <v>1619.3397582057892</v>
      </c>
      <c r="H23" s="11">
        <f t="shared" si="3"/>
        <v>-9.7769120121637965E-3</v>
      </c>
      <c r="I23" s="11">
        <f t="shared" si="4"/>
        <v>-9.7769120121638103E-3</v>
      </c>
      <c r="J23" s="36">
        <f>MAX($C$2:C23)</f>
        <v>1170.3363692566995</v>
      </c>
      <c r="K23" s="11">
        <f t="shared" si="5"/>
        <v>-1.9338883462052703E-2</v>
      </c>
      <c r="L23" s="11">
        <f t="shared" si="9"/>
        <v>-1.9338883462052703E-2</v>
      </c>
      <c r="M23" s="11">
        <f t="shared" si="6"/>
        <v>9.5619714498888925E-3</v>
      </c>
      <c r="O23" s="37">
        <v>2012</v>
      </c>
      <c r="P23" s="37" t="str">
        <f t="shared" si="20"/>
        <v>N/A</v>
      </c>
      <c r="Q23" s="37" t="str">
        <f t="shared" si="19"/>
        <v>N/A</v>
      </c>
      <c r="U23" s="37">
        <v>2010</v>
      </c>
      <c r="V23" s="11" t="str">
        <f t="shared" ca="1" si="21"/>
        <v>N/A</v>
      </c>
      <c r="W23" s="11" t="str">
        <f t="shared" ca="1" si="21"/>
        <v>N/A</v>
      </c>
      <c r="X23" s="11" t="str">
        <f t="shared" ca="1" si="22"/>
        <v>N/A</v>
      </c>
      <c r="Z23" s="37" t="s">
        <v>50</v>
      </c>
      <c r="AA23" s="42">
        <f t="shared" si="15"/>
        <v>4.3073651809911961E-2</v>
      </c>
      <c r="AB23" s="11">
        <f t="shared" si="16"/>
        <v>4.0987811043497357E-2</v>
      </c>
      <c r="AC23" s="40">
        <f t="shared" si="14"/>
        <v>2.0858407664146039E-3</v>
      </c>
    </row>
    <row r="24" spans="1:29" x14ac:dyDescent="0.25">
      <c r="A24" s="33">
        <f t="shared" si="7"/>
        <v>41943</v>
      </c>
      <c r="B24" s="34">
        <f t="shared" si="17"/>
        <v>1599.2513669471136</v>
      </c>
      <c r="C24" s="34">
        <f t="shared" si="17"/>
        <v>1109.3623179395784</v>
      </c>
      <c r="D24" s="11">
        <v>-2.6543365823581801E-3</v>
      </c>
      <c r="E24" s="11">
        <v>-3.3406761400911256E-2</v>
      </c>
      <c r="G24" s="36">
        <f>MAX($B$2:B24)</f>
        <v>1619.3397582057892</v>
      </c>
      <c r="H24" s="11">
        <f t="shared" si="3"/>
        <v>-1.2405297379305513E-2</v>
      </c>
      <c r="I24" s="11">
        <f t="shared" si="4"/>
        <v>-2.6543365823581801E-3</v>
      </c>
      <c r="J24" s="36">
        <f>MAX($C$2:C24)</f>
        <v>1170.3363692566995</v>
      </c>
      <c r="K24" s="11">
        <f t="shared" si="5"/>
        <v>-5.2099595397387177E-2</v>
      </c>
      <c r="L24" s="11">
        <f t="shared" si="9"/>
        <v>-3.3406761400911256E-2</v>
      </c>
      <c r="M24" s="11">
        <f t="shared" si="6"/>
        <v>3.0752424818553076E-2</v>
      </c>
      <c r="O24" s="37">
        <v>2013</v>
      </c>
      <c r="P24" s="37" t="str">
        <f t="shared" si="20"/>
        <v>D3:D14</v>
      </c>
      <c r="Q24" s="37" t="str">
        <f t="shared" si="19"/>
        <v>E3:E14</v>
      </c>
      <c r="U24" s="37">
        <v>2011</v>
      </c>
      <c r="V24" s="11" t="str">
        <f t="shared" ca="1" si="21"/>
        <v>N/A</v>
      </c>
      <c r="W24" s="11" t="str">
        <f t="shared" ca="1" si="21"/>
        <v>N/A</v>
      </c>
      <c r="X24" s="11" t="str">
        <f t="shared" ca="1" si="22"/>
        <v>N/A</v>
      </c>
      <c r="Z24" s="37" t="s">
        <v>51</v>
      </c>
      <c r="AA24" s="42">
        <f t="shared" si="15"/>
        <v>0.11184893809153951</v>
      </c>
      <c r="AB24" s="11">
        <f t="shared" si="16"/>
        <v>1.3229820270126424E-2</v>
      </c>
      <c r="AC24" s="40">
        <f t="shared" si="14"/>
        <v>9.8619117821413083E-2</v>
      </c>
    </row>
    <row r="25" spans="1:29" x14ac:dyDescent="0.25">
      <c r="A25" s="33">
        <f t="shared" si="7"/>
        <v>41973</v>
      </c>
      <c r="B25" s="34">
        <f t="shared" si="17"/>
        <v>1561.6952149767008</v>
      </c>
      <c r="C25" s="34">
        <f t="shared" si="17"/>
        <v>1064.6282116373607</v>
      </c>
      <c r="D25" s="11">
        <v>-2.34835828479582E-2</v>
      </c>
      <c r="E25" s="11">
        <v>-4.0324162429910659E-2</v>
      </c>
      <c r="G25" s="36">
        <f>MAX($B$2:B25)</f>
        <v>1619.3397582057892</v>
      </c>
      <c r="H25" s="11">
        <f t="shared" si="3"/>
        <v>-3.5597559398503176E-2</v>
      </c>
      <c r="I25" s="11">
        <f t="shared" si="4"/>
        <v>-2.34835828479582E-2</v>
      </c>
      <c r="J25" s="36">
        <f>MAX($C$2:C25)</f>
        <v>1170.3363692566995</v>
      </c>
      <c r="K25" s="11">
        <f t="shared" si="5"/>
        <v>-9.0322885279960907E-2</v>
      </c>
      <c r="L25" s="11">
        <f t="shared" si="9"/>
        <v>-4.0324162429910659E-2</v>
      </c>
      <c r="M25" s="11">
        <f t="shared" si="6"/>
        <v>1.684057958195246E-2</v>
      </c>
      <c r="O25" s="37">
        <v>2014</v>
      </c>
      <c r="P25" s="37" t="str">
        <f t="shared" si="20"/>
        <v>D15:D26</v>
      </c>
      <c r="Q25" s="37" t="str">
        <f t="shared" si="19"/>
        <v>E15:E26</v>
      </c>
      <c r="U25" s="37">
        <v>2012</v>
      </c>
      <c r="V25" s="11" t="str">
        <f t="shared" ca="1" si="21"/>
        <v>N/A</v>
      </c>
      <c r="W25" s="11" t="str">
        <f t="shared" ca="1" si="21"/>
        <v>N/A</v>
      </c>
      <c r="X25" s="11" t="str">
        <f t="shared" ca="1" si="22"/>
        <v>N/A</v>
      </c>
      <c r="Z25" s="37" t="s">
        <v>52</v>
      </c>
      <c r="AA25" s="42">
        <f t="shared" si="15"/>
        <v>0.19575984882819353</v>
      </c>
      <c r="AB25" s="11">
        <f t="shared" si="16"/>
        <v>5.8602906704172453E-2</v>
      </c>
      <c r="AC25" s="40">
        <f t="shared" si="14"/>
        <v>0.13715694212402108</v>
      </c>
    </row>
    <row r="26" spans="1:29" x14ac:dyDescent="0.25">
      <c r="A26" s="33">
        <f t="shared" si="7"/>
        <v>42004</v>
      </c>
      <c r="B26" s="34">
        <f t="shared" si="17"/>
        <v>1499.0975346212886</v>
      </c>
      <c r="C26" s="34">
        <f t="shared" si="17"/>
        <v>1026.1110132523752</v>
      </c>
      <c r="D26" s="11">
        <v>-4.0083160757040701E-2</v>
      </c>
      <c r="E26" s="11">
        <v>-3.617901344709562E-2</v>
      </c>
      <c r="G26" s="36">
        <f>MAX($B$2:B26)</f>
        <v>1619.3397582057892</v>
      </c>
      <c r="H26" s="11">
        <f t="shared" si="3"/>
        <v>-7.4253857459615324E-2</v>
      </c>
      <c r="I26" s="11">
        <f t="shared" si="4"/>
        <v>-4.0083160757040701E-2</v>
      </c>
      <c r="J26" s="36">
        <f>MAX($C$2:C26)</f>
        <v>1170.3363692566995</v>
      </c>
      <c r="K26" s="11">
        <f t="shared" si="5"/>
        <v>-0.12323410584593242</v>
      </c>
      <c r="L26" s="11">
        <f t="shared" si="9"/>
        <v>-3.617901344709562E-2</v>
      </c>
      <c r="M26" s="11">
        <f t="shared" si="6"/>
        <v>-3.9041473099450802E-3</v>
      </c>
      <c r="O26" s="37">
        <v>2015</v>
      </c>
      <c r="P26" s="37" t="str">
        <f t="shared" si="20"/>
        <v>D27:D38</v>
      </c>
      <c r="Q26" s="37" t="str">
        <f t="shared" si="19"/>
        <v>E27:E38</v>
      </c>
      <c r="U26" s="37">
        <v>2013</v>
      </c>
      <c r="V26" s="11">
        <f t="shared" ca="1" si="21"/>
        <v>0.121842602154147</v>
      </c>
      <c r="W26" s="11">
        <f t="shared" ca="1" si="21"/>
        <v>0.10723352714472968</v>
      </c>
      <c r="X26" s="11">
        <f t="shared" ca="1" si="22"/>
        <v>1.4609075009417313E-2</v>
      </c>
      <c r="Z26" s="37" t="s">
        <v>53</v>
      </c>
      <c r="AA26" s="42">
        <f t="shared" si="15"/>
        <v>4.5253967446938992E-2</v>
      </c>
      <c r="AB26" s="11">
        <f t="shared" si="16"/>
        <v>9.2639107386010666E-2</v>
      </c>
      <c r="AC26" s="40">
        <f t="shared" si="14"/>
        <v>-4.7385139939071674E-2</v>
      </c>
    </row>
    <row r="27" spans="1:29" x14ac:dyDescent="0.25">
      <c r="A27" s="33">
        <f t="shared" si="7"/>
        <v>42035</v>
      </c>
      <c r="B27" s="34">
        <f t="shared" si="17"/>
        <v>1508.1791754430694</v>
      </c>
      <c r="C27" s="34">
        <f t="shared" si="17"/>
        <v>1007.2288823726483</v>
      </c>
      <c r="D27" s="11">
        <v>6.05807201469048E-3</v>
      </c>
      <c r="E27" s="11">
        <v>-1.8401645276058254E-2</v>
      </c>
      <c r="G27" s="36">
        <f>MAX($B$2:B27)</f>
        <v>1619.3397582057892</v>
      </c>
      <c r="H27" s="11">
        <f t="shared" si="3"/>
        <v>-6.8645620660783613E-2</v>
      </c>
      <c r="I27" s="11" t="str">
        <f t="shared" si="4"/>
        <v>Positive</v>
      </c>
      <c r="J27" s="36">
        <f>MAX($C$2:C27)</f>
        <v>1170.3363692566995</v>
      </c>
      <c r="K27" s="11">
        <f t="shared" si="5"/>
        <v>-0.13936804082030163</v>
      </c>
      <c r="L27" s="11">
        <f t="shared" si="9"/>
        <v>-1.8401645276058254E-2</v>
      </c>
      <c r="M27" s="11">
        <f t="shared" si="6"/>
        <v>2.4459717290748733E-2</v>
      </c>
      <c r="O27" s="37">
        <v>2016</v>
      </c>
      <c r="P27" s="37" t="str">
        <f t="shared" si="20"/>
        <v>D39:D50</v>
      </c>
      <c r="Q27" s="37" t="str">
        <f t="shared" si="19"/>
        <v>E39:E50</v>
      </c>
      <c r="U27" s="37">
        <v>2014</v>
      </c>
      <c r="V27" s="11">
        <f t="shared" ca="1" si="21"/>
        <v>0.15385769262450144</v>
      </c>
      <c r="W27" s="11">
        <f t="shared" ca="1" si="21"/>
        <v>0.10797953135705653</v>
      </c>
      <c r="X27" s="11">
        <f t="shared" ca="1" si="22"/>
        <v>4.5878161267444914E-2</v>
      </c>
      <c r="Z27" s="37" t="s">
        <v>54</v>
      </c>
      <c r="AA27" s="42">
        <f t="shared" si="15"/>
        <v>5.0596962047896099E-2</v>
      </c>
      <c r="AB27" s="11">
        <f t="shared" si="16"/>
        <v>5.1300355109769047E-3</v>
      </c>
      <c r="AC27" s="40">
        <f t="shared" si="14"/>
        <v>4.5466926536919194E-2</v>
      </c>
    </row>
    <row r="28" spans="1:29" x14ac:dyDescent="0.25">
      <c r="A28" s="33">
        <f t="shared" si="7"/>
        <v>42063</v>
      </c>
      <c r="B28" s="34">
        <f t="shared" si="17"/>
        <v>1524.1797766577415</v>
      </c>
      <c r="C28" s="34">
        <f t="shared" si="17"/>
        <v>1019.5694445883541</v>
      </c>
      <c r="D28" s="11">
        <v>1.0609217707817399E-2</v>
      </c>
      <c r="E28" s="11">
        <v>1.2251993992305144E-2</v>
      </c>
      <c r="G28" s="36">
        <f>MAX($B$2:B28)</f>
        <v>1619.3397582057892</v>
      </c>
      <c r="H28" s="11">
        <f t="shared" si="3"/>
        <v>-5.8764679287244714E-2</v>
      </c>
      <c r="I28" s="11" t="str">
        <f t="shared" si="4"/>
        <v>Positive</v>
      </c>
      <c r="J28" s="36">
        <f>MAX($C$2:C28)</f>
        <v>1170.3363692566995</v>
      </c>
      <c r="K28" s="11">
        <f t="shared" si="5"/>
        <v>-0.12882358322684617</v>
      </c>
      <c r="L28" s="11" t="str">
        <f t="shared" si="9"/>
        <v>Positive</v>
      </c>
      <c r="M28" s="11">
        <f t="shared" si="6"/>
        <v>-1.6427762844877444E-3</v>
      </c>
      <c r="O28" s="37">
        <v>2017</v>
      </c>
      <c r="P28" s="37" t="str">
        <f t="shared" si="20"/>
        <v>D51:D62</v>
      </c>
      <c r="Q28" s="37" t="str">
        <f t="shared" si="19"/>
        <v>E51:E62</v>
      </c>
      <c r="U28" s="37">
        <v>2015</v>
      </c>
      <c r="V28" s="11">
        <f t="shared" ca="1" si="21"/>
        <v>0.15501869417790937</v>
      </c>
      <c r="W28" s="11">
        <f t="shared" ca="1" si="21"/>
        <v>0.1238616492785599</v>
      </c>
      <c r="X28" s="11">
        <f t="shared" ca="1" si="22"/>
        <v>3.1157044899349465E-2</v>
      </c>
      <c r="Z28" s="37" t="s">
        <v>55</v>
      </c>
      <c r="AA28" s="42">
        <f t="shared" si="15"/>
        <v>-6.5113554944947527E-2</v>
      </c>
      <c r="AB28" s="11">
        <f t="shared" si="16"/>
        <v>-0.10594406225737152</v>
      </c>
      <c r="AC28" s="40">
        <f t="shared" si="14"/>
        <v>4.0830507312423991E-2</v>
      </c>
    </row>
    <row r="29" spans="1:29" x14ac:dyDescent="0.25">
      <c r="A29" s="33">
        <f t="shared" si="7"/>
        <v>42094</v>
      </c>
      <c r="B29" s="34">
        <f t="shared" si="17"/>
        <v>1485.5024263775867</v>
      </c>
      <c r="C29" s="34">
        <f t="shared" si="17"/>
        <v>991.33777496865628</v>
      </c>
      <c r="D29" s="11">
        <v>-2.53758453382497E-2</v>
      </c>
      <c r="E29" s="11">
        <v>-2.7689795697139807E-2</v>
      </c>
      <c r="G29" s="36">
        <f>MAX($B$2:B29)</f>
        <v>1619.3397582057892</v>
      </c>
      <c r="H29" s="11">
        <f t="shared" si="3"/>
        <v>-8.264932121254942E-2</v>
      </c>
      <c r="I29" s="11">
        <f t="shared" si="4"/>
        <v>-2.53758453382497E-2</v>
      </c>
      <c r="J29" s="36">
        <f>MAX($C$2:C29)</f>
        <v>1170.3363692566995</v>
      </c>
      <c r="K29" s="11">
        <f t="shared" si="5"/>
        <v>-0.15294628022346113</v>
      </c>
      <c r="L29" s="11">
        <f t="shared" si="9"/>
        <v>-2.7689795697139807E-2</v>
      </c>
      <c r="M29" s="11">
        <f t="shared" si="6"/>
        <v>2.3139503588901073E-3</v>
      </c>
      <c r="O29" s="37">
        <v>2018</v>
      </c>
      <c r="P29" s="37" t="str">
        <f t="shared" si="20"/>
        <v>D63:D74</v>
      </c>
      <c r="Q29" s="37" t="str">
        <f t="shared" si="19"/>
        <v>E63:E74</v>
      </c>
      <c r="U29" s="37">
        <v>2016</v>
      </c>
      <c r="V29" s="11">
        <f t="shared" ca="1" si="21"/>
        <v>0.11045491476188249</v>
      </c>
      <c r="W29" s="11">
        <f t="shared" ca="1" si="21"/>
        <v>0.12603905109378843</v>
      </c>
      <c r="X29" s="11">
        <f t="shared" ca="1" si="22"/>
        <v>-1.5584136331905946E-2</v>
      </c>
      <c r="Z29" s="37" t="s">
        <v>56</v>
      </c>
      <c r="AA29" s="42">
        <f t="shared" si="15"/>
        <v>-9.0688617182845821E-3</v>
      </c>
      <c r="AB29" s="11">
        <f t="shared" si="16"/>
        <v>-3.3888378386565776E-2</v>
      </c>
      <c r="AC29" s="40">
        <f t="shared" si="14"/>
        <v>2.4819516668281194E-2</v>
      </c>
    </row>
    <row r="30" spans="1:29" x14ac:dyDescent="0.25">
      <c r="A30" s="33">
        <f t="shared" si="7"/>
        <v>42124</v>
      </c>
      <c r="B30" s="34">
        <f t="shared" si="17"/>
        <v>1654.8047981164584</v>
      </c>
      <c r="C30" s="34">
        <f t="shared" si="17"/>
        <v>1026.0557518486664</v>
      </c>
      <c r="D30" s="11">
        <v>0.113969771258952</v>
      </c>
      <c r="E30" s="11">
        <v>3.5021339604563995E-2</v>
      </c>
      <c r="G30" s="36">
        <f>MAX($B$2:B30)</f>
        <v>1654.8047981164584</v>
      </c>
      <c r="H30" s="11">
        <f t="shared" si="3"/>
        <v>0</v>
      </c>
      <c r="I30" s="11" t="str">
        <f t="shared" si="4"/>
        <v>Positive</v>
      </c>
      <c r="J30" s="36">
        <f>MAX($C$2:C30)</f>
        <v>1170.3363692566995</v>
      </c>
      <c r="K30" s="11">
        <f t="shared" si="5"/>
        <v>-0.12328132423985783</v>
      </c>
      <c r="L30" s="11" t="str">
        <f t="shared" si="9"/>
        <v>Positive</v>
      </c>
      <c r="M30" s="11">
        <f t="shared" si="6"/>
        <v>7.8948431654388002E-2</v>
      </c>
      <c r="O30" s="37">
        <v>2019</v>
      </c>
      <c r="P30" s="37" t="str">
        <f t="shared" si="20"/>
        <v>D75:D86</v>
      </c>
      <c r="Q30" s="37" t="str">
        <f t="shared" si="19"/>
        <v>E75:E86</v>
      </c>
      <c r="U30" s="37">
        <v>2017</v>
      </c>
      <c r="V30" s="11">
        <f t="shared" ca="1" si="21"/>
        <v>6.8035354647857468E-2</v>
      </c>
      <c r="W30" s="11">
        <f t="shared" ca="1" si="21"/>
        <v>6.6453832230969317E-2</v>
      </c>
      <c r="X30" s="11">
        <f t="shared" ca="1" si="22"/>
        <v>1.5815224168881509E-3</v>
      </c>
      <c r="Z30" s="37" t="s">
        <v>57</v>
      </c>
      <c r="AA30" s="42">
        <f t="shared" si="15"/>
        <v>0.14648510639139567</v>
      </c>
      <c r="AB30" s="11">
        <f t="shared" si="16"/>
        <v>-2.0851842174026691E-2</v>
      </c>
      <c r="AC30" s="40">
        <f t="shared" si="14"/>
        <v>0.16733694856542236</v>
      </c>
    </row>
    <row r="31" spans="1:29" x14ac:dyDescent="0.25">
      <c r="A31" s="33">
        <f t="shared" si="7"/>
        <v>42155</v>
      </c>
      <c r="B31" s="34">
        <f t="shared" si="17"/>
        <v>1634.4211369369577</v>
      </c>
      <c r="C31" s="34">
        <f t="shared" si="17"/>
        <v>978.39279114988597</v>
      </c>
      <c r="D31" s="11">
        <v>-1.2317864440991399E-2</v>
      </c>
      <c r="E31" s="11">
        <v>-4.6452603197150943E-2</v>
      </c>
      <c r="G31" s="36">
        <f>MAX($B$2:B31)</f>
        <v>1654.8047981164584</v>
      </c>
      <c r="H31" s="11">
        <f t="shared" si="3"/>
        <v>-1.2317864440991366E-2</v>
      </c>
      <c r="I31" s="11">
        <f t="shared" si="4"/>
        <v>-1.2317864440991399E-2</v>
      </c>
      <c r="J31" s="36">
        <f>MAX($C$2:C31)</f>
        <v>1170.3363692566995</v>
      </c>
      <c r="K31" s="11">
        <f t="shared" si="5"/>
        <v>-0.16400718900047528</v>
      </c>
      <c r="L31" s="11">
        <f t="shared" si="9"/>
        <v>-4.6452603197150943E-2</v>
      </c>
      <c r="M31" s="11">
        <f t="shared" si="6"/>
        <v>3.4134738756159543E-2</v>
      </c>
      <c r="O31" s="37">
        <v>2020</v>
      </c>
      <c r="P31" s="37" t="str">
        <f t="shared" si="20"/>
        <v>D87:D97</v>
      </c>
      <c r="Q31" s="37" t="str">
        <f t="shared" si="19"/>
        <v>E87:E97</v>
      </c>
      <c r="U31" s="37">
        <v>2018</v>
      </c>
      <c r="V31" s="11">
        <f t="shared" ca="1" si="21"/>
        <v>9.0415033118033505E-2</v>
      </c>
      <c r="W31" s="11">
        <f t="shared" ca="1" si="21"/>
        <v>0.11708909971781005</v>
      </c>
      <c r="X31" s="11">
        <f t="shared" ca="1" si="22"/>
        <v>-2.6674066599776544E-2</v>
      </c>
      <c r="Z31" s="37" t="s">
        <v>58</v>
      </c>
      <c r="AA31" s="42">
        <f t="shared" si="15"/>
        <v>-6.9369296673923664E-2</v>
      </c>
      <c r="AB31" s="11">
        <f t="shared" si="16"/>
        <v>-0.13402006831767721</v>
      </c>
      <c r="AC31" s="40">
        <f t="shared" si="14"/>
        <v>6.4650771643753546E-2</v>
      </c>
    </row>
    <row r="32" spans="1:29" x14ac:dyDescent="0.25">
      <c r="A32" s="33">
        <f t="shared" si="7"/>
        <v>42185</v>
      </c>
      <c r="B32" s="34">
        <f t="shared" si="17"/>
        <v>1703.1064073501841</v>
      </c>
      <c r="C32" s="34">
        <f t="shared" si="17"/>
        <v>970.66655614385911</v>
      </c>
      <c r="D32" s="11">
        <v>4.2024218153436398E-2</v>
      </c>
      <c r="E32" s="11">
        <v>-7.8968642000585287E-3</v>
      </c>
      <c r="G32" s="36">
        <f>MAX($B$2:B32)</f>
        <v>1703.1064073501841</v>
      </c>
      <c r="H32" s="11">
        <f t="shared" si="3"/>
        <v>0</v>
      </c>
      <c r="I32" s="11" t="str">
        <f t="shared" si="4"/>
        <v>Positive</v>
      </c>
      <c r="J32" s="36">
        <f>MAX($C$2:C32)</f>
        <v>1170.3363692566995</v>
      </c>
      <c r="K32" s="11">
        <f t="shared" si="5"/>
        <v>-0.17060891070116369</v>
      </c>
      <c r="L32" s="11">
        <f t="shared" si="9"/>
        <v>-7.8968642000585287E-3</v>
      </c>
      <c r="M32" s="11">
        <f t="shared" si="6"/>
        <v>4.9921082353494926E-2</v>
      </c>
      <c r="U32" s="37">
        <v>2019</v>
      </c>
      <c r="V32" s="11">
        <f t="shared" ca="1" si="21"/>
        <v>9.8906479470145428E-2</v>
      </c>
      <c r="W32" s="11">
        <f t="shared" ca="1" si="21"/>
        <v>0.11940173213301236</v>
      </c>
      <c r="X32" s="11">
        <f t="shared" ca="1" si="22"/>
        <v>-2.0495252662866933E-2</v>
      </c>
      <c r="Z32" s="37" t="s">
        <v>59</v>
      </c>
      <c r="AA32" s="42">
        <f t="shared" si="15"/>
        <v>6.2290737512427086E-4</v>
      </c>
      <c r="AB32" s="11">
        <f t="shared" si="16"/>
        <v>-2.8458140729327286E-2</v>
      </c>
      <c r="AC32" s="40">
        <f t="shared" si="14"/>
        <v>2.9081048104451557E-2</v>
      </c>
    </row>
    <row r="33" spans="1:29" x14ac:dyDescent="0.25">
      <c r="A33" s="33">
        <f t="shared" si="7"/>
        <v>42216</v>
      </c>
      <c r="B33" s="34">
        <f t="shared" si="17"/>
        <v>1721.4798427554827</v>
      </c>
      <c r="C33" s="34">
        <f t="shared" si="17"/>
        <v>932.72960249781522</v>
      </c>
      <c r="D33" s="11">
        <v>1.07881899369313E-2</v>
      </c>
      <c r="E33" s="11">
        <v>-3.9083404497580521E-2</v>
      </c>
      <c r="G33" s="36">
        <f>MAX($B$2:B33)</f>
        <v>1721.4798427554827</v>
      </c>
      <c r="H33" s="11">
        <f t="shared" si="3"/>
        <v>0</v>
      </c>
      <c r="I33" s="11" t="str">
        <f t="shared" si="4"/>
        <v>Positive</v>
      </c>
      <c r="J33" s="36">
        <f>MAX($C$2:C33)</f>
        <v>1170.3363692566995</v>
      </c>
      <c r="K33" s="11">
        <f t="shared" si="5"/>
        <v>-0.20302433813091902</v>
      </c>
      <c r="L33" s="11">
        <f t="shared" si="9"/>
        <v>-3.9083404497580521E-2</v>
      </c>
      <c r="M33" s="11">
        <f t="shared" si="6"/>
        <v>4.9871594434511821E-2</v>
      </c>
      <c r="O33" s="43" t="s">
        <v>60</v>
      </c>
      <c r="P33" s="37" t="s">
        <v>16</v>
      </c>
      <c r="Q33" s="37" t="s">
        <v>1</v>
      </c>
      <c r="U33" s="37">
        <v>2020</v>
      </c>
      <c r="V33" s="11">
        <f t="shared" ca="1" si="21"/>
        <v>0.28347632890784563</v>
      </c>
      <c r="W33" s="11">
        <f t="shared" ca="1" si="21"/>
        <v>0.31711434473445632</v>
      </c>
      <c r="X33" s="11">
        <f t="shared" ca="1" si="22"/>
        <v>-3.363801582661069E-2</v>
      </c>
      <c r="Z33" s="37" t="s">
        <v>61</v>
      </c>
      <c r="AA33" s="42">
        <f t="shared" si="15"/>
        <v>-4.8283694308481895E-4</v>
      </c>
      <c r="AB33" s="11">
        <f t="shared" si="16"/>
        <v>3.9361553654276626E-2</v>
      </c>
      <c r="AC33" s="40">
        <f t="shared" si="14"/>
        <v>-3.9844390597361445E-2</v>
      </c>
    </row>
    <row r="34" spans="1:29" x14ac:dyDescent="0.25">
      <c r="A34" s="33">
        <f t="shared" si="7"/>
        <v>42247</v>
      </c>
      <c r="B34" s="34">
        <f t="shared" si="17"/>
        <v>1613.0126466003912</v>
      </c>
      <c r="C34" s="34">
        <f t="shared" si="17"/>
        <v>860.27844839793715</v>
      </c>
      <c r="D34" s="11">
        <v>-6.3008112823135703E-2</v>
      </c>
      <c r="E34" s="11">
        <v>-7.7676481914862094E-2</v>
      </c>
      <c r="G34" s="36">
        <f>MAX($B$2:B34)</f>
        <v>1721.4798427554827</v>
      </c>
      <c r="H34" s="11">
        <f t="shared" si="3"/>
        <v>-6.3008112823135787E-2</v>
      </c>
      <c r="I34" s="11">
        <f t="shared" si="4"/>
        <v>-6.3008112823135703E-2</v>
      </c>
      <c r="J34" s="36">
        <f>MAX($C$2:C34)</f>
        <v>1170.3363692566995</v>
      </c>
      <c r="K34" s="11">
        <f t="shared" si="5"/>
        <v>-0.26493060371667798</v>
      </c>
      <c r="L34" s="11">
        <f t="shared" si="9"/>
        <v>-7.7676481914862094E-2</v>
      </c>
      <c r="M34" s="11">
        <f t="shared" si="6"/>
        <v>1.4668369091726391E-2</v>
      </c>
      <c r="O34" s="37" t="s">
        <v>24</v>
      </c>
      <c r="P34" s="37" t="str">
        <f>"I3:I"&amp;S3</f>
        <v>I3:I97</v>
      </c>
      <c r="Q34" s="37" t="str">
        <f>"L3:L"&amp;S3</f>
        <v>L3:L97</v>
      </c>
      <c r="Z34" s="37" t="s">
        <v>62</v>
      </c>
      <c r="AA34" s="42">
        <f t="shared" si="15"/>
        <v>3.6049121124920536E-2</v>
      </c>
      <c r="AB34" s="11">
        <f t="shared" si="16"/>
        <v>2.7637168573707349E-2</v>
      </c>
      <c r="AC34" s="40">
        <f t="shared" si="14"/>
        <v>8.4119525512131865E-3</v>
      </c>
    </row>
    <row r="35" spans="1:29" x14ac:dyDescent="0.25">
      <c r="A35" s="33">
        <f t="shared" si="7"/>
        <v>42277</v>
      </c>
      <c r="B35" s="34">
        <f t="shared" si="17"/>
        <v>1584.9631137114488</v>
      </c>
      <c r="C35" s="34">
        <f t="shared" si="17"/>
        <v>840.5777579757746</v>
      </c>
      <c r="D35" s="11">
        <v>-1.7389530669867901E-2</v>
      </c>
      <c r="E35" s="11">
        <v>-2.2900364944455354E-2</v>
      </c>
      <c r="G35" s="36">
        <f>MAX($B$2:B35)</f>
        <v>1721.4798427554827</v>
      </c>
      <c r="H35" s="11">
        <f t="shared" si="3"/>
        <v>-7.9301961982615299E-2</v>
      </c>
      <c r="I35" s="11">
        <f t="shared" si="4"/>
        <v>-1.7389530669867901E-2</v>
      </c>
      <c r="J35" s="36">
        <f>MAX($C$2:C35)</f>
        <v>1170.3363692566995</v>
      </c>
      <c r="K35" s="11">
        <f t="shared" si="5"/>
        <v>-0.2817639611510665</v>
      </c>
      <c r="L35" s="11">
        <f t="shared" si="9"/>
        <v>-2.2900364944455354E-2</v>
      </c>
      <c r="M35" s="11">
        <f t="shared" si="6"/>
        <v>5.5108342745874526E-3</v>
      </c>
      <c r="O35" s="37">
        <v>2010</v>
      </c>
      <c r="P35" s="37" t="str">
        <f>IFERROR("I"&amp;(S4+1)&amp;":I"&amp;S5,"N/A")</f>
        <v>N/A</v>
      </c>
      <c r="Q35" s="37" t="str">
        <f>IFERROR("L"&amp;(S4+1)&amp;":L"&amp;S5,"N/A")</f>
        <v>N/A</v>
      </c>
      <c r="U35" s="41" t="s">
        <v>63</v>
      </c>
      <c r="Z35" s="37" t="s">
        <v>64</v>
      </c>
      <c r="AA35" s="42">
        <f t="shared" si="15"/>
        <v>1.7358568604000091E-2</v>
      </c>
      <c r="AB35" s="11">
        <f t="shared" si="16"/>
        <v>2.3678667025672784E-3</v>
      </c>
      <c r="AC35" s="40">
        <f t="shared" si="14"/>
        <v>1.4990701901432812E-2</v>
      </c>
    </row>
    <row r="36" spans="1:29" x14ac:dyDescent="0.25">
      <c r="A36" s="33">
        <f t="shared" si="7"/>
        <v>42308</v>
      </c>
      <c r="B36" s="34">
        <f t="shared" ref="B36:C51" si="23">B35*(1+D36)</f>
        <v>1630.9831805110009</v>
      </c>
      <c r="C36" s="34">
        <f t="shared" si="23"/>
        <v>870.87827639681814</v>
      </c>
      <c r="D36" s="11">
        <v>2.90354181756248E-2</v>
      </c>
      <c r="E36" s="11">
        <v>3.6047252182845435E-2</v>
      </c>
      <c r="G36" s="36">
        <f>MAX($B$2:B36)</f>
        <v>1721.4798427554827</v>
      </c>
      <c r="H36" s="11">
        <f t="shared" si="3"/>
        <v>-5.2569109435303352E-2</v>
      </c>
      <c r="I36" s="11" t="str">
        <f t="shared" si="4"/>
        <v>Positive</v>
      </c>
      <c r="J36" s="36">
        <f>MAX($C$2:C36)</f>
        <v>1170.3363692566995</v>
      </c>
      <c r="K36" s="11">
        <f t="shared" si="5"/>
        <v>-0.25587352553187104</v>
      </c>
      <c r="L36" s="11" t="str">
        <f t="shared" si="9"/>
        <v>Positive</v>
      </c>
      <c r="M36" s="11">
        <f t="shared" si="6"/>
        <v>-7.0118340072206353E-3</v>
      </c>
      <c r="O36" s="37">
        <v>2011</v>
      </c>
      <c r="P36" s="37" t="str">
        <f t="shared" ref="P36:P45" si="24">IFERROR("I"&amp;(S5+1)&amp;":I"&amp;S6,"N/A")</f>
        <v>N/A</v>
      </c>
      <c r="Q36" s="37" t="str">
        <f t="shared" ref="Q36:Q45" si="25">IFERROR("L"&amp;(S5+1)&amp;":L"&amp;S6,"N/A")</f>
        <v>N/A</v>
      </c>
      <c r="U36" s="37" t="s">
        <v>65</v>
      </c>
      <c r="V36" s="44">
        <f ca="1">(V16-$AA$2)/V22</f>
        <v>0.5978940995984231</v>
      </c>
      <c r="W36" s="44">
        <f ca="1">(W16-$AA$2)/W22</f>
        <v>-0.22895989407028602</v>
      </c>
      <c r="X36" s="36">
        <f t="shared" ref="X36:X39" ca="1" si="26">IFERROR(V36-W36,"N/A")</f>
        <v>0.82685399366870915</v>
      </c>
      <c r="Z36" s="37" t="s">
        <v>66</v>
      </c>
      <c r="AA36" s="42">
        <f t="shared" si="15"/>
        <v>7.2628575823999952E-2</v>
      </c>
      <c r="AB36" s="11">
        <f t="shared" si="16"/>
        <v>-4.4680400039999957E-2</v>
      </c>
      <c r="AC36" s="40">
        <f t="shared" si="14"/>
        <v>0.11730897586399991</v>
      </c>
    </row>
    <row r="37" spans="1:29" x14ac:dyDescent="0.25">
      <c r="A37" s="33">
        <f t="shared" si="7"/>
        <v>42338</v>
      </c>
      <c r="B37" s="34">
        <f t="shared" si="23"/>
        <v>1570.4992618878305</v>
      </c>
      <c r="C37" s="34">
        <f t="shared" si="23"/>
        <v>815.99334100085298</v>
      </c>
      <c r="D37" s="11">
        <v>-3.7084330081331801E-2</v>
      </c>
      <c r="E37" s="11">
        <v>-6.3022510589019087E-2</v>
      </c>
      <c r="G37" s="36">
        <f>MAX($B$2:B37)</f>
        <v>1721.4798427554827</v>
      </c>
      <c r="H37" s="11">
        <f t="shared" si="3"/>
        <v>-8.7703949310254714E-2</v>
      </c>
      <c r="I37" s="11">
        <f t="shared" si="4"/>
        <v>-3.7084330081331801E-2</v>
      </c>
      <c r="J37" s="36">
        <f>MAX($C$2:C37)</f>
        <v>1170.3363692566995</v>
      </c>
      <c r="K37" s="11">
        <f t="shared" si="5"/>
        <v>-0.3027702441486082</v>
      </c>
      <c r="L37" s="11">
        <f t="shared" si="9"/>
        <v>-6.3022510589019087E-2</v>
      </c>
      <c r="M37" s="11">
        <f t="shared" si="6"/>
        <v>2.5938180507687286E-2</v>
      </c>
      <c r="O37" s="37">
        <v>2012</v>
      </c>
      <c r="P37" s="37" t="str">
        <f t="shared" si="24"/>
        <v>N/A</v>
      </c>
      <c r="Q37" s="37" t="str">
        <f t="shared" si="25"/>
        <v>N/A</v>
      </c>
      <c r="U37" s="37" t="s">
        <v>67</v>
      </c>
      <c r="V37" s="44">
        <f ca="1">IFERROR(STDEV(INDIRECT(P34))*SQRT($AA$1),"N/A")</f>
        <v>0.12444204759057673</v>
      </c>
      <c r="W37" s="44">
        <f ca="1">IFERROR(STDEV(INDIRECT(Q34))*SQRT($AA$1),"N/A")</f>
        <v>0.13626014807481651</v>
      </c>
      <c r="X37" s="36">
        <f t="shared" ca="1" si="26"/>
        <v>-1.1818100484239785E-2</v>
      </c>
      <c r="Z37" s="37" t="s">
        <v>68</v>
      </c>
      <c r="AA37" s="42">
        <f t="shared" si="15"/>
        <v>2.2568396614999875E-2</v>
      </c>
      <c r="AB37" s="11">
        <f t="shared" si="16"/>
        <v>6.5201332140000234E-2</v>
      </c>
      <c r="AC37" s="40">
        <f t="shared" si="14"/>
        <v>-4.2632935525000359E-2</v>
      </c>
    </row>
    <row r="38" spans="1:29" x14ac:dyDescent="0.25">
      <c r="A38" s="33">
        <f t="shared" si="7"/>
        <v>42369</v>
      </c>
      <c r="B38" s="34">
        <f t="shared" si="23"/>
        <v>1585.9503989242796</v>
      </c>
      <c r="C38" s="34">
        <f t="shared" si="23"/>
        <v>816.65647784535759</v>
      </c>
      <c r="D38" s="11">
        <v>9.8383599479542998E-3</v>
      </c>
      <c r="E38" s="11">
        <v>8.126743334586628E-4</v>
      </c>
      <c r="G38" s="36">
        <f>MAX($B$2:B38)</f>
        <v>1721.4798427554827</v>
      </c>
      <c r="H38" s="11">
        <f t="shared" si="3"/>
        <v>-7.8728452384471792E-2</v>
      </c>
      <c r="I38" s="11" t="str">
        <f t="shared" si="4"/>
        <v>Positive</v>
      </c>
      <c r="J38" s="36">
        <f>MAX($C$2:C38)</f>
        <v>1170.3363692566995</v>
      </c>
      <c r="K38" s="11">
        <f t="shared" si="5"/>
        <v>-0.30220362342150409</v>
      </c>
      <c r="L38" s="11" t="str">
        <f t="shared" si="9"/>
        <v>Positive</v>
      </c>
      <c r="M38" s="11">
        <f t="shared" si="6"/>
        <v>9.025685614495637E-3</v>
      </c>
      <c r="O38" s="37">
        <v>2013</v>
      </c>
      <c r="P38" s="37" t="str">
        <f t="shared" si="24"/>
        <v>I3:I14</v>
      </c>
      <c r="Q38" s="37" t="str">
        <f t="shared" si="25"/>
        <v>L3:L14</v>
      </c>
      <c r="U38" s="37" t="s">
        <v>69</v>
      </c>
      <c r="V38" s="44">
        <f ca="1">(V16-$AA$2)/V37</f>
        <v>0.69620120949256303</v>
      </c>
      <c r="W38" s="44">
        <f ca="1">(W16-$AA$2)/W37</f>
        <v>-0.2515061705846664</v>
      </c>
      <c r="X38" s="36">
        <f t="shared" ca="1" si="26"/>
        <v>0.94770738007722943</v>
      </c>
      <c r="Z38" s="37" t="s">
        <v>70</v>
      </c>
      <c r="AA38" s="42">
        <f t="shared" si="15"/>
        <v>7.7714837732000053E-2</v>
      </c>
      <c r="AB38" s="11">
        <f t="shared" si="16"/>
        <v>4.8421899615999964E-2</v>
      </c>
      <c r="AC38" s="40">
        <f t="shared" si="14"/>
        <v>2.9292938116000089E-2</v>
      </c>
    </row>
    <row r="39" spans="1:29" x14ac:dyDescent="0.25">
      <c r="A39" s="33">
        <f t="shared" si="7"/>
        <v>42400</v>
      </c>
      <c r="B39" s="34">
        <f t="shared" si="23"/>
        <v>1487.8872450616323</v>
      </c>
      <c r="C39" s="34">
        <f t="shared" si="23"/>
        <v>769.79826133808569</v>
      </c>
      <c r="D39" s="11">
        <v>-6.1832421700679797E-2</v>
      </c>
      <c r="E39" s="11">
        <v>-5.7378123823741967E-2</v>
      </c>
      <c r="G39" s="36">
        <f>MAX($B$2:B39)</f>
        <v>1721.4798427554827</v>
      </c>
      <c r="H39" s="11">
        <f t="shared" si="3"/>
        <v>-0.13569290321747307</v>
      </c>
      <c r="I39" s="11">
        <f t="shared" si="4"/>
        <v>-6.1832421700679797E-2</v>
      </c>
      <c r="J39" s="36">
        <f>MAX($C$2:C39)</f>
        <v>1170.3363692566995</v>
      </c>
      <c r="K39" s="11">
        <f t="shared" si="5"/>
        <v>-0.34224187032058351</v>
      </c>
      <c r="L39" s="11">
        <f t="shared" si="9"/>
        <v>-5.7378123823741967E-2</v>
      </c>
      <c r="M39" s="11">
        <f t="shared" si="6"/>
        <v>-4.4542978769378308E-3</v>
      </c>
      <c r="O39" s="37">
        <v>2014</v>
      </c>
      <c r="P39" s="37" t="str">
        <f t="shared" si="24"/>
        <v>I15:I26</v>
      </c>
      <c r="Q39" s="37" t="str">
        <f t="shared" si="25"/>
        <v>L15:L26</v>
      </c>
      <c r="U39" s="37" t="s">
        <v>71</v>
      </c>
      <c r="V39" s="11">
        <f>MIN(H:H)</f>
        <v>-0.26575229238915121</v>
      </c>
      <c r="W39" s="11">
        <f>MIN(K:K)</f>
        <v>-0.45019644009592319</v>
      </c>
      <c r="X39" s="11">
        <f t="shared" si="26"/>
        <v>0.18444414770677198</v>
      </c>
      <c r="Z39" s="37" t="s">
        <v>72</v>
      </c>
      <c r="AA39" s="42">
        <f t="shared" si="15"/>
        <v>-2.4265534033929836E-2</v>
      </c>
      <c r="AB39" s="11">
        <f t="shared" si="16"/>
        <v>5.7359005724999967E-2</v>
      </c>
      <c r="AC39" s="40">
        <f t="shared" si="14"/>
        <v>-8.1624539758929804E-2</v>
      </c>
    </row>
    <row r="40" spans="1:29" x14ac:dyDescent="0.25">
      <c r="A40" s="33">
        <f t="shared" si="7"/>
        <v>42429</v>
      </c>
      <c r="B40" s="34">
        <f t="shared" si="23"/>
        <v>1486.3428443335949</v>
      </c>
      <c r="C40" s="34">
        <f t="shared" si="23"/>
        <v>791.76812315003804</v>
      </c>
      <c r="D40" s="11">
        <v>-1.03798236940556E-3</v>
      </c>
      <c r="E40" s="11">
        <v>2.8539765436419229E-2</v>
      </c>
      <c r="G40" s="36">
        <f>MAX($B$2:B40)</f>
        <v>1721.4798427554827</v>
      </c>
      <c r="H40" s="11">
        <f t="shared" si="3"/>
        <v>-0.13659003874568532</v>
      </c>
      <c r="I40" s="11">
        <f t="shared" si="4"/>
        <v>-1.03798236940556E-3</v>
      </c>
      <c r="J40" s="36">
        <f>MAX($C$2:C40)</f>
        <v>1170.3363692566995</v>
      </c>
      <c r="K40" s="11">
        <f t="shared" si="5"/>
        <v>-0.32346960758563503</v>
      </c>
      <c r="L40" s="11" t="str">
        <f t="shared" si="9"/>
        <v>Positive</v>
      </c>
      <c r="M40" s="11">
        <f t="shared" si="6"/>
        <v>-2.957774780582479E-2</v>
      </c>
      <c r="O40" s="37">
        <v>2015</v>
      </c>
      <c r="P40" s="37" t="str">
        <f t="shared" si="24"/>
        <v>I27:I38</v>
      </c>
      <c r="Q40" s="37" t="str">
        <f t="shared" si="25"/>
        <v>L27:L38</v>
      </c>
      <c r="V40" s="11"/>
      <c r="W40" s="11"/>
      <c r="X40" s="36"/>
      <c r="Z40" s="37" t="s">
        <v>73</v>
      </c>
      <c r="AA40" s="42">
        <f t="shared" si="15"/>
        <v>4.2521975253108746E-2</v>
      </c>
      <c r="AB40" s="11">
        <f t="shared" si="16"/>
        <v>4.6682113120000146E-2</v>
      </c>
      <c r="AC40" s="40">
        <f t="shared" si="14"/>
        <v>-4.1601378668914002E-3</v>
      </c>
    </row>
    <row r="41" spans="1:29" x14ac:dyDescent="0.25">
      <c r="A41" s="33">
        <f t="shared" si="7"/>
        <v>42460</v>
      </c>
      <c r="B41" s="34">
        <f t="shared" si="23"/>
        <v>1585.1846434817789</v>
      </c>
      <c r="C41" s="34">
        <f t="shared" si="23"/>
        <v>848.80134561518025</v>
      </c>
      <c r="D41" s="11">
        <v>6.6500000000000004E-2</v>
      </c>
      <c r="E41" s="11">
        <v>7.2032733823933714E-2</v>
      </c>
      <c r="G41" s="36">
        <f>MAX($B$2:B41)</f>
        <v>1721.4798427554827</v>
      </c>
      <c r="H41" s="11">
        <f t="shared" si="3"/>
        <v>-7.9173276322273445E-2</v>
      </c>
      <c r="I41" s="11" t="str">
        <f t="shared" si="4"/>
        <v>Positive</v>
      </c>
      <c r="J41" s="36">
        <f>MAX($C$2:C41)</f>
        <v>1170.3363692566995</v>
      </c>
      <c r="K41" s="11">
        <f t="shared" si="5"/>
        <v>-0.27473727390504976</v>
      </c>
      <c r="L41" s="11" t="str">
        <f t="shared" si="9"/>
        <v>Positive</v>
      </c>
      <c r="M41" s="11">
        <f t="shared" si="6"/>
        <v>-5.5327338239337109E-3</v>
      </c>
      <c r="O41" s="37">
        <v>2016</v>
      </c>
      <c r="P41" s="37" t="str">
        <f t="shared" si="24"/>
        <v>I39:I50</v>
      </c>
      <c r="Q41" s="37" t="str">
        <f t="shared" si="25"/>
        <v>L39:L50</v>
      </c>
      <c r="U41" s="37" t="s">
        <v>74</v>
      </c>
      <c r="V41" s="11">
        <f ca="1">SUMIFS(INDIRECT(P20),INDIRECT(Q20),"&gt;0")/SUMIFS(INDIRECT(Q20),INDIRECT(Q20),"&gt;0")</f>
        <v>0.94828960862948919</v>
      </c>
      <c r="Z41" s="37" t="s">
        <v>75</v>
      </c>
      <c r="AA41" s="42">
        <f t="shared" si="15"/>
        <v>6.3866819582902856E-3</v>
      </c>
      <c r="AB41" s="11">
        <f t="shared" si="16"/>
        <v>1.0339412672000226E-2</v>
      </c>
      <c r="AC41" s="40">
        <f t="shared" si="14"/>
        <v>-3.9527307137099399E-3</v>
      </c>
    </row>
    <row r="42" spans="1:29" x14ac:dyDescent="0.25">
      <c r="A42" s="33">
        <f t="shared" si="7"/>
        <v>42490</v>
      </c>
      <c r="B42" s="34">
        <f t="shared" si="23"/>
        <v>1606.7431546331313</v>
      </c>
      <c r="C42" s="34">
        <f t="shared" si="23"/>
        <v>869.08228077628462</v>
      </c>
      <c r="D42" s="11">
        <v>1.3599999999999999E-2</v>
      </c>
      <c r="E42" s="11">
        <v>2.3893618060189858E-2</v>
      </c>
      <c r="G42" s="36">
        <f>MAX($B$2:B42)</f>
        <v>1721.4798427554827</v>
      </c>
      <c r="H42" s="11">
        <f t="shared" si="3"/>
        <v>-6.6650032880256282E-2</v>
      </c>
      <c r="I42" s="11" t="str">
        <f t="shared" si="4"/>
        <v>Positive</v>
      </c>
      <c r="J42" s="36">
        <f>MAX($C$2:C42)</f>
        <v>1170.3363692566995</v>
      </c>
      <c r="K42" s="11">
        <f t="shared" si="5"/>
        <v>-0.25740812333444485</v>
      </c>
      <c r="L42" s="11" t="str">
        <f t="shared" si="9"/>
        <v>Positive</v>
      </c>
      <c r="M42" s="11">
        <f t="shared" si="6"/>
        <v>-1.0293618060189859E-2</v>
      </c>
      <c r="O42" s="37">
        <v>2017</v>
      </c>
      <c r="P42" s="37" t="str">
        <f t="shared" si="24"/>
        <v>I51:I62</v>
      </c>
      <c r="Q42" s="37" t="str">
        <f t="shared" si="25"/>
        <v>L51:L62</v>
      </c>
      <c r="U42" s="37" t="s">
        <v>76</v>
      </c>
      <c r="V42" s="11">
        <f ca="1">SUMIFS(INDIRECT(P20),INDIRECT(Q20),"&lt;0")/SUMIFS(INDIRECT(Q20),INDIRECT(Q20),"&lt;0")</f>
        <v>0.33053108329444958</v>
      </c>
      <c r="Z42" s="37" t="s">
        <v>77</v>
      </c>
      <c r="AA42" s="42">
        <f t="shared" si="15"/>
        <v>-5.2925762799999942E-2</v>
      </c>
      <c r="AB42" s="11">
        <f t="shared" si="16"/>
        <v>-0.12231377257600007</v>
      </c>
      <c r="AC42" s="40">
        <f t="shared" si="14"/>
        <v>6.9388009776000126E-2</v>
      </c>
    </row>
    <row r="43" spans="1:29" x14ac:dyDescent="0.25">
      <c r="A43" s="33">
        <f t="shared" si="7"/>
        <v>42521</v>
      </c>
      <c r="B43" s="34">
        <f t="shared" si="23"/>
        <v>1615.5116630926793</v>
      </c>
      <c r="C43" s="34">
        <f t="shared" si="23"/>
        <v>864.11220828023056</v>
      </c>
      <c r="D43" s="11">
        <v>5.4573180749291099E-3</v>
      </c>
      <c r="E43" s="11">
        <v>-5.7187594385363916E-3</v>
      </c>
      <c r="G43" s="36">
        <f>MAX($B$2:B43)</f>
        <v>1721.4798427554827</v>
      </c>
      <c r="H43" s="11">
        <f t="shared" si="3"/>
        <v>-6.1556445234459245E-2</v>
      </c>
      <c r="I43" s="11" t="str">
        <f t="shared" si="4"/>
        <v>Positive</v>
      </c>
      <c r="J43" s="36">
        <f>MAX($C$2:C43)</f>
        <v>1170.3363692566995</v>
      </c>
      <c r="K43" s="11">
        <f t="shared" si="5"/>
        <v>-0.26165482763810644</v>
      </c>
      <c r="L43" s="11">
        <f t="shared" si="9"/>
        <v>-5.7187594385363916E-3</v>
      </c>
      <c r="M43" s="11">
        <f t="shared" si="6"/>
        <v>1.1176077513465502E-2</v>
      </c>
      <c r="O43" s="37">
        <v>2018</v>
      </c>
      <c r="P43" s="37" t="str">
        <f t="shared" si="24"/>
        <v>I63:I74</v>
      </c>
      <c r="Q43" s="37" t="str">
        <f t="shared" si="25"/>
        <v>L63:L74</v>
      </c>
      <c r="U43" s="37" t="s">
        <v>10</v>
      </c>
      <c r="V43" s="11">
        <f>STDEV(M:M)*SQRT(AA1)</f>
        <v>9.7747412576896842E-2</v>
      </c>
      <c r="Z43" s="37" t="s">
        <v>78</v>
      </c>
      <c r="AA43" s="42">
        <f t="shared" si="15"/>
        <v>-6.6136587056000007E-2</v>
      </c>
      <c r="AB43" s="11">
        <f t="shared" si="16"/>
        <v>-1.9991520391999917E-2</v>
      </c>
      <c r="AC43" s="40">
        <f t="shared" si="14"/>
        <v>-4.6145066664000089E-2</v>
      </c>
    </row>
    <row r="44" spans="1:29" x14ac:dyDescent="0.25">
      <c r="A44" s="33">
        <f t="shared" si="7"/>
        <v>42551</v>
      </c>
      <c r="B44" s="34">
        <f t="shared" si="23"/>
        <v>1642.3291567000176</v>
      </c>
      <c r="C44" s="34">
        <f t="shared" si="23"/>
        <v>872.25981148953656</v>
      </c>
      <c r="D44" s="11">
        <v>1.66E-2</v>
      </c>
      <c r="E44" s="11">
        <v>9.4288717729396065E-3</v>
      </c>
      <c r="G44" s="36">
        <f>MAX($B$2:B44)</f>
        <v>1721.4798427554827</v>
      </c>
      <c r="H44" s="11">
        <f t="shared" si="3"/>
        <v>-4.5978282225351386E-2</v>
      </c>
      <c r="I44" s="11" t="str">
        <f t="shared" si="4"/>
        <v>Positive</v>
      </c>
      <c r="J44" s="36">
        <f>MAX($C$2:C44)</f>
        <v>1170.3363692566995</v>
      </c>
      <c r="K44" s="11">
        <f t="shared" si="5"/>
        <v>-0.25469306568373706</v>
      </c>
      <c r="L44" s="11" t="str">
        <f t="shared" si="9"/>
        <v>Positive</v>
      </c>
      <c r="M44" s="11">
        <f t="shared" si="6"/>
        <v>7.1711282270603936E-3</v>
      </c>
      <c r="O44" s="37">
        <v>2019</v>
      </c>
      <c r="P44" s="37" t="str">
        <f t="shared" si="24"/>
        <v>I75:I86</v>
      </c>
      <c r="Q44" s="37" t="str">
        <f t="shared" si="25"/>
        <v>L75:L86</v>
      </c>
      <c r="U44" s="37" t="s">
        <v>79</v>
      </c>
      <c r="V44" s="44">
        <f>(X16)/V43</f>
        <v>1.2369327115924538</v>
      </c>
      <c r="Z44" s="37" t="s">
        <v>80</v>
      </c>
      <c r="AA44" s="42">
        <f t="shared" si="15"/>
        <v>-5.0481086799999964E-2</v>
      </c>
      <c r="AB44" s="11">
        <f t="shared" si="16"/>
        <v>-4.2161853999999943E-2</v>
      </c>
      <c r="AC44" s="40">
        <f t="shared" si="14"/>
        <v>-8.3192328000000204E-3</v>
      </c>
    </row>
    <row r="45" spans="1:29" x14ac:dyDescent="0.25">
      <c r="A45" s="33">
        <f t="shared" si="7"/>
        <v>42582</v>
      </c>
      <c r="B45" s="34">
        <f t="shared" si="23"/>
        <v>1702.4384038352382</v>
      </c>
      <c r="C45" s="34">
        <f t="shared" si="23"/>
        <v>886.61741494061118</v>
      </c>
      <c r="D45" s="11">
        <v>3.6600000000000001E-2</v>
      </c>
      <c r="E45" s="11">
        <v>1.6460237261827437E-2</v>
      </c>
      <c r="G45" s="36">
        <f>MAX($B$2:B45)</f>
        <v>1721.4798427554827</v>
      </c>
      <c r="H45" s="11">
        <f t="shared" si="3"/>
        <v>-1.1061087354799271E-2</v>
      </c>
      <c r="I45" s="11" t="str">
        <f t="shared" si="4"/>
        <v>Positive</v>
      </c>
      <c r="J45" s="36">
        <f>MAX($C$2:C45)</f>
        <v>1170.3363692566995</v>
      </c>
      <c r="K45" s="11">
        <f t="shared" si="5"/>
        <v>-0.24242513671200616</v>
      </c>
      <c r="L45" s="11" t="str">
        <f t="shared" si="9"/>
        <v>Positive</v>
      </c>
      <c r="M45" s="11">
        <f t="shared" si="6"/>
        <v>2.0139762738172563E-2</v>
      </c>
      <c r="O45" s="37">
        <v>2020</v>
      </c>
      <c r="P45" s="37" t="str">
        <f t="shared" si="24"/>
        <v>I87:I97</v>
      </c>
      <c r="Q45" s="37" t="str">
        <f t="shared" si="25"/>
        <v>L87:L97</v>
      </c>
      <c r="U45" s="37" t="s">
        <v>81</v>
      </c>
      <c r="V45" s="40">
        <f>X16</f>
        <v>0.12090697208988732</v>
      </c>
      <c r="Z45" s="37" t="s">
        <v>82</v>
      </c>
      <c r="AA45" s="42">
        <f t="shared" si="15"/>
        <v>0.10807683054600004</v>
      </c>
      <c r="AB45" s="11">
        <f t="shared" si="16"/>
        <v>8.8964600191999699E-2</v>
      </c>
      <c r="AC45" s="40">
        <f t="shared" si="14"/>
        <v>1.9112230354000337E-2</v>
      </c>
    </row>
    <row r="46" spans="1:29" x14ac:dyDescent="0.25">
      <c r="A46" s="33">
        <f t="shared" si="7"/>
        <v>42613</v>
      </c>
      <c r="B46" s="34">
        <f t="shared" si="23"/>
        <v>1707.3754752063603</v>
      </c>
      <c r="C46" s="34">
        <f t="shared" si="23"/>
        <v>880.85295976624411</v>
      </c>
      <c r="D46" s="11">
        <v>2.8999999999999998E-3</v>
      </c>
      <c r="E46" s="11">
        <v>-6.5016263804756891E-3</v>
      </c>
      <c r="G46" s="36">
        <f>MAX($B$2:B46)</f>
        <v>1721.4798427554827</v>
      </c>
      <c r="H46" s="11">
        <f t="shared" si="3"/>
        <v>-8.1931645081282367E-3</v>
      </c>
      <c r="I46" s="11" t="str">
        <f t="shared" si="4"/>
        <v>Positive</v>
      </c>
      <c r="J46" s="36">
        <f>MAX($C$2:C46)</f>
        <v>1170.3363692566995</v>
      </c>
      <c r="K46" s="11">
        <f t="shared" si="5"/>
        <v>-0.24735060542834475</v>
      </c>
      <c r="L46" s="11">
        <f t="shared" si="9"/>
        <v>-6.5016263804756891E-3</v>
      </c>
      <c r="M46" s="11">
        <f t="shared" si="6"/>
        <v>9.4016263804756889E-3</v>
      </c>
      <c r="Z46" s="37" t="s">
        <v>83</v>
      </c>
      <c r="AA46" s="42">
        <f t="shared" si="15"/>
        <v>3.1453285220000016E-2</v>
      </c>
      <c r="AB46" s="11">
        <f t="shared" si="16"/>
        <v>2.8541341100000173E-2</v>
      </c>
      <c r="AC46" s="40">
        <f t="shared" si="14"/>
        <v>2.911944119999843E-3</v>
      </c>
    </row>
    <row r="47" spans="1:29" x14ac:dyDescent="0.25">
      <c r="A47" s="33">
        <f t="shared" si="7"/>
        <v>42643</v>
      </c>
      <c r="B47" s="34">
        <f t="shared" si="23"/>
        <v>1670.8376400369443</v>
      </c>
      <c r="C47" s="34">
        <f t="shared" si="23"/>
        <v>874.32520645315026</v>
      </c>
      <c r="D47" s="11">
        <v>-2.1399999999999995E-2</v>
      </c>
      <c r="E47" s="11">
        <v>-7.4107184868018594E-3</v>
      </c>
      <c r="G47" s="36">
        <f>MAX($B$2:B47)</f>
        <v>1721.4798427554827</v>
      </c>
      <c r="H47" s="11">
        <f t="shared" si="3"/>
        <v>-2.9417830787654142E-2</v>
      </c>
      <c r="I47" s="11">
        <f t="shared" si="4"/>
        <v>-2.1399999999999995E-2</v>
      </c>
      <c r="J47" s="36">
        <f>MAX($C$2:C47)</f>
        <v>1170.3363692566995</v>
      </c>
      <c r="K47" s="11">
        <f t="shared" si="5"/>
        <v>-0.25292827821077712</v>
      </c>
      <c r="L47" s="11">
        <f t="shared" si="9"/>
        <v>-7.4107184868018594E-3</v>
      </c>
      <c r="M47" s="11">
        <f t="shared" si="6"/>
        <v>-1.3989281513198136E-2</v>
      </c>
      <c r="Z47" s="37" t="s">
        <v>84</v>
      </c>
      <c r="AA47" s="42">
        <f t="shared" si="15"/>
        <v>-1.0717854616000055E-2</v>
      </c>
      <c r="AB47" s="11">
        <f t="shared" si="16"/>
        <v>-7.1160060427000071E-2</v>
      </c>
      <c r="AC47" s="40">
        <f t="shared" si="14"/>
        <v>6.0442205811000016E-2</v>
      </c>
    </row>
    <row r="48" spans="1:29" x14ac:dyDescent="0.25">
      <c r="A48" s="33">
        <f t="shared" si="7"/>
        <v>42674</v>
      </c>
      <c r="B48" s="34">
        <f t="shared" si="23"/>
        <v>1688.2143514933284</v>
      </c>
      <c r="C48" s="34">
        <f t="shared" si="23"/>
        <v>866.45627959507192</v>
      </c>
      <c r="D48" s="11">
        <v>1.04E-2</v>
      </c>
      <c r="E48" s="11">
        <v>-8.9999999999999993E-3</v>
      </c>
      <c r="G48" s="36">
        <f>MAX($B$2:B48)</f>
        <v>1721.4798427554827</v>
      </c>
      <c r="H48" s="11">
        <f t="shared" si="3"/>
        <v>-1.9323776227845868E-2</v>
      </c>
      <c r="I48" s="11" t="str">
        <f t="shared" si="4"/>
        <v>Positive</v>
      </c>
      <c r="J48" s="36">
        <f>MAX($C$2:C48)</f>
        <v>1170.3363692566995</v>
      </c>
      <c r="K48" s="11">
        <f t="shared" si="5"/>
        <v>-0.25965192370688006</v>
      </c>
      <c r="L48" s="11">
        <f t="shared" si="9"/>
        <v>-8.9999999999999993E-3</v>
      </c>
      <c r="M48" s="11">
        <f t="shared" si="6"/>
        <v>1.9400000000000001E-2</v>
      </c>
      <c r="O48" s="41" t="s">
        <v>85</v>
      </c>
      <c r="Z48" s="37" t="s">
        <v>86</v>
      </c>
      <c r="AA48" s="42">
        <f t="shared" si="15"/>
        <v>2.0495746584148433E-2</v>
      </c>
      <c r="AB48" s="11">
        <f t="shared" si="16"/>
        <v>6.3554964415999837E-2</v>
      </c>
      <c r="AC48" s="40">
        <f t="shared" si="14"/>
        <v>-4.3059217831851404E-2</v>
      </c>
    </row>
    <row r="49" spans="1:29" x14ac:dyDescent="0.25">
      <c r="A49" s="33">
        <f t="shared" si="7"/>
        <v>42704</v>
      </c>
      <c r="B49" s="34">
        <f t="shared" si="23"/>
        <v>1749.1588895822376</v>
      </c>
      <c r="C49" s="34">
        <f t="shared" si="23"/>
        <v>814.72883970324619</v>
      </c>
      <c r="D49" s="11">
        <v>3.61E-2</v>
      </c>
      <c r="E49" s="11">
        <v>-5.9700000000000003E-2</v>
      </c>
      <c r="G49" s="36">
        <f>MAX($B$2:B49)</f>
        <v>1749.1588895822376</v>
      </c>
      <c r="H49" s="11">
        <f t="shared" si="3"/>
        <v>0</v>
      </c>
      <c r="I49" s="11" t="str">
        <f t="shared" si="4"/>
        <v>Positive</v>
      </c>
      <c r="J49" s="36">
        <f>MAX($C$2:C49)</f>
        <v>1170.3363692566995</v>
      </c>
      <c r="K49" s="11">
        <f t="shared" si="5"/>
        <v>-0.30385070386157931</v>
      </c>
      <c r="L49" s="11">
        <f t="shared" si="9"/>
        <v>-5.9700000000000003E-2</v>
      </c>
      <c r="M49" s="11">
        <f t="shared" si="6"/>
        <v>9.5799999999999996E-2</v>
      </c>
      <c r="O49" s="37" t="s">
        <v>87</v>
      </c>
      <c r="P49" s="35">
        <v>40178</v>
      </c>
      <c r="Q49" s="36" t="str">
        <f t="shared" ref="Q49:Q93" si="27">IFERROR(VLOOKUP(P49,A:B,2,0),"N/A")</f>
        <v>N/A</v>
      </c>
      <c r="R49" s="36" t="str">
        <f>IFERROR(VLOOKUP(P49,A:C,3,0),"N/A")</f>
        <v>N/A</v>
      </c>
      <c r="S49" s="37" t="str">
        <f t="shared" ref="S49:S93" si="28">IFERROR(MATCH(P49,A:A,0),"N/A")</f>
        <v>N/A</v>
      </c>
      <c r="Z49" s="37" t="s">
        <v>88</v>
      </c>
      <c r="AA49" s="42">
        <f t="shared" si="15"/>
        <v>-0.23248539789695566</v>
      </c>
      <c r="AB49" s="11">
        <f t="shared" si="16"/>
        <v>-0.32325254714999996</v>
      </c>
      <c r="AC49" s="40">
        <f t="shared" si="14"/>
        <v>9.0767149253044299E-2</v>
      </c>
    </row>
    <row r="50" spans="1:29" x14ac:dyDescent="0.25">
      <c r="A50" s="33">
        <f t="shared" si="7"/>
        <v>42735</v>
      </c>
      <c r="B50" s="34">
        <f t="shared" si="23"/>
        <v>1792.1881982659606</v>
      </c>
      <c r="C50" s="34">
        <f t="shared" si="23"/>
        <v>835.26000646376792</v>
      </c>
      <c r="D50" s="11">
        <v>2.46E-2</v>
      </c>
      <c r="E50" s="11">
        <v>2.52E-2</v>
      </c>
      <c r="G50" s="36">
        <f>MAX($B$2:B50)</f>
        <v>1792.1881982659606</v>
      </c>
      <c r="H50" s="11">
        <f t="shared" si="3"/>
        <v>0</v>
      </c>
      <c r="I50" s="11" t="str">
        <f t="shared" si="4"/>
        <v>Positive</v>
      </c>
      <c r="J50" s="36">
        <f>MAX($C$2:C50)</f>
        <v>1170.3363692566995</v>
      </c>
      <c r="K50" s="11">
        <f t="shared" si="5"/>
        <v>-0.28630774159889116</v>
      </c>
      <c r="L50" s="11" t="str">
        <f t="shared" si="9"/>
        <v>Positive</v>
      </c>
      <c r="M50" s="11">
        <f t="shared" si="6"/>
        <v>-5.9999999999999984E-4</v>
      </c>
      <c r="O50" s="37" t="s">
        <v>30</v>
      </c>
      <c r="P50" s="35">
        <v>40268</v>
      </c>
      <c r="Q50" s="36" t="str">
        <f t="shared" si="27"/>
        <v>N/A</v>
      </c>
      <c r="R50" s="36" t="str">
        <f t="shared" ref="R50:R93" si="29">IFERROR(VLOOKUP(P50,A:C,3,0),"N/A")</f>
        <v>N/A</v>
      </c>
      <c r="S50" s="37" t="str">
        <f t="shared" si="28"/>
        <v>N/A</v>
      </c>
      <c r="Z50" s="37" t="s">
        <v>89</v>
      </c>
      <c r="AA50" s="42">
        <f t="shared" si="15"/>
        <v>0.14845158842948969</v>
      </c>
      <c r="AB50" s="11">
        <f t="shared" si="16"/>
        <v>0.14553914310000016</v>
      </c>
      <c r="AC50" s="40">
        <f t="shared" si="14"/>
        <v>2.9124453294895325E-3</v>
      </c>
    </row>
    <row r="51" spans="1:29" x14ac:dyDescent="0.25">
      <c r="A51" s="33">
        <f t="shared" si="7"/>
        <v>42766</v>
      </c>
      <c r="B51" s="34">
        <f t="shared" si="23"/>
        <v>1826.0605552131872</v>
      </c>
      <c r="C51" s="34">
        <f t="shared" si="23"/>
        <v>885.70971085417955</v>
      </c>
      <c r="D51" s="11">
        <v>1.89E-2</v>
      </c>
      <c r="E51" s="11">
        <v>6.0400000000000002E-2</v>
      </c>
      <c r="G51" s="36">
        <f>MAX($B$2:B51)</f>
        <v>1826.0605552131872</v>
      </c>
      <c r="H51" s="11">
        <f t="shared" si="3"/>
        <v>0</v>
      </c>
      <c r="I51" s="11" t="str">
        <f t="shared" si="4"/>
        <v>Positive</v>
      </c>
      <c r="J51" s="36">
        <f>MAX($C$2:C51)</f>
        <v>1170.3363692566995</v>
      </c>
      <c r="K51" s="11">
        <f t="shared" si="5"/>
        <v>-0.24320072919146418</v>
      </c>
      <c r="L51" s="11" t="str">
        <f t="shared" si="9"/>
        <v>Positive</v>
      </c>
      <c r="M51" s="11">
        <f t="shared" si="6"/>
        <v>-4.1500000000000002E-2</v>
      </c>
      <c r="O51" s="37" t="s">
        <v>31</v>
      </c>
      <c r="P51" s="35">
        <v>40359</v>
      </c>
      <c r="Q51" s="36" t="str">
        <f t="shared" si="27"/>
        <v>N/A</v>
      </c>
      <c r="R51" s="36" t="str">
        <f t="shared" si="29"/>
        <v>N/A</v>
      </c>
      <c r="S51" s="37" t="str">
        <f t="shared" si="28"/>
        <v>N/A</v>
      </c>
      <c r="Z51" s="37" t="s">
        <v>90</v>
      </c>
      <c r="AA51" s="42">
        <f t="shared" si="15"/>
        <v>8.5144294835229672E-2</v>
      </c>
      <c r="AB51" s="11">
        <f t="shared" si="16"/>
        <v>3.7640525701999827E-2</v>
      </c>
      <c r="AC51" s="40">
        <f t="shared" si="14"/>
        <v>4.7503769133229845E-2</v>
      </c>
    </row>
    <row r="52" spans="1:29" x14ac:dyDescent="0.25">
      <c r="A52" s="33">
        <f t="shared" si="7"/>
        <v>42794</v>
      </c>
      <c r="B52" s="34">
        <f t="shared" ref="B52:C67" si="30">B51*(1+D52)</f>
        <v>1826.2431612687085</v>
      </c>
      <c r="C52" s="34">
        <f t="shared" si="30"/>
        <v>879.95259773362739</v>
      </c>
      <c r="D52" s="11">
        <v>1E-4</v>
      </c>
      <c r="E52" s="11">
        <v>-6.4999999999999997E-3</v>
      </c>
      <c r="G52" s="36">
        <f>MAX($B$2:B52)</f>
        <v>1826.2431612687085</v>
      </c>
      <c r="H52" s="11">
        <f t="shared" si="3"/>
        <v>0</v>
      </c>
      <c r="I52" s="11" t="str">
        <f t="shared" si="4"/>
        <v>Positive</v>
      </c>
      <c r="J52" s="36">
        <f>MAX($C$2:C52)</f>
        <v>1170.3363692566995</v>
      </c>
      <c r="K52" s="11">
        <f t="shared" si="5"/>
        <v>-0.2481199244517196</v>
      </c>
      <c r="L52" s="11">
        <f t="shared" si="9"/>
        <v>-6.4999999999999997E-3</v>
      </c>
      <c r="M52" s="11">
        <f t="shared" si="6"/>
        <v>6.6E-3</v>
      </c>
      <c r="O52" s="37" t="s">
        <v>32</v>
      </c>
      <c r="P52" s="35">
        <v>40451</v>
      </c>
      <c r="Q52" s="36" t="str">
        <f t="shared" si="27"/>
        <v>N/A</v>
      </c>
      <c r="R52" s="36" t="str">
        <f t="shared" si="29"/>
        <v>N/A</v>
      </c>
      <c r="S52" s="37" t="str">
        <f t="shared" si="28"/>
        <v>N/A</v>
      </c>
      <c r="AA52" s="42"/>
      <c r="AB52" s="11"/>
      <c r="AC52" s="40"/>
    </row>
    <row r="53" spans="1:29" x14ac:dyDescent="0.25">
      <c r="A53" s="33">
        <f t="shared" si="7"/>
        <v>42825</v>
      </c>
      <c r="B53" s="34">
        <f t="shared" si="30"/>
        <v>1832.635012333149</v>
      </c>
      <c r="C53" s="34">
        <f t="shared" si="30"/>
        <v>889.72007156847076</v>
      </c>
      <c r="D53" s="11">
        <v>3.5000000000000005E-3</v>
      </c>
      <c r="E53" s="11">
        <v>1.11E-2</v>
      </c>
      <c r="G53" s="36">
        <f>MAX($B$2:B53)</f>
        <v>1832.635012333149</v>
      </c>
      <c r="H53" s="11">
        <f t="shared" si="3"/>
        <v>0</v>
      </c>
      <c r="I53" s="11" t="str">
        <f t="shared" si="4"/>
        <v>Positive</v>
      </c>
      <c r="J53" s="36">
        <f>MAX($C$2:C53)</f>
        <v>1170.3363692566995</v>
      </c>
      <c r="K53" s="11">
        <f t="shared" si="5"/>
        <v>-0.23977405561313359</v>
      </c>
      <c r="L53" s="11" t="str">
        <f t="shared" si="9"/>
        <v>Positive</v>
      </c>
      <c r="M53" s="11">
        <f t="shared" si="6"/>
        <v>-7.6E-3</v>
      </c>
      <c r="O53" s="37" t="s">
        <v>33</v>
      </c>
      <c r="P53" s="35">
        <v>40543</v>
      </c>
      <c r="Q53" s="36" t="str">
        <f t="shared" si="27"/>
        <v>N/A</v>
      </c>
      <c r="R53" s="36" t="str">
        <f t="shared" si="29"/>
        <v>N/A</v>
      </c>
      <c r="S53" s="37" t="str">
        <f t="shared" si="28"/>
        <v>N/A</v>
      </c>
      <c r="Z53" s="8" t="s">
        <v>141</v>
      </c>
      <c r="AA53" s="26" t="str">
        <f t="shared" ref="AA53:AA56" si="31">IFERROR(VLOOKUP(Z53,$O$49:$S$93,3,0)/VLOOKUP(Z52,$O$49:$S$93,3,0)-1,"N/A")</f>
        <v>N/A</v>
      </c>
      <c r="AB53" s="12" t="str">
        <f t="shared" ref="AB53:AB56" si="32">IFERROR(VLOOKUP(Z53,$O$49:$S$93,4,0)/VLOOKUP(Z52,$O$49:$S$93,4,0)-1,"N/A")</f>
        <v>N/A</v>
      </c>
      <c r="AC53" s="23" t="str">
        <f t="shared" ref="AC53:AC56" si="33">IFERROR(AA53-AB53,"N/A")</f>
        <v>N/A</v>
      </c>
    </row>
    <row r="54" spans="1:29" x14ac:dyDescent="0.25">
      <c r="A54" s="33">
        <f t="shared" si="7"/>
        <v>42855</v>
      </c>
      <c r="B54" s="34">
        <f t="shared" si="30"/>
        <v>1887.4307992019103</v>
      </c>
      <c r="C54" s="34">
        <f t="shared" si="30"/>
        <v>900.93054447023349</v>
      </c>
      <c r="D54" s="11">
        <v>2.9899999999999996E-2</v>
      </c>
      <c r="E54" s="11">
        <v>1.26E-2</v>
      </c>
      <c r="G54" s="36">
        <f>MAX($B$2:B54)</f>
        <v>1887.4307992019103</v>
      </c>
      <c r="H54" s="11">
        <f t="shared" si="3"/>
        <v>0</v>
      </c>
      <c r="I54" s="11" t="str">
        <f t="shared" si="4"/>
        <v>Positive</v>
      </c>
      <c r="J54" s="36">
        <f>MAX($C$2:C54)</f>
        <v>1170.3363692566995</v>
      </c>
      <c r="K54" s="11">
        <f t="shared" si="5"/>
        <v>-0.23019520871385912</v>
      </c>
      <c r="L54" s="11" t="str">
        <f t="shared" si="9"/>
        <v>Positive</v>
      </c>
      <c r="M54" s="11">
        <f t="shared" si="6"/>
        <v>1.7299999999999996E-2</v>
      </c>
      <c r="O54" s="37" t="s">
        <v>34</v>
      </c>
      <c r="P54" s="35">
        <v>40633</v>
      </c>
      <c r="Q54" s="36" t="str">
        <f t="shared" si="27"/>
        <v>N/A</v>
      </c>
      <c r="R54" s="36" t="str">
        <f t="shared" si="29"/>
        <v>N/A</v>
      </c>
      <c r="S54" s="37" t="str">
        <f t="shared" si="28"/>
        <v>N/A</v>
      </c>
      <c r="Z54" s="8" t="s">
        <v>142</v>
      </c>
      <c r="AA54" s="26" t="str">
        <f t="shared" si="31"/>
        <v>N/A</v>
      </c>
      <c r="AB54" s="12" t="str">
        <f t="shared" si="32"/>
        <v>N/A</v>
      </c>
      <c r="AC54" s="23" t="str">
        <f t="shared" si="33"/>
        <v>N/A</v>
      </c>
    </row>
    <row r="55" spans="1:29" x14ac:dyDescent="0.25">
      <c r="A55" s="33">
        <f t="shared" si="7"/>
        <v>42886</v>
      </c>
      <c r="B55" s="34">
        <f t="shared" si="30"/>
        <v>1931.0304506634743</v>
      </c>
      <c r="C55" s="34">
        <f t="shared" si="30"/>
        <v>935.79655654123144</v>
      </c>
      <c r="D55" s="11">
        <v>2.3099999999999999E-2</v>
      </c>
      <c r="E55" s="11">
        <v>3.8699999999999998E-2</v>
      </c>
      <c r="G55" s="36">
        <f>MAX($B$2:B55)</f>
        <v>1931.0304506634743</v>
      </c>
      <c r="H55" s="11">
        <f t="shared" si="3"/>
        <v>0</v>
      </c>
      <c r="I55" s="11" t="str">
        <f t="shared" si="4"/>
        <v>Positive</v>
      </c>
      <c r="J55" s="36">
        <f>MAX($C$2:C55)</f>
        <v>1170.3363692566995</v>
      </c>
      <c r="K55" s="11">
        <f t="shared" si="5"/>
        <v>-0.20040376329108556</v>
      </c>
      <c r="L55" s="11" t="str">
        <f t="shared" si="9"/>
        <v>Positive</v>
      </c>
      <c r="M55" s="11">
        <f t="shared" si="6"/>
        <v>-1.5599999999999999E-2</v>
      </c>
      <c r="O55" s="37" t="s">
        <v>35</v>
      </c>
      <c r="P55" s="35">
        <v>40724</v>
      </c>
      <c r="Q55" s="36" t="str">
        <f t="shared" si="27"/>
        <v>N/A</v>
      </c>
      <c r="R55" s="36" t="str">
        <f t="shared" si="29"/>
        <v>N/A</v>
      </c>
      <c r="S55" s="37" t="str">
        <f t="shared" si="28"/>
        <v>N/A</v>
      </c>
      <c r="Z55" s="8" t="s">
        <v>143</v>
      </c>
      <c r="AA55" s="26" t="str">
        <f t="shared" si="31"/>
        <v>N/A</v>
      </c>
      <c r="AB55" s="12" t="str">
        <f t="shared" si="32"/>
        <v>N/A</v>
      </c>
      <c r="AC55" s="23" t="str">
        <f t="shared" si="33"/>
        <v>N/A</v>
      </c>
    </row>
    <row r="56" spans="1:29" x14ac:dyDescent="0.25">
      <c r="A56" s="33">
        <f t="shared" si="7"/>
        <v>42916</v>
      </c>
      <c r="B56" s="34">
        <f t="shared" si="30"/>
        <v>1975.0579449386014</v>
      </c>
      <c r="C56" s="34">
        <f t="shared" si="30"/>
        <v>932.80200756029956</v>
      </c>
      <c r="D56" s="11">
        <v>2.2800000000000001E-2</v>
      </c>
      <c r="E56" s="11">
        <v>-3.2000000000000002E-3</v>
      </c>
      <c r="G56" s="36">
        <f>MAX($B$2:B56)</f>
        <v>1975.0579449386014</v>
      </c>
      <c r="H56" s="11">
        <f t="shared" si="3"/>
        <v>0</v>
      </c>
      <c r="I56" s="11" t="str">
        <f t="shared" si="4"/>
        <v>Positive</v>
      </c>
      <c r="J56" s="36">
        <f>MAX($C$2:C56)</f>
        <v>1170.3363692566995</v>
      </c>
      <c r="K56" s="11">
        <f t="shared" si="5"/>
        <v>-0.20296247124855404</v>
      </c>
      <c r="L56" s="11">
        <f t="shared" si="9"/>
        <v>-3.2000000000000002E-3</v>
      </c>
      <c r="M56" s="11">
        <f t="shared" si="6"/>
        <v>2.6000000000000002E-2</v>
      </c>
      <c r="O56" s="37" t="s">
        <v>36</v>
      </c>
      <c r="P56" s="35">
        <v>40816</v>
      </c>
      <c r="Q56" s="36" t="str">
        <f t="shared" si="27"/>
        <v>N/A</v>
      </c>
      <c r="R56" s="36" t="str">
        <f t="shared" si="29"/>
        <v>N/A</v>
      </c>
      <c r="S56" s="37" t="str">
        <f t="shared" si="28"/>
        <v>N/A</v>
      </c>
      <c r="Z56" s="8" t="s">
        <v>144</v>
      </c>
      <c r="AA56" s="26" t="str">
        <f t="shared" si="31"/>
        <v>N/A</v>
      </c>
      <c r="AB56" s="12" t="str">
        <f t="shared" si="32"/>
        <v>N/A</v>
      </c>
      <c r="AC56" s="23" t="str">
        <f t="shared" si="33"/>
        <v>N/A</v>
      </c>
    </row>
    <row r="57" spans="1:29" x14ac:dyDescent="0.25">
      <c r="A57" s="33">
        <f t="shared" si="7"/>
        <v>42947</v>
      </c>
      <c r="B57" s="34">
        <f t="shared" si="30"/>
        <v>1953.3323075442768</v>
      </c>
      <c r="C57" s="34">
        <f t="shared" si="30"/>
        <v>952.48412991982173</v>
      </c>
      <c r="D57" s="11">
        <v>-1.0999999999999999E-2</v>
      </c>
      <c r="E57" s="11">
        <v>2.1100000000000001E-2</v>
      </c>
      <c r="G57" s="36">
        <f>MAX($B$2:B57)</f>
        <v>1975.0579449386014</v>
      </c>
      <c r="H57" s="11">
        <f t="shared" si="3"/>
        <v>-1.100000000000001E-2</v>
      </c>
      <c r="I57" s="11">
        <f t="shared" si="4"/>
        <v>-1.0999999999999999E-2</v>
      </c>
      <c r="J57" s="36">
        <f>MAX($C$2:C57)</f>
        <v>1170.3363692566995</v>
      </c>
      <c r="K57" s="11">
        <f t="shared" si="5"/>
        <v>-0.18614497939189867</v>
      </c>
      <c r="L57" s="11" t="str">
        <f t="shared" si="9"/>
        <v>Positive</v>
      </c>
      <c r="M57" s="11">
        <f t="shared" si="6"/>
        <v>-3.2100000000000004E-2</v>
      </c>
      <c r="O57" s="37" t="s">
        <v>38</v>
      </c>
      <c r="P57" s="35">
        <v>40908</v>
      </c>
      <c r="Q57" s="36" t="str">
        <f t="shared" si="27"/>
        <v>N/A</v>
      </c>
      <c r="R57" s="36" t="str">
        <f t="shared" si="29"/>
        <v>N/A</v>
      </c>
      <c r="S57" s="37" t="str">
        <f t="shared" si="28"/>
        <v>N/A</v>
      </c>
    </row>
    <row r="58" spans="1:29" x14ac:dyDescent="0.25">
      <c r="A58" s="33">
        <f t="shared" si="7"/>
        <v>42978</v>
      </c>
      <c r="B58" s="34">
        <f t="shared" si="30"/>
        <v>1897.4745814486673</v>
      </c>
      <c r="C58" s="34">
        <f t="shared" si="30"/>
        <v>969.34309901940264</v>
      </c>
      <c r="D58" s="11">
        <v>-2.8596120526892602E-2</v>
      </c>
      <c r="E58" s="11">
        <v>1.77E-2</v>
      </c>
      <c r="G58" s="36">
        <f>MAX($B$2:B58)</f>
        <v>1975.0579449386014</v>
      </c>
      <c r="H58" s="11">
        <f t="shared" si="3"/>
        <v>-3.928156320109677E-2</v>
      </c>
      <c r="I58" s="11">
        <f t="shared" si="4"/>
        <v>-2.8596120526892602E-2</v>
      </c>
      <c r="J58" s="36">
        <f>MAX($C$2:C58)</f>
        <v>1170.3363692566995</v>
      </c>
      <c r="K58" s="11">
        <f t="shared" si="5"/>
        <v>-0.17173974552713522</v>
      </c>
      <c r="L58" s="11" t="str">
        <f t="shared" si="9"/>
        <v>Positive</v>
      </c>
      <c r="M58" s="11">
        <f t="shared" si="6"/>
        <v>-4.6296120526892602E-2</v>
      </c>
      <c r="O58" s="37" t="s">
        <v>41</v>
      </c>
      <c r="P58" s="35">
        <v>40999</v>
      </c>
      <c r="Q58" s="36" t="str">
        <f t="shared" si="27"/>
        <v>N/A</v>
      </c>
      <c r="R58" s="36" t="str">
        <f t="shared" si="29"/>
        <v>N/A</v>
      </c>
      <c r="S58" s="37" t="str">
        <f t="shared" si="28"/>
        <v>N/A</v>
      </c>
    </row>
    <row r="59" spans="1:29" x14ac:dyDescent="0.25">
      <c r="A59" s="33">
        <f t="shared" si="7"/>
        <v>43008</v>
      </c>
      <c r="B59" s="34">
        <f t="shared" si="30"/>
        <v>1927.1321091567102</v>
      </c>
      <c r="C59" s="34">
        <f t="shared" si="30"/>
        <v>986.30660325224221</v>
      </c>
      <c r="D59" s="11">
        <v>1.5630000000000002E-2</v>
      </c>
      <c r="E59" s="11">
        <v>1.7500000000000002E-2</v>
      </c>
      <c r="G59" s="36">
        <f>MAX($B$2:B59)</f>
        <v>1975.0579449386014</v>
      </c>
      <c r="H59" s="11">
        <f t="shared" si="3"/>
        <v>-2.4265534033929836E-2</v>
      </c>
      <c r="I59" s="11" t="str">
        <f t="shared" si="4"/>
        <v>Positive</v>
      </c>
      <c r="J59" s="36">
        <f>MAX($C$2:C59)</f>
        <v>1170.3363692566995</v>
      </c>
      <c r="K59" s="11">
        <f t="shared" si="5"/>
        <v>-0.15724519107386004</v>
      </c>
      <c r="L59" s="11" t="str">
        <f t="shared" si="9"/>
        <v>Positive</v>
      </c>
      <c r="M59" s="11">
        <f t="shared" si="6"/>
        <v>-1.8700000000000001E-3</v>
      </c>
      <c r="O59" s="37" t="s">
        <v>43</v>
      </c>
      <c r="P59" s="35">
        <v>41090</v>
      </c>
      <c r="Q59" s="36" t="str">
        <f t="shared" si="27"/>
        <v>N/A</v>
      </c>
      <c r="R59" s="36" t="str">
        <f t="shared" si="29"/>
        <v>N/A</v>
      </c>
      <c r="S59" s="37" t="str">
        <f t="shared" si="28"/>
        <v>N/A</v>
      </c>
    </row>
    <row r="60" spans="1:29" x14ac:dyDescent="0.25">
      <c r="A60" s="33">
        <f t="shared" si="7"/>
        <v>43039</v>
      </c>
      <c r="B60" s="34">
        <f t="shared" si="30"/>
        <v>1906.8545041857503</v>
      </c>
      <c r="C60" s="34">
        <f t="shared" si="30"/>
        <v>987.49017117614494</v>
      </c>
      <c r="D60" s="11">
        <v>-1.0522166526421E-2</v>
      </c>
      <c r="E60" s="11">
        <v>1.1999999999999999E-3</v>
      </c>
      <c r="G60" s="36">
        <f>MAX($B$2:B60)</f>
        <v>1975.0579449386014</v>
      </c>
      <c r="H60" s="11">
        <f t="shared" si="3"/>
        <v>-3.4532374570393376E-2</v>
      </c>
      <c r="I60" s="11">
        <f t="shared" si="4"/>
        <v>-1.0522166526421E-2</v>
      </c>
      <c r="J60" s="36">
        <f>MAX($C$2:C60)</f>
        <v>1170.3363692566995</v>
      </c>
      <c r="K60" s="11">
        <f t="shared" si="5"/>
        <v>-0.15623388530314863</v>
      </c>
      <c r="L60" s="11" t="str">
        <f t="shared" si="9"/>
        <v>Positive</v>
      </c>
      <c r="M60" s="11">
        <f t="shared" si="6"/>
        <v>-1.1722166526421E-2</v>
      </c>
      <c r="O60" s="37" t="s">
        <v>45</v>
      </c>
      <c r="P60" s="35">
        <v>41182</v>
      </c>
      <c r="Q60" s="36" t="str">
        <f t="shared" si="27"/>
        <v>N/A</v>
      </c>
      <c r="R60" s="36" t="str">
        <f t="shared" si="29"/>
        <v>N/A</v>
      </c>
      <c r="S60" s="37" t="str">
        <f t="shared" si="28"/>
        <v>N/A</v>
      </c>
    </row>
    <row r="61" spans="1:29" x14ac:dyDescent="0.25">
      <c r="A61" s="33">
        <f t="shared" si="7"/>
        <v>43069</v>
      </c>
      <c r="B61" s="34">
        <f t="shared" si="30"/>
        <v>1983.1256866630404</v>
      </c>
      <c r="C61" s="34">
        <f t="shared" si="30"/>
        <v>996.47633173384793</v>
      </c>
      <c r="D61" s="11">
        <v>3.9998427939764901E-2</v>
      </c>
      <c r="E61" s="11">
        <v>9.1000000000000004E-3</v>
      </c>
      <c r="G61" s="36">
        <f>MAX($B$2:B61)</f>
        <v>1983.1256866630404</v>
      </c>
      <c r="H61" s="11">
        <f t="shared" si="3"/>
        <v>0</v>
      </c>
      <c r="I61" s="11" t="str">
        <f t="shared" si="4"/>
        <v>Positive</v>
      </c>
      <c r="J61" s="36">
        <f>MAX($C$2:C61)</f>
        <v>1170.3363692566995</v>
      </c>
      <c r="K61" s="11">
        <f t="shared" si="5"/>
        <v>-0.14855561365940717</v>
      </c>
      <c r="L61" s="11" t="str">
        <f t="shared" si="9"/>
        <v>Positive</v>
      </c>
      <c r="M61" s="11">
        <f t="shared" si="6"/>
        <v>3.08984279397649E-2</v>
      </c>
      <c r="O61" s="37" t="s">
        <v>46</v>
      </c>
      <c r="P61" s="35">
        <v>41274</v>
      </c>
      <c r="Q61" s="36">
        <f t="shared" si="27"/>
        <v>1000</v>
      </c>
      <c r="R61" s="36">
        <f t="shared" si="29"/>
        <v>1000</v>
      </c>
      <c r="S61" s="37">
        <f t="shared" si="28"/>
        <v>2</v>
      </c>
    </row>
    <row r="62" spans="1:29" x14ac:dyDescent="0.25">
      <c r="A62" s="33">
        <f t="shared" si="7"/>
        <v>43100</v>
      </c>
      <c r="B62" s="34">
        <f t="shared" si="30"/>
        <v>2009.077573011743</v>
      </c>
      <c r="C62" s="34">
        <f t="shared" si="30"/>
        <v>1032.3494796762666</v>
      </c>
      <c r="D62" s="11">
        <v>1.3086354800018301E-2</v>
      </c>
      <c r="E62" s="11">
        <v>3.5999999999999997E-2</v>
      </c>
      <c r="G62" s="36">
        <f>MAX($B$2:B62)</f>
        <v>2009.077573011743</v>
      </c>
      <c r="H62" s="11">
        <f t="shared" si="3"/>
        <v>0</v>
      </c>
      <c r="I62" s="11" t="str">
        <f t="shared" si="4"/>
        <v>Positive</v>
      </c>
      <c r="J62" s="36">
        <f>MAX($C$2:C62)</f>
        <v>1170.3363692566995</v>
      </c>
      <c r="K62" s="11">
        <f t="shared" si="5"/>
        <v>-0.11790361575114572</v>
      </c>
      <c r="L62" s="11" t="str">
        <f t="shared" si="9"/>
        <v>Positive</v>
      </c>
      <c r="M62" s="11">
        <f t="shared" si="6"/>
        <v>-2.2913645199981694E-2</v>
      </c>
      <c r="O62" s="37" t="s">
        <v>48</v>
      </c>
      <c r="P62" s="35">
        <v>41364</v>
      </c>
      <c r="Q62" s="36">
        <f t="shared" si="27"/>
        <v>997.28589346981687</v>
      </c>
      <c r="R62" s="36">
        <f t="shared" si="29"/>
        <v>1010.5445665951722</v>
      </c>
      <c r="S62" s="37">
        <f t="shared" si="28"/>
        <v>5</v>
      </c>
    </row>
    <row r="63" spans="1:29" x14ac:dyDescent="0.25">
      <c r="A63" s="33">
        <f t="shared" si="7"/>
        <v>43131</v>
      </c>
      <c r="B63" s="34">
        <f t="shared" si="30"/>
        <v>2047.9881762350076</v>
      </c>
      <c r="C63" s="34">
        <f t="shared" si="30"/>
        <v>1080.4569654291806</v>
      </c>
      <c r="D63" s="11">
        <v>1.9367397130880801E-2</v>
      </c>
      <c r="E63" s="11">
        <v>4.6600000000000003E-2</v>
      </c>
      <c r="G63" s="36">
        <f>MAX($B$2:B63)</f>
        <v>2047.9881762350076</v>
      </c>
      <c r="H63" s="11">
        <f t="shared" si="3"/>
        <v>0</v>
      </c>
      <c r="I63" s="11" t="str">
        <f t="shared" si="4"/>
        <v>Positive</v>
      </c>
      <c r="J63" s="36">
        <f>MAX($C$2:C63)</f>
        <v>1170.3363692566995</v>
      </c>
      <c r="K63" s="11">
        <f t="shared" si="5"/>
        <v>-7.6797924245149085E-2</v>
      </c>
      <c r="L63" s="11" t="str">
        <f t="shared" si="9"/>
        <v>Positive</v>
      </c>
      <c r="M63" s="11">
        <f t="shared" si="6"/>
        <v>-2.7232602869119202E-2</v>
      </c>
      <c r="O63" s="37" t="s">
        <v>49</v>
      </c>
      <c r="P63" s="35">
        <v>41455</v>
      </c>
      <c r="Q63" s="36">
        <f t="shared" si="27"/>
        <v>1052.9514190418934</v>
      </c>
      <c r="R63" s="36">
        <f t="shared" si="29"/>
        <v>935.93131007518991</v>
      </c>
      <c r="S63" s="37">
        <f t="shared" si="28"/>
        <v>8</v>
      </c>
    </row>
    <row r="64" spans="1:29" x14ac:dyDescent="0.25">
      <c r="A64" s="33">
        <f t="shared" si="7"/>
        <v>43159</v>
      </c>
      <c r="B64" s="34">
        <f t="shared" si="30"/>
        <v>1991.0476735599239</v>
      </c>
      <c r="C64" s="34">
        <f t="shared" si="30"/>
        <v>1048.4754392524769</v>
      </c>
      <c r="D64" s="11">
        <v>-2.7803140338320896E-2</v>
      </c>
      <c r="E64" s="11">
        <v>-2.9600000000000001E-2</v>
      </c>
      <c r="G64" s="36">
        <f>MAX($B$2:B64)</f>
        <v>2047.9881762350076</v>
      </c>
      <c r="H64" s="11">
        <f t="shared" si="3"/>
        <v>-2.7803140338320875E-2</v>
      </c>
      <c r="I64" s="11">
        <f t="shared" si="4"/>
        <v>-2.7803140338320896E-2</v>
      </c>
      <c r="J64" s="36">
        <f>MAX($C$2:C64)</f>
        <v>1170.3363692566995</v>
      </c>
      <c r="K64" s="11">
        <f t="shared" si="5"/>
        <v>-0.10412470568749266</v>
      </c>
      <c r="L64" s="11">
        <f t="shared" si="9"/>
        <v>-2.9600000000000001E-2</v>
      </c>
      <c r="M64" s="11">
        <f t="shared" si="6"/>
        <v>1.7968596616791052E-3</v>
      </c>
      <c r="O64" s="37" t="s">
        <v>50</v>
      </c>
      <c r="P64" s="35">
        <v>41547</v>
      </c>
      <c r="Q64" s="36">
        <f t="shared" si="27"/>
        <v>1098.3058818384566</v>
      </c>
      <c r="R64" s="36">
        <f t="shared" si="29"/>
        <v>974.29308576224469</v>
      </c>
      <c r="S64" s="37">
        <f t="shared" si="28"/>
        <v>11</v>
      </c>
    </row>
    <row r="65" spans="1:19" x14ac:dyDescent="0.25">
      <c r="A65" s="33">
        <f t="shared" si="7"/>
        <v>43190</v>
      </c>
      <c r="B65" s="34">
        <f t="shared" si="30"/>
        <v>2021.9089125001028</v>
      </c>
      <c r="C65" s="34">
        <f t="shared" si="30"/>
        <v>1043.0233669683641</v>
      </c>
      <c r="D65" s="11">
        <v>1.55E-2</v>
      </c>
      <c r="E65" s="11">
        <v>-5.1999999999999998E-3</v>
      </c>
      <c r="G65" s="36">
        <f>MAX($B$2:B65)</f>
        <v>2047.9881762350076</v>
      </c>
      <c r="H65" s="11">
        <f t="shared" si="3"/>
        <v>-1.2734089013564764E-2</v>
      </c>
      <c r="I65" s="11" t="str">
        <f t="shared" si="4"/>
        <v>Positive</v>
      </c>
      <c r="J65" s="36">
        <f>MAX($C$2:C65)</f>
        <v>1170.3363692566995</v>
      </c>
      <c r="K65" s="11">
        <f t="shared" si="5"/>
        <v>-0.10878325721791759</v>
      </c>
      <c r="L65" s="11">
        <f t="shared" si="9"/>
        <v>-5.1999999999999998E-3</v>
      </c>
      <c r="M65" s="11">
        <f t="shared" si="6"/>
        <v>2.07E-2</v>
      </c>
      <c r="O65" s="37" t="s">
        <v>51</v>
      </c>
      <c r="P65" s="35">
        <v>41639</v>
      </c>
      <c r="Q65" s="36">
        <f t="shared" si="27"/>
        <v>1221.1502284217797</v>
      </c>
      <c r="R65" s="36">
        <f t="shared" si="29"/>
        <v>987.18280817730601</v>
      </c>
      <c r="S65" s="37">
        <f t="shared" si="28"/>
        <v>14</v>
      </c>
    </row>
    <row r="66" spans="1:19" x14ac:dyDescent="0.25">
      <c r="A66" s="33">
        <f t="shared" si="7"/>
        <v>43220</v>
      </c>
      <c r="B66" s="34">
        <f t="shared" si="30"/>
        <v>2029.1877845851034</v>
      </c>
      <c r="C66" s="34">
        <f t="shared" si="30"/>
        <v>1027.5866211372322</v>
      </c>
      <c r="D66" s="11">
        <v>3.5999999999999999E-3</v>
      </c>
      <c r="E66" s="11">
        <v>-1.4800000000000001E-2</v>
      </c>
      <c r="G66" s="36">
        <f>MAX($B$2:B66)</f>
        <v>2047.9881762350076</v>
      </c>
      <c r="H66" s="11">
        <f t="shared" si="3"/>
        <v>-9.1799317340135467E-3</v>
      </c>
      <c r="I66" s="11" t="str">
        <f t="shared" si="4"/>
        <v>Positive</v>
      </c>
      <c r="J66" s="36">
        <f>MAX($C$2:C66)</f>
        <v>1170.3363692566995</v>
      </c>
      <c r="K66" s="11">
        <f t="shared" si="5"/>
        <v>-0.12197326501109262</v>
      </c>
      <c r="L66" s="11">
        <f t="shared" si="9"/>
        <v>-1.4800000000000001E-2</v>
      </c>
      <c r="M66" s="11">
        <f t="shared" si="6"/>
        <v>1.84E-2</v>
      </c>
      <c r="O66" s="37" t="s">
        <v>52</v>
      </c>
      <c r="P66" s="35">
        <v>41729</v>
      </c>
      <c r="Q66" s="36">
        <f t="shared" si="27"/>
        <v>1460.2024125341413</v>
      </c>
      <c r="R66" s="36">
        <f t="shared" si="29"/>
        <v>1045.0345901848837</v>
      </c>
      <c r="S66" s="37">
        <f t="shared" si="28"/>
        <v>17</v>
      </c>
    </row>
    <row r="67" spans="1:19" x14ac:dyDescent="0.25">
      <c r="A67" s="33">
        <f t="shared" si="7"/>
        <v>43251</v>
      </c>
      <c r="B67" s="34">
        <f t="shared" si="30"/>
        <v>1917.5824564329225</v>
      </c>
      <c r="C67" s="34">
        <f t="shared" si="30"/>
        <v>948.25693398543785</v>
      </c>
      <c r="D67" s="11">
        <v>-5.5E-2</v>
      </c>
      <c r="E67" s="11">
        <v>-7.7200000000000005E-2</v>
      </c>
      <c r="G67" s="36">
        <f>MAX($B$2:B67)</f>
        <v>2047.9881762350076</v>
      </c>
      <c r="H67" s="11">
        <f t="shared" ref="H67:H93" si="34">B67/G67-1</f>
        <v>-6.3675035488642839E-2</v>
      </c>
      <c r="I67" s="11">
        <f t="shared" ref="I67:I93" si="35">IF(D67&gt;0,"Positive",D67)</f>
        <v>-5.5E-2</v>
      </c>
      <c r="J67" s="36">
        <f>MAX($C$2:C67)</f>
        <v>1170.3363692566995</v>
      </c>
      <c r="K67" s="11">
        <f t="shared" ref="K67:K93" si="36">C67/J67-1</f>
        <v>-0.18975692895223628</v>
      </c>
      <c r="L67" s="11">
        <f t="shared" si="9"/>
        <v>-7.7200000000000005E-2</v>
      </c>
      <c r="M67" s="11">
        <f t="shared" ref="M67:M93" si="37">D67-E67</f>
        <v>2.2200000000000004E-2</v>
      </c>
      <c r="O67" s="37" t="s">
        <v>53</v>
      </c>
      <c r="P67" s="35">
        <v>41820</v>
      </c>
      <c r="Q67" s="36">
        <f t="shared" si="27"/>
        <v>1526.2823649769032</v>
      </c>
      <c r="R67" s="36">
        <f t="shared" si="29"/>
        <v>1141.8456618071168</v>
      </c>
      <c r="S67" s="37">
        <f t="shared" si="28"/>
        <v>20</v>
      </c>
    </row>
    <row r="68" spans="1:19" x14ac:dyDescent="0.25">
      <c r="A68" s="33">
        <f t="shared" ref="A68:A92" si="38">EOMONTH(A67,1)</f>
        <v>43281</v>
      </c>
      <c r="B68" s="34">
        <f t="shared" ref="B68:C83" si="39">B67*(1+D68)</f>
        <v>1914.8978409939166</v>
      </c>
      <c r="C68" s="34">
        <f t="shared" si="39"/>
        <v>915.44724406954174</v>
      </c>
      <c r="D68" s="11">
        <v>-1.3999999999999998E-3</v>
      </c>
      <c r="E68" s="11">
        <v>-3.4599999999999999E-2</v>
      </c>
      <c r="G68" s="36">
        <f>MAX($B$2:B68)</f>
        <v>2047.9881762350076</v>
      </c>
      <c r="H68" s="11">
        <f t="shared" si="34"/>
        <v>-6.4985890438958638E-2</v>
      </c>
      <c r="I68" s="11">
        <f t="shared" si="35"/>
        <v>-1.3999999999999998E-3</v>
      </c>
      <c r="J68" s="36">
        <f>MAX($C$2:C68)</f>
        <v>1170.3363692566995</v>
      </c>
      <c r="K68" s="11">
        <f t="shared" si="36"/>
        <v>-0.21779133921048888</v>
      </c>
      <c r="L68" s="11">
        <f t="shared" ref="L68:L93" si="40">IF(E68&gt;0,"Positive",E68)</f>
        <v>-3.4599999999999999E-2</v>
      </c>
      <c r="M68" s="11">
        <f t="shared" si="37"/>
        <v>3.32E-2</v>
      </c>
      <c r="O68" s="37" t="s">
        <v>54</v>
      </c>
      <c r="P68" s="35">
        <v>41912</v>
      </c>
      <c r="Q68" s="36">
        <f t="shared" si="27"/>
        <v>1603.5076158720126</v>
      </c>
      <c r="R68" s="36">
        <f t="shared" si="29"/>
        <v>1147.7033706002424</v>
      </c>
      <c r="S68" s="37">
        <f t="shared" si="28"/>
        <v>23</v>
      </c>
    </row>
    <row r="69" spans="1:19" x14ac:dyDescent="0.25">
      <c r="A69" s="33">
        <f t="shared" si="38"/>
        <v>43312</v>
      </c>
      <c r="B69" s="34">
        <f t="shared" si="39"/>
        <v>1917.1957184031094</v>
      </c>
      <c r="C69" s="34">
        <f t="shared" si="39"/>
        <v>946.02318202146455</v>
      </c>
      <c r="D69" s="11">
        <v>1.1999999999999999E-3</v>
      </c>
      <c r="E69" s="11">
        <v>3.3399999999999999E-2</v>
      </c>
      <c r="G69" s="36">
        <f>MAX($B$2:B69)</f>
        <v>2047.9881762350076</v>
      </c>
      <c r="H69" s="11">
        <f t="shared" si="34"/>
        <v>-6.3863873507485347E-2</v>
      </c>
      <c r="I69" s="11" t="str">
        <f t="shared" si="35"/>
        <v>Positive</v>
      </c>
      <c r="J69" s="36">
        <f>MAX($C$2:C69)</f>
        <v>1170.3363692566995</v>
      </c>
      <c r="K69" s="11">
        <f t="shared" si="36"/>
        <v>-0.19166556994011907</v>
      </c>
      <c r="L69" s="11" t="str">
        <f t="shared" si="40"/>
        <v>Positive</v>
      </c>
      <c r="M69" s="11">
        <f t="shared" si="37"/>
        <v>-3.2199999999999999E-2</v>
      </c>
      <c r="O69" s="37" t="s">
        <v>55</v>
      </c>
      <c r="P69" s="35">
        <v>42004</v>
      </c>
      <c r="Q69" s="36">
        <f t="shared" si="27"/>
        <v>1499.0975346212886</v>
      </c>
      <c r="R69" s="36">
        <f t="shared" si="29"/>
        <v>1026.1110132523752</v>
      </c>
      <c r="S69" s="37">
        <f t="shared" si="28"/>
        <v>26</v>
      </c>
    </row>
    <row r="70" spans="1:19" x14ac:dyDescent="0.25">
      <c r="A70" s="33">
        <f t="shared" si="38"/>
        <v>43343</v>
      </c>
      <c r="B70" s="34">
        <f t="shared" si="39"/>
        <v>1830.5384719312888</v>
      </c>
      <c r="C70" s="34">
        <f t="shared" si="39"/>
        <v>914.61521237835188</v>
      </c>
      <c r="D70" s="11">
        <v>-4.5199999999999997E-2</v>
      </c>
      <c r="E70" s="11">
        <v>-3.32E-2</v>
      </c>
      <c r="G70" s="36">
        <f>MAX($B$2:B70)</f>
        <v>2047.9881762350076</v>
      </c>
      <c r="H70" s="11">
        <f t="shared" si="34"/>
        <v>-0.10617722642494709</v>
      </c>
      <c r="I70" s="11">
        <f t="shared" si="35"/>
        <v>-4.5199999999999997E-2</v>
      </c>
      <c r="J70" s="36">
        <f>MAX($C$2:C70)</f>
        <v>1170.3363692566995</v>
      </c>
      <c r="K70" s="11">
        <f t="shared" si="36"/>
        <v>-0.21850227301810721</v>
      </c>
      <c r="L70" s="11">
        <f t="shared" si="40"/>
        <v>-3.32E-2</v>
      </c>
      <c r="M70" s="11">
        <f t="shared" si="37"/>
        <v>-1.1999999999999997E-2</v>
      </c>
      <c r="O70" s="37" t="s">
        <v>56</v>
      </c>
      <c r="P70" s="35">
        <v>42094</v>
      </c>
      <c r="Q70" s="36">
        <f t="shared" si="27"/>
        <v>1485.5024263775867</v>
      </c>
      <c r="R70" s="36">
        <f t="shared" si="29"/>
        <v>991.33777496865628</v>
      </c>
      <c r="S70" s="37">
        <f t="shared" si="28"/>
        <v>29</v>
      </c>
    </row>
    <row r="71" spans="1:19" x14ac:dyDescent="0.25">
      <c r="A71" s="33">
        <f t="shared" si="38"/>
        <v>43373</v>
      </c>
      <c r="B71" s="34">
        <f t="shared" si="39"/>
        <v>1788.253033229676</v>
      </c>
      <c r="C71" s="34">
        <f t="shared" si="39"/>
        <v>897.1460618219254</v>
      </c>
      <c r="D71" s="11">
        <v>-2.3099999999999999E-2</v>
      </c>
      <c r="E71" s="11">
        <v>-1.9099999999999999E-2</v>
      </c>
      <c r="G71" s="36">
        <f>MAX($B$2:B71)</f>
        <v>2047.9881762350076</v>
      </c>
      <c r="H71" s="11">
        <f t="shared" si="34"/>
        <v>-0.12682453249453074</v>
      </c>
      <c r="I71" s="11">
        <f t="shared" si="35"/>
        <v>-2.3099999999999999E-2</v>
      </c>
      <c r="J71" s="36">
        <f>MAX($C$2:C71)</f>
        <v>1170.3363692566995</v>
      </c>
      <c r="K71" s="11">
        <f t="shared" si="36"/>
        <v>-0.23342887960346126</v>
      </c>
      <c r="L71" s="11">
        <f t="shared" si="40"/>
        <v>-1.9099999999999999E-2</v>
      </c>
      <c r="M71" s="11">
        <f t="shared" si="37"/>
        <v>-4.0000000000000001E-3</v>
      </c>
      <c r="O71" s="37" t="s">
        <v>57</v>
      </c>
      <c r="P71" s="35">
        <v>42185</v>
      </c>
      <c r="Q71" s="36">
        <f t="shared" si="27"/>
        <v>1703.1064073501841</v>
      </c>
      <c r="R71" s="36">
        <f t="shared" si="29"/>
        <v>970.66655614385911</v>
      </c>
      <c r="S71" s="37">
        <f t="shared" si="28"/>
        <v>32</v>
      </c>
    </row>
    <row r="72" spans="1:19" x14ac:dyDescent="0.25">
      <c r="A72" s="33">
        <f t="shared" si="38"/>
        <v>43404</v>
      </c>
      <c r="B72" s="34">
        <f t="shared" si="39"/>
        <v>1697.0521285349625</v>
      </c>
      <c r="C72" s="34">
        <f t="shared" si="39"/>
        <v>860.81164631813749</v>
      </c>
      <c r="D72" s="11">
        <v>-5.0999999999999997E-2</v>
      </c>
      <c r="E72" s="11">
        <v>-4.0500000000000001E-2</v>
      </c>
      <c r="G72" s="36">
        <f>MAX($B$2:B72)</f>
        <v>2047.9881762350076</v>
      </c>
      <c r="H72" s="11">
        <f t="shared" si="34"/>
        <v>-0.17135648133730974</v>
      </c>
      <c r="I72" s="11">
        <f t="shared" si="35"/>
        <v>-5.0999999999999997E-2</v>
      </c>
      <c r="J72" s="36">
        <f>MAX($C$2:C72)</f>
        <v>1170.3363692566995</v>
      </c>
      <c r="K72" s="11">
        <f t="shared" si="36"/>
        <v>-0.264475009979521</v>
      </c>
      <c r="L72" s="11">
        <f t="shared" si="40"/>
        <v>-4.0500000000000001E-2</v>
      </c>
      <c r="M72" s="11">
        <f t="shared" si="37"/>
        <v>-1.0499999999999995E-2</v>
      </c>
      <c r="O72" s="37" t="s">
        <v>58</v>
      </c>
      <c r="P72" s="35">
        <v>42277</v>
      </c>
      <c r="Q72" s="36">
        <f t="shared" si="27"/>
        <v>1584.9631137114488</v>
      </c>
      <c r="R72" s="36">
        <f t="shared" si="29"/>
        <v>840.5777579757746</v>
      </c>
      <c r="S72" s="37">
        <f t="shared" si="28"/>
        <v>35</v>
      </c>
    </row>
    <row r="73" spans="1:19" x14ac:dyDescent="0.25">
      <c r="A73" s="33">
        <f t="shared" si="38"/>
        <v>43434</v>
      </c>
      <c r="B73" s="34">
        <f t="shared" si="39"/>
        <v>1685.1727636352177</v>
      </c>
      <c r="C73" s="34">
        <f t="shared" si="39"/>
        <v>873.29341518975048</v>
      </c>
      <c r="D73" s="11">
        <v>-7.000000000000001E-3</v>
      </c>
      <c r="E73" s="11">
        <v>1.4500000000000001E-2</v>
      </c>
      <c r="G73" s="36">
        <f>MAX($B$2:B73)</f>
        <v>2047.9881762350076</v>
      </c>
      <c r="H73" s="11">
        <f t="shared" si="34"/>
        <v>-0.1771569859679486</v>
      </c>
      <c r="I73" s="11">
        <f t="shared" si="35"/>
        <v>-7.000000000000001E-3</v>
      </c>
      <c r="J73" s="36">
        <f>MAX($C$2:C73)</f>
        <v>1170.3363692566995</v>
      </c>
      <c r="K73" s="11">
        <f t="shared" si="36"/>
        <v>-0.25380989762422412</v>
      </c>
      <c r="L73" s="11" t="str">
        <f t="shared" si="40"/>
        <v>Positive</v>
      </c>
      <c r="M73" s="11">
        <f t="shared" si="37"/>
        <v>-2.1500000000000002E-2</v>
      </c>
      <c r="O73" s="37" t="s">
        <v>59</v>
      </c>
      <c r="P73" s="35">
        <v>42369</v>
      </c>
      <c r="Q73" s="36">
        <f t="shared" si="27"/>
        <v>1585.9503989242796</v>
      </c>
      <c r="R73" s="36">
        <f t="shared" si="29"/>
        <v>816.65647784535759</v>
      </c>
      <c r="S73" s="37">
        <f t="shared" si="28"/>
        <v>38</v>
      </c>
    </row>
    <row r="74" spans="1:19" x14ac:dyDescent="0.25">
      <c r="A74" s="33">
        <f t="shared" si="38"/>
        <v>43465</v>
      </c>
      <c r="B74" s="34">
        <f t="shared" si="39"/>
        <v>1697.9800766388455</v>
      </c>
      <c r="C74" s="34">
        <f t="shared" si="39"/>
        <v>859.32072054671448</v>
      </c>
      <c r="D74" s="11">
        <v>7.6E-3</v>
      </c>
      <c r="E74" s="11">
        <v>-1.6E-2</v>
      </c>
      <c r="G74" s="36">
        <f>MAX($B$2:B74)</f>
        <v>2047.9881762350076</v>
      </c>
      <c r="H74" s="11">
        <f t="shared" si="34"/>
        <v>-0.17090337906130493</v>
      </c>
      <c r="I74" s="11" t="str">
        <f t="shared" si="35"/>
        <v>Positive</v>
      </c>
      <c r="J74" s="36">
        <f>MAX($C$2:C74)</f>
        <v>1170.3363692566995</v>
      </c>
      <c r="K74" s="11">
        <f t="shared" si="36"/>
        <v>-0.26574893926223653</v>
      </c>
      <c r="L74" s="11">
        <f t="shared" si="40"/>
        <v>-1.6E-2</v>
      </c>
      <c r="M74" s="11">
        <f t="shared" si="37"/>
        <v>2.3599999999999999E-2</v>
      </c>
      <c r="O74" s="37" t="s">
        <v>61</v>
      </c>
      <c r="P74" s="35">
        <v>42460</v>
      </c>
      <c r="Q74" s="36">
        <f t="shared" si="27"/>
        <v>1585.1846434817789</v>
      </c>
      <c r="R74" s="36">
        <f t="shared" si="29"/>
        <v>848.80134561518025</v>
      </c>
      <c r="S74" s="37">
        <f t="shared" si="28"/>
        <v>41</v>
      </c>
    </row>
    <row r="75" spans="1:19" x14ac:dyDescent="0.25">
      <c r="A75" s="33">
        <f t="shared" si="38"/>
        <v>43496</v>
      </c>
      <c r="B75" s="34">
        <f t="shared" si="39"/>
        <v>1784.7468585550903</v>
      </c>
      <c r="C75" s="34">
        <f t="shared" si="39"/>
        <v>920.07469548936717</v>
      </c>
      <c r="D75" s="11">
        <v>5.1100000000000007E-2</v>
      </c>
      <c r="E75" s="11">
        <v>7.0699999999999999E-2</v>
      </c>
      <c r="G75" s="36">
        <f>MAX($B$2:B75)</f>
        <v>2047.9881762350076</v>
      </c>
      <c r="H75" s="11">
        <f t="shared" si="34"/>
        <v>-0.12853654173133777</v>
      </c>
      <c r="I75" s="11" t="str">
        <f t="shared" si="35"/>
        <v>Positive</v>
      </c>
      <c r="J75" s="36">
        <f>MAX($C$2:C75)</f>
        <v>1170.3363692566995</v>
      </c>
      <c r="K75" s="11">
        <f t="shared" si="36"/>
        <v>-0.21383738926807661</v>
      </c>
      <c r="L75" s="11" t="str">
        <f t="shared" si="40"/>
        <v>Positive</v>
      </c>
      <c r="M75" s="11">
        <f t="shared" si="37"/>
        <v>-1.9599999999999992E-2</v>
      </c>
      <c r="O75" s="37" t="s">
        <v>62</v>
      </c>
      <c r="P75" s="35">
        <v>42551</v>
      </c>
      <c r="Q75" s="36">
        <f t="shared" si="27"/>
        <v>1642.3291567000176</v>
      </c>
      <c r="R75" s="36">
        <f t="shared" si="29"/>
        <v>872.25981148953656</v>
      </c>
      <c r="S75" s="37">
        <f t="shared" si="28"/>
        <v>44</v>
      </c>
    </row>
    <row r="76" spans="1:19" x14ac:dyDescent="0.25">
      <c r="A76" s="33">
        <f t="shared" si="38"/>
        <v>43524</v>
      </c>
      <c r="B76" s="34">
        <f t="shared" si="39"/>
        <v>1827.2238337887015</v>
      </c>
      <c r="C76" s="34">
        <f t="shared" si="39"/>
        <v>924.49105402771602</v>
      </c>
      <c r="D76" s="11">
        <v>2.3800000000000002E-2</v>
      </c>
      <c r="E76" s="11">
        <v>4.7999999999999996E-3</v>
      </c>
      <c r="G76" s="36">
        <f>MAX($B$2:B76)</f>
        <v>2047.9881762350076</v>
      </c>
      <c r="H76" s="11">
        <f t="shared" si="34"/>
        <v>-0.10779571142454347</v>
      </c>
      <c r="I76" s="11" t="str">
        <f t="shared" si="35"/>
        <v>Positive</v>
      </c>
      <c r="J76" s="36">
        <f>MAX($C$2:C76)</f>
        <v>1170.3363692566995</v>
      </c>
      <c r="K76" s="11">
        <f t="shared" si="36"/>
        <v>-0.2100638087365635</v>
      </c>
      <c r="L76" s="11" t="str">
        <f t="shared" si="40"/>
        <v>Positive</v>
      </c>
      <c r="M76" s="11">
        <f t="shared" si="37"/>
        <v>1.9000000000000003E-2</v>
      </c>
      <c r="O76" s="37" t="s">
        <v>64</v>
      </c>
      <c r="P76" s="35">
        <v>42643</v>
      </c>
      <c r="Q76" s="36">
        <f t="shared" si="27"/>
        <v>1670.8376400369443</v>
      </c>
      <c r="R76" s="36">
        <f t="shared" si="29"/>
        <v>874.32520645315026</v>
      </c>
      <c r="S76" s="37">
        <f t="shared" si="28"/>
        <v>47</v>
      </c>
    </row>
    <row r="77" spans="1:19" x14ac:dyDescent="0.25">
      <c r="A77" s="33">
        <f t="shared" si="38"/>
        <v>43555</v>
      </c>
      <c r="B77" s="34">
        <f t="shared" si="39"/>
        <v>1881.4923816522262</v>
      </c>
      <c r="C77" s="34">
        <f t="shared" si="39"/>
        <v>935.76984488685412</v>
      </c>
      <c r="D77" s="11">
        <v>2.9700000000000001E-2</v>
      </c>
      <c r="E77" s="11">
        <v>1.2200000000000001E-2</v>
      </c>
      <c r="G77" s="36">
        <f>MAX($B$2:B77)</f>
        <v>2047.9881762350076</v>
      </c>
      <c r="H77" s="11">
        <f t="shared" si="34"/>
        <v>-8.1297244053852302E-2</v>
      </c>
      <c r="I77" s="11" t="str">
        <f t="shared" si="35"/>
        <v>Positive</v>
      </c>
      <c r="J77" s="36">
        <f>MAX($C$2:C77)</f>
        <v>1170.3363692566995</v>
      </c>
      <c r="K77" s="11">
        <f t="shared" si="36"/>
        <v>-0.20042658720314965</v>
      </c>
      <c r="L77" s="11" t="str">
        <f t="shared" si="40"/>
        <v>Positive</v>
      </c>
      <c r="M77" s="11">
        <f t="shared" si="37"/>
        <v>1.7500000000000002E-2</v>
      </c>
      <c r="O77" s="37" t="s">
        <v>66</v>
      </c>
      <c r="P77" s="35">
        <v>42735</v>
      </c>
      <c r="Q77" s="36">
        <f t="shared" si="27"/>
        <v>1792.1881982659606</v>
      </c>
      <c r="R77" s="36">
        <f t="shared" si="29"/>
        <v>835.26000646376792</v>
      </c>
      <c r="S77" s="37">
        <f t="shared" si="28"/>
        <v>50</v>
      </c>
    </row>
    <row r="78" spans="1:19" x14ac:dyDescent="0.25">
      <c r="A78" s="33">
        <f t="shared" si="38"/>
        <v>43585</v>
      </c>
      <c r="B78" s="34">
        <f t="shared" si="39"/>
        <v>1983.0929702614465</v>
      </c>
      <c r="C78" s="34">
        <f t="shared" si="39"/>
        <v>929.68734089508962</v>
      </c>
      <c r="D78" s="11">
        <v>5.4000000000000006E-2</v>
      </c>
      <c r="E78" s="11">
        <v>-6.4999999999999997E-3</v>
      </c>
      <c r="G78" s="36">
        <f>MAX($B$2:B78)</f>
        <v>2047.9881762350076</v>
      </c>
      <c r="H78" s="11">
        <f t="shared" si="34"/>
        <v>-3.1687295232760371E-2</v>
      </c>
      <c r="I78" s="11" t="str">
        <f t="shared" si="35"/>
        <v>Positive</v>
      </c>
      <c r="J78" s="36">
        <f>MAX($C$2:C78)</f>
        <v>1170.3363692566995</v>
      </c>
      <c r="K78" s="11">
        <f t="shared" si="36"/>
        <v>-0.20562381438632915</v>
      </c>
      <c r="L78" s="11">
        <f t="shared" si="40"/>
        <v>-6.4999999999999997E-3</v>
      </c>
      <c r="M78" s="11">
        <f t="shared" si="37"/>
        <v>6.0500000000000005E-2</v>
      </c>
      <c r="O78" s="37" t="s">
        <v>68</v>
      </c>
      <c r="P78" s="35">
        <v>42825</v>
      </c>
      <c r="Q78" s="36">
        <f t="shared" si="27"/>
        <v>1832.635012333149</v>
      </c>
      <c r="R78" s="36">
        <f t="shared" si="29"/>
        <v>889.72007156847076</v>
      </c>
      <c r="S78" s="37">
        <f t="shared" si="28"/>
        <v>53</v>
      </c>
    </row>
    <row r="79" spans="1:19" x14ac:dyDescent="0.25">
      <c r="A79" s="33">
        <f t="shared" si="38"/>
        <v>43616</v>
      </c>
      <c r="B79" s="34">
        <f t="shared" si="39"/>
        <v>1897.2250446491257</v>
      </c>
      <c r="C79" s="34">
        <f t="shared" si="39"/>
        <v>920.85531115658637</v>
      </c>
      <c r="D79" s="11">
        <v>-4.3299999999999998E-2</v>
      </c>
      <c r="E79" s="11">
        <v>-9.4999999999999998E-3</v>
      </c>
      <c r="G79" s="36">
        <f>MAX($B$2:B79)</f>
        <v>2047.9881762350076</v>
      </c>
      <c r="H79" s="11">
        <f t="shared" si="34"/>
        <v>-7.3615235349181907E-2</v>
      </c>
      <c r="I79" s="11">
        <f t="shared" si="35"/>
        <v>-4.3299999999999998E-2</v>
      </c>
      <c r="J79" s="36">
        <f>MAX($C$2:C79)</f>
        <v>1170.3363692566995</v>
      </c>
      <c r="K79" s="11">
        <f t="shared" si="36"/>
        <v>-0.21317038814965894</v>
      </c>
      <c r="L79" s="11">
        <f t="shared" si="40"/>
        <v>-9.4999999999999998E-3</v>
      </c>
      <c r="M79" s="11">
        <f t="shared" si="37"/>
        <v>-3.3799999999999997E-2</v>
      </c>
      <c r="O79" s="37" t="s">
        <v>70</v>
      </c>
      <c r="P79" s="35">
        <v>42916</v>
      </c>
      <c r="Q79" s="36">
        <f t="shared" si="27"/>
        <v>1975.0579449386014</v>
      </c>
      <c r="R79" s="36">
        <f t="shared" si="29"/>
        <v>932.80200756029956</v>
      </c>
      <c r="S79" s="37">
        <f t="shared" si="28"/>
        <v>56</v>
      </c>
    </row>
    <row r="80" spans="1:19" x14ac:dyDescent="0.25">
      <c r="A80" s="33">
        <f t="shared" si="38"/>
        <v>43646</v>
      </c>
      <c r="B80" s="34">
        <f t="shared" si="39"/>
        <v>1940.6714981715907</v>
      </c>
      <c r="C80" s="34">
        <f t="shared" si="39"/>
        <v>962.47797122086399</v>
      </c>
      <c r="D80" s="11">
        <v>2.29E-2</v>
      </c>
      <c r="E80" s="11">
        <v>4.5199999999999997E-2</v>
      </c>
      <c r="G80" s="36">
        <f>MAX($B$2:B80)</f>
        <v>2047.9881762350076</v>
      </c>
      <c r="H80" s="11">
        <f t="shared" si="34"/>
        <v>-5.2401024238678207E-2</v>
      </c>
      <c r="I80" s="11" t="str">
        <f t="shared" si="35"/>
        <v>Positive</v>
      </c>
      <c r="J80" s="36">
        <f>MAX($C$2:C80)</f>
        <v>1170.3363692566995</v>
      </c>
      <c r="K80" s="11">
        <f t="shared" si="36"/>
        <v>-0.17760568969402357</v>
      </c>
      <c r="L80" s="11" t="str">
        <f t="shared" si="40"/>
        <v>Positive</v>
      </c>
      <c r="M80" s="11">
        <f t="shared" si="37"/>
        <v>-2.2299999999999997E-2</v>
      </c>
      <c r="O80" s="37" t="s">
        <v>72</v>
      </c>
      <c r="P80" s="35">
        <v>43008</v>
      </c>
      <c r="Q80" s="36">
        <f t="shared" si="27"/>
        <v>1927.1321091567102</v>
      </c>
      <c r="R80" s="36">
        <f t="shared" si="29"/>
        <v>986.30660325224221</v>
      </c>
      <c r="S80" s="37">
        <f t="shared" si="28"/>
        <v>59</v>
      </c>
    </row>
    <row r="81" spans="1:19" x14ac:dyDescent="0.25">
      <c r="A81" s="33">
        <f t="shared" si="38"/>
        <v>43677</v>
      </c>
      <c r="B81" s="34">
        <f t="shared" si="39"/>
        <v>1980.0671295844738</v>
      </c>
      <c r="C81" s="34">
        <f t="shared" si="39"/>
        <v>964.69167055467199</v>
      </c>
      <c r="D81" s="11">
        <v>2.0299999999999999E-2</v>
      </c>
      <c r="E81" s="11">
        <v>2.3E-3</v>
      </c>
      <c r="G81" s="36">
        <f>MAX($B$2:B81)</f>
        <v>2047.9881762350076</v>
      </c>
      <c r="H81" s="11">
        <f t="shared" si="34"/>
        <v>-3.3164765030723409E-2</v>
      </c>
      <c r="I81" s="11" t="str">
        <f t="shared" si="35"/>
        <v>Positive</v>
      </c>
      <c r="J81" s="36">
        <f>MAX($C$2:C81)</f>
        <v>1170.3363692566995</v>
      </c>
      <c r="K81" s="11">
        <f t="shared" si="36"/>
        <v>-0.17571418278031981</v>
      </c>
      <c r="L81" s="11" t="str">
        <f t="shared" si="40"/>
        <v>Positive</v>
      </c>
      <c r="M81" s="11">
        <f t="shared" si="37"/>
        <v>1.7999999999999999E-2</v>
      </c>
      <c r="O81" s="37" t="s">
        <v>73</v>
      </c>
      <c r="P81" s="35">
        <v>43100</v>
      </c>
      <c r="Q81" s="36">
        <f t="shared" si="27"/>
        <v>2009.077573011743</v>
      </c>
      <c r="R81" s="36">
        <f t="shared" si="29"/>
        <v>1032.3494796762666</v>
      </c>
      <c r="S81" s="37">
        <f t="shared" si="28"/>
        <v>62</v>
      </c>
    </row>
    <row r="82" spans="1:19" x14ac:dyDescent="0.25">
      <c r="A82" s="33">
        <f t="shared" si="38"/>
        <v>43708</v>
      </c>
      <c r="B82" s="34">
        <f t="shared" si="39"/>
        <v>1938.089706437283</v>
      </c>
      <c r="C82" s="34">
        <f t="shared" si="39"/>
        <v>904.20550281089402</v>
      </c>
      <c r="D82" s="11">
        <v>-2.12E-2</v>
      </c>
      <c r="E82" s="11">
        <v>-6.2700000000000006E-2</v>
      </c>
      <c r="G82" s="36">
        <f>MAX($B$2:B82)</f>
        <v>2047.9881762350076</v>
      </c>
      <c r="H82" s="11">
        <f t="shared" si="34"/>
        <v>-5.3661672012072059E-2</v>
      </c>
      <c r="I82" s="11">
        <f t="shared" si="35"/>
        <v>-2.12E-2</v>
      </c>
      <c r="J82" s="36">
        <f>MAX($C$2:C82)</f>
        <v>1170.3363692566995</v>
      </c>
      <c r="K82" s="11">
        <f t="shared" si="36"/>
        <v>-0.22739690351999375</v>
      </c>
      <c r="L82" s="11">
        <f t="shared" si="40"/>
        <v>-6.2700000000000006E-2</v>
      </c>
      <c r="M82" s="11">
        <f t="shared" si="37"/>
        <v>4.1500000000000009E-2</v>
      </c>
      <c r="O82" s="37" t="s">
        <v>75</v>
      </c>
      <c r="P82" s="35">
        <v>43190</v>
      </c>
      <c r="Q82" s="36">
        <f t="shared" si="27"/>
        <v>2021.9089125001028</v>
      </c>
      <c r="R82" s="36">
        <f t="shared" si="29"/>
        <v>1043.0233669683641</v>
      </c>
      <c r="S82" s="37">
        <f t="shared" si="28"/>
        <v>65</v>
      </c>
    </row>
    <row r="83" spans="1:19" x14ac:dyDescent="0.25">
      <c r="A83" s="33">
        <f t="shared" si="38"/>
        <v>43738</v>
      </c>
      <c r="B83" s="34">
        <f t="shared" si="39"/>
        <v>1919.8716631967725</v>
      </c>
      <c r="C83" s="34">
        <f t="shared" si="39"/>
        <v>893.9879806291309</v>
      </c>
      <c r="D83" s="11">
        <v>-9.4000000000000004E-3</v>
      </c>
      <c r="E83" s="11">
        <v>-1.1299999999999999E-2</v>
      </c>
      <c r="G83" s="36">
        <f>MAX($B$2:B83)</f>
        <v>2047.9881762350076</v>
      </c>
      <c r="H83" s="11">
        <f t="shared" si="34"/>
        <v>-6.2557252295158627E-2</v>
      </c>
      <c r="I83" s="11">
        <f t="shared" si="35"/>
        <v>-9.4000000000000004E-3</v>
      </c>
      <c r="J83" s="36">
        <f>MAX($C$2:C83)</f>
        <v>1170.3363692566995</v>
      </c>
      <c r="K83" s="11">
        <f t="shared" si="36"/>
        <v>-0.23612731851021784</v>
      </c>
      <c r="L83" s="11">
        <f t="shared" si="40"/>
        <v>-1.1299999999999999E-2</v>
      </c>
      <c r="M83" s="11">
        <f t="shared" si="37"/>
        <v>1.8999999999999989E-3</v>
      </c>
      <c r="O83" s="37" t="s">
        <v>77</v>
      </c>
      <c r="P83" s="35">
        <v>43281</v>
      </c>
      <c r="Q83" s="36">
        <f t="shared" si="27"/>
        <v>1914.8978409939166</v>
      </c>
      <c r="R83" s="36">
        <f t="shared" si="29"/>
        <v>915.44724406954174</v>
      </c>
      <c r="S83" s="37">
        <f t="shared" si="28"/>
        <v>68</v>
      </c>
    </row>
    <row r="84" spans="1:19" x14ac:dyDescent="0.25">
      <c r="A84" s="33">
        <f t="shared" si="38"/>
        <v>43769</v>
      </c>
      <c r="B84" s="34">
        <f t="shared" ref="B84:C97" si="41">B83*(1+D84)</f>
        <v>1912.5761508766248</v>
      </c>
      <c r="C84" s="34">
        <f t="shared" si="41"/>
        <v>916.24828134679615</v>
      </c>
      <c r="D84" s="11">
        <v>-3.8E-3</v>
      </c>
      <c r="E84" s="11">
        <v>2.4899999999999999E-2</v>
      </c>
      <c r="G84" s="36">
        <f>MAX($B$2:B84)</f>
        <v>2047.9881762350076</v>
      </c>
      <c r="H84" s="11">
        <f t="shared" si="34"/>
        <v>-6.6119534736436947E-2</v>
      </c>
      <c r="I84" s="11">
        <f t="shared" si="35"/>
        <v>-3.8E-3</v>
      </c>
      <c r="J84" s="36">
        <f>MAX($C$2:C84)</f>
        <v>1170.3363692566995</v>
      </c>
      <c r="K84" s="11">
        <f t="shared" si="36"/>
        <v>-0.21710688874112238</v>
      </c>
      <c r="L84" s="11" t="str">
        <f t="shared" si="40"/>
        <v>Positive</v>
      </c>
      <c r="M84" s="11">
        <f t="shared" si="37"/>
        <v>-2.87E-2</v>
      </c>
      <c r="O84" s="37" t="s">
        <v>78</v>
      </c>
      <c r="P84" s="35">
        <v>43373</v>
      </c>
      <c r="Q84" s="36">
        <f t="shared" si="27"/>
        <v>1788.253033229676</v>
      </c>
      <c r="R84" s="36">
        <f t="shared" si="29"/>
        <v>897.1460618219254</v>
      </c>
      <c r="S84" s="37">
        <f t="shared" si="28"/>
        <v>71</v>
      </c>
    </row>
    <row r="85" spans="1:19" x14ac:dyDescent="0.25">
      <c r="A85" s="33">
        <f t="shared" si="38"/>
        <v>43799</v>
      </c>
      <c r="B85" s="34">
        <f t="shared" si="41"/>
        <v>1918.3138793292544</v>
      </c>
      <c r="C85" s="34">
        <f t="shared" si="41"/>
        <v>910.38429234617672</v>
      </c>
      <c r="D85" s="11">
        <v>3.0000000000000001E-3</v>
      </c>
      <c r="E85" s="11">
        <v>-6.4000000000000003E-3</v>
      </c>
      <c r="G85" s="36">
        <f>MAX($B$2:B85)</f>
        <v>2047.9881762350076</v>
      </c>
      <c r="H85" s="11">
        <f t="shared" si="34"/>
        <v>-6.3317893340646414E-2</v>
      </c>
      <c r="I85" s="11" t="str">
        <f t="shared" si="35"/>
        <v>Positive</v>
      </c>
      <c r="J85" s="36">
        <f>MAX($C$2:C85)</f>
        <v>1170.3363692566995</v>
      </c>
      <c r="K85" s="11">
        <f t="shared" si="36"/>
        <v>-0.22211740465317908</v>
      </c>
      <c r="L85" s="11">
        <f t="shared" si="40"/>
        <v>-6.4000000000000003E-3</v>
      </c>
      <c r="M85" s="11">
        <f t="shared" si="37"/>
        <v>9.4000000000000004E-3</v>
      </c>
      <c r="O85" s="37" t="s">
        <v>80</v>
      </c>
      <c r="P85" s="35">
        <v>43465</v>
      </c>
      <c r="Q85" s="36">
        <f t="shared" si="27"/>
        <v>1697.9800766388455</v>
      </c>
      <c r="R85" s="36">
        <f t="shared" si="29"/>
        <v>859.32072054671448</v>
      </c>
      <c r="S85" s="37">
        <f t="shared" si="28"/>
        <v>74</v>
      </c>
    </row>
    <row r="86" spans="1:19" x14ac:dyDescent="0.25">
      <c r="A86" s="33">
        <f t="shared" si="38"/>
        <v>43830</v>
      </c>
      <c r="B86" s="34">
        <f t="shared" si="41"/>
        <v>1959.2208662797411</v>
      </c>
      <c r="C86" s="34">
        <f t="shared" si="41"/>
        <v>950.80535492634692</v>
      </c>
      <c r="D86" s="11">
        <v>2.1324449242263802E-2</v>
      </c>
      <c r="E86" s="11">
        <v>4.4400000000000002E-2</v>
      </c>
      <c r="G86" s="36">
        <f>MAX($B$2:B86)</f>
        <v>2047.9881762350076</v>
      </c>
      <c r="H86" s="11">
        <f t="shared" si="34"/>
        <v>-4.3343663301052326E-2</v>
      </c>
      <c r="I86" s="11" t="str">
        <f t="shared" si="35"/>
        <v>Positive</v>
      </c>
      <c r="J86" s="36">
        <f>MAX($C$2:C86)</f>
        <v>1170.3363692566995</v>
      </c>
      <c r="K86" s="11">
        <f t="shared" si="36"/>
        <v>-0.18757941741978035</v>
      </c>
      <c r="L86" s="11" t="str">
        <f t="shared" si="40"/>
        <v>Positive</v>
      </c>
      <c r="M86" s="11">
        <f t="shared" si="37"/>
        <v>-2.30755507577362E-2</v>
      </c>
      <c r="O86" s="37" t="s">
        <v>82</v>
      </c>
      <c r="P86" s="35">
        <v>43555</v>
      </c>
      <c r="Q86" s="36">
        <f t="shared" si="27"/>
        <v>1881.4923816522262</v>
      </c>
      <c r="R86" s="36">
        <f t="shared" si="29"/>
        <v>935.76984488685412</v>
      </c>
      <c r="S86" s="37">
        <f t="shared" si="28"/>
        <v>77</v>
      </c>
    </row>
    <row r="87" spans="1:19" x14ac:dyDescent="0.25">
      <c r="A87" s="33">
        <f t="shared" si="38"/>
        <v>43861</v>
      </c>
      <c r="B87" s="34">
        <f t="shared" si="41"/>
        <v>1963.6697942619548</v>
      </c>
      <c r="C87" s="34">
        <f t="shared" si="41"/>
        <v>920.28450303321119</v>
      </c>
      <c r="D87" s="11">
        <v>2.2707638831254901E-3</v>
      </c>
      <c r="E87" s="11">
        <v>-3.2099999999999997E-2</v>
      </c>
      <c r="G87" s="36">
        <f>MAX($B$2:B87)</f>
        <v>2047.9881762350076</v>
      </c>
      <c r="H87" s="11">
        <f t="shared" si="34"/>
        <v>-4.1171322643113295E-2</v>
      </c>
      <c r="I87" s="11" t="str">
        <f t="shared" si="35"/>
        <v>Positive</v>
      </c>
      <c r="J87" s="36">
        <f>MAX($C$2:C87)</f>
        <v>1170.3363692566995</v>
      </c>
      <c r="K87" s="11">
        <f t="shared" si="36"/>
        <v>-0.21365811812060542</v>
      </c>
      <c r="L87" s="11">
        <f t="shared" si="40"/>
        <v>-3.2099999999999997E-2</v>
      </c>
      <c r="M87" s="11">
        <f t="shared" si="37"/>
        <v>3.4370763883125488E-2</v>
      </c>
      <c r="O87" s="37" t="s">
        <v>83</v>
      </c>
      <c r="P87" s="35">
        <v>43646</v>
      </c>
      <c r="Q87" s="36">
        <f t="shared" si="27"/>
        <v>1940.6714981715907</v>
      </c>
      <c r="R87" s="36">
        <f t="shared" si="29"/>
        <v>962.47797122086399</v>
      </c>
      <c r="S87" s="37">
        <f t="shared" si="28"/>
        <v>80</v>
      </c>
    </row>
    <row r="88" spans="1:19" x14ac:dyDescent="0.25">
      <c r="A88" s="33">
        <f t="shared" si="38"/>
        <v>43890</v>
      </c>
      <c r="B88" s="34">
        <f t="shared" si="41"/>
        <v>1889.3461786841026</v>
      </c>
      <c r="C88" s="34">
        <f t="shared" si="41"/>
        <v>859.08558358150265</v>
      </c>
      <c r="D88" s="11">
        <v>-3.7849345035012298E-2</v>
      </c>
      <c r="E88" s="11">
        <v>-6.6500000000000004E-2</v>
      </c>
      <c r="G88" s="36">
        <f>MAX($B$2:B88)</f>
        <v>2047.9881762350076</v>
      </c>
      <c r="H88" s="11">
        <f t="shared" si="34"/>
        <v>-7.7462360081858583E-2</v>
      </c>
      <c r="I88" s="11">
        <f t="shared" si="35"/>
        <v>-3.7849345035012298E-2</v>
      </c>
      <c r="J88" s="36">
        <f>MAX($C$2:C88)</f>
        <v>1170.3363692566995</v>
      </c>
      <c r="K88" s="11">
        <f t="shared" si="36"/>
        <v>-0.26594985326558507</v>
      </c>
      <c r="L88" s="11">
        <f t="shared" si="40"/>
        <v>-6.6500000000000004E-2</v>
      </c>
      <c r="M88" s="11">
        <f t="shared" si="37"/>
        <v>2.8650654964987705E-2</v>
      </c>
      <c r="O88" s="37" t="s">
        <v>84</v>
      </c>
      <c r="P88" s="35">
        <v>43738</v>
      </c>
      <c r="Q88" s="36">
        <f t="shared" si="27"/>
        <v>1919.8716631967725</v>
      </c>
      <c r="R88" s="36">
        <f t="shared" si="29"/>
        <v>893.9879806291309</v>
      </c>
      <c r="S88" s="37">
        <f t="shared" si="28"/>
        <v>83</v>
      </c>
    </row>
    <row r="89" spans="1:19" x14ac:dyDescent="0.25">
      <c r="A89" s="33">
        <f t="shared" si="38"/>
        <v>43921</v>
      </c>
      <c r="B89" s="34">
        <f t="shared" si="41"/>
        <v>1503.7306236146774</v>
      </c>
      <c r="C89" s="34">
        <f t="shared" si="41"/>
        <v>643.45510210254554</v>
      </c>
      <c r="D89" s="11">
        <v>-0.2041</v>
      </c>
      <c r="E89" s="11">
        <v>-0.251</v>
      </c>
      <c r="G89" s="36">
        <f>MAX($B$2:B89)</f>
        <v>2047.9881762350076</v>
      </c>
      <c r="H89" s="11">
        <f t="shared" si="34"/>
        <v>-0.26575229238915121</v>
      </c>
      <c r="I89" s="11">
        <f t="shared" si="35"/>
        <v>-0.2041</v>
      </c>
      <c r="J89" s="36">
        <f>MAX($C$2:C89)</f>
        <v>1170.3363692566995</v>
      </c>
      <c r="K89" s="11">
        <f t="shared" si="36"/>
        <v>-0.45019644009592319</v>
      </c>
      <c r="L89" s="11">
        <f t="shared" si="40"/>
        <v>-0.251</v>
      </c>
      <c r="M89" s="11">
        <f t="shared" si="37"/>
        <v>4.6899999999999997E-2</v>
      </c>
      <c r="O89" s="37" t="s">
        <v>86</v>
      </c>
      <c r="P89" s="35">
        <v>43830</v>
      </c>
      <c r="Q89" s="36">
        <f t="shared" si="27"/>
        <v>1959.2208662797411</v>
      </c>
      <c r="R89" s="36">
        <f t="shared" si="29"/>
        <v>950.80535492634692</v>
      </c>
      <c r="S89" s="37">
        <f t="shared" si="28"/>
        <v>86</v>
      </c>
    </row>
    <row r="90" spans="1:19" x14ac:dyDescent="0.25">
      <c r="A90" s="33">
        <f t="shared" si="38"/>
        <v>43951</v>
      </c>
      <c r="B90" s="34">
        <f t="shared" si="41"/>
        <v>1648.0207333722403</v>
      </c>
      <c r="C90" s="34">
        <f t="shared" si="41"/>
        <v>688.49695924972377</v>
      </c>
      <c r="D90" s="11">
        <v>9.595475911152071E-2</v>
      </c>
      <c r="E90" s="11">
        <v>7.0000000000000007E-2</v>
      </c>
      <c r="G90" s="36">
        <f>MAX($B$2:B90)</f>
        <v>2047.9881762350076</v>
      </c>
      <c r="H90" s="11">
        <f t="shared" si="34"/>
        <v>-0.19529773047716603</v>
      </c>
      <c r="I90" s="11" t="str">
        <f t="shared" si="35"/>
        <v>Positive</v>
      </c>
      <c r="J90" s="36">
        <f>MAX($C$2:C90)</f>
        <v>1170.3363692566995</v>
      </c>
      <c r="K90" s="11">
        <f t="shared" si="36"/>
        <v>-0.41171019090263783</v>
      </c>
      <c r="L90" s="11" t="str">
        <f t="shared" si="40"/>
        <v>Positive</v>
      </c>
      <c r="M90" s="11">
        <f t="shared" si="37"/>
        <v>2.5954759111520703E-2</v>
      </c>
      <c r="O90" s="37" t="s">
        <v>88</v>
      </c>
      <c r="P90" s="35">
        <v>43921</v>
      </c>
      <c r="Q90" s="36">
        <f t="shared" si="27"/>
        <v>1503.7306236146774</v>
      </c>
      <c r="R90" s="36">
        <f t="shared" si="29"/>
        <v>643.45510210254554</v>
      </c>
      <c r="S90" s="37">
        <f t="shared" si="28"/>
        <v>89</v>
      </c>
    </row>
    <row r="91" spans="1:19" x14ac:dyDescent="0.25">
      <c r="A91" s="33">
        <f t="shared" si="38"/>
        <v>43982</v>
      </c>
      <c r="B91" s="34">
        <f t="shared" si="41"/>
        <v>1669.8528555988621</v>
      </c>
      <c r="C91" s="34">
        <f t="shared" si="41"/>
        <v>714.17789582973853</v>
      </c>
      <c r="D91" s="11">
        <v>1.3247480316554094E-2</v>
      </c>
      <c r="E91" s="11">
        <v>3.73E-2</v>
      </c>
      <c r="G91" s="36">
        <f>MAX($B$2:B91)</f>
        <v>2047.9881762350076</v>
      </c>
      <c r="H91" s="11">
        <f t="shared" si="34"/>
        <v>-0.18463745300097589</v>
      </c>
      <c r="I91" s="11" t="str">
        <f t="shared" si="35"/>
        <v>Positive</v>
      </c>
      <c r="J91" s="36">
        <f>MAX($C$2:C91)</f>
        <v>1170.3363692566995</v>
      </c>
      <c r="K91" s="11">
        <f t="shared" si="36"/>
        <v>-0.38976698102330609</v>
      </c>
      <c r="L91" s="11" t="str">
        <f t="shared" si="40"/>
        <v>Positive</v>
      </c>
      <c r="M91" s="11">
        <f t="shared" si="37"/>
        <v>-2.4052519683445905E-2</v>
      </c>
      <c r="O91" s="37" t="s">
        <v>89</v>
      </c>
      <c r="P91" s="35">
        <v>44012</v>
      </c>
      <c r="Q91" s="36">
        <f t="shared" si="27"/>
        <v>1726.9618232603432</v>
      </c>
      <c r="R91" s="36">
        <f t="shared" si="29"/>
        <v>737.10300628587311</v>
      </c>
      <c r="S91" s="37">
        <f t="shared" si="28"/>
        <v>92</v>
      </c>
    </row>
    <row r="92" spans="1:19" x14ac:dyDescent="0.25">
      <c r="A92" s="33">
        <f t="shared" si="38"/>
        <v>44012</v>
      </c>
      <c r="B92" s="34">
        <f t="shared" si="41"/>
        <v>1726.9618232603432</v>
      </c>
      <c r="C92" s="34">
        <f t="shared" si="41"/>
        <v>737.10300628587311</v>
      </c>
      <c r="D92" s="45">
        <v>3.4200000000000001E-2</v>
      </c>
      <c r="E92" s="45">
        <v>3.2099999999999997E-2</v>
      </c>
      <c r="G92" s="36">
        <f>MAX($B$2:B92)</f>
        <v>2047.9881762350076</v>
      </c>
      <c r="H92" s="11">
        <f t="shared" si="34"/>
        <v>-0.15675205389360924</v>
      </c>
      <c r="I92" s="11" t="str">
        <f t="shared" si="35"/>
        <v>Positive</v>
      </c>
      <c r="J92" s="36">
        <f>MAX($C$2:C92)</f>
        <v>1170.3363692566995</v>
      </c>
      <c r="K92" s="11">
        <f t="shared" si="36"/>
        <v>-0.37017850111415429</v>
      </c>
      <c r="L92" s="11" t="str">
        <f t="shared" si="40"/>
        <v>Positive</v>
      </c>
      <c r="M92" s="11">
        <f t="shared" si="37"/>
        <v>2.1000000000000046E-3</v>
      </c>
      <c r="O92" s="37" t="s">
        <v>90</v>
      </c>
      <c r="P92" s="35">
        <v>44104</v>
      </c>
      <c r="Q92" s="36">
        <f t="shared" si="27"/>
        <v>1874.0027699092077</v>
      </c>
      <c r="R92" s="36">
        <f t="shared" si="29"/>
        <v>764.84795093899788</v>
      </c>
      <c r="S92" s="37">
        <f t="shared" si="28"/>
        <v>95</v>
      </c>
    </row>
    <row r="93" spans="1:19" x14ac:dyDescent="0.25">
      <c r="A93" s="33">
        <v>44043</v>
      </c>
      <c r="B93" s="34">
        <f t="shared" si="41"/>
        <v>1757.1836551673994</v>
      </c>
      <c r="C93" s="34">
        <f t="shared" si="41"/>
        <v>735.11282816890127</v>
      </c>
      <c r="D93" s="11">
        <v>1.7500000000000002E-2</v>
      </c>
      <c r="E93" s="11">
        <v>-2.7000000000000001E-3</v>
      </c>
      <c r="G93" s="36">
        <f>MAX($B$2:B93)</f>
        <v>2047.9881762350076</v>
      </c>
      <c r="H93" s="11">
        <f t="shared" si="34"/>
        <v>-0.14199521483674726</v>
      </c>
      <c r="I93" s="11" t="str">
        <f t="shared" si="35"/>
        <v>Positive</v>
      </c>
      <c r="J93" s="36">
        <f>MAX($C$2:C93)</f>
        <v>1170.3363692566995</v>
      </c>
      <c r="K93" s="11">
        <f t="shared" si="36"/>
        <v>-0.37187901916114607</v>
      </c>
      <c r="L93" s="11">
        <f t="shared" si="40"/>
        <v>-2.7000000000000001E-3</v>
      </c>
      <c r="M93" s="11">
        <f t="shared" si="37"/>
        <v>2.0200000000000003E-2</v>
      </c>
      <c r="O93" s="37" t="s">
        <v>148</v>
      </c>
      <c r="P93" s="35">
        <f>+P3</f>
        <v>44165</v>
      </c>
      <c r="Q93" s="36">
        <f t="shared" si="27"/>
        <v>2107.4302790116467</v>
      </c>
      <c r="R93" s="36">
        <f t="shared" si="29"/>
        <v>836.97907852656272</v>
      </c>
      <c r="S93" s="37">
        <f t="shared" si="28"/>
        <v>97</v>
      </c>
    </row>
    <row r="94" spans="1:19" x14ac:dyDescent="0.25">
      <c r="A94" s="33">
        <f>EOMONTH(A93,1)</f>
        <v>44074</v>
      </c>
      <c r="B94" s="34">
        <f t="shared" si="41"/>
        <v>1863.1418295739936</v>
      </c>
      <c r="C94" s="34">
        <f t="shared" si="41"/>
        <v>774.29434191030361</v>
      </c>
      <c r="D94" s="11">
        <v>6.0299999999999999E-2</v>
      </c>
      <c r="E94" s="11">
        <v>5.33E-2</v>
      </c>
      <c r="G94" s="36">
        <f>MAX($B$2:B94)</f>
        <v>2047.9881762350076</v>
      </c>
      <c r="H94" s="11">
        <f t="shared" ref="H94:H97" si="42">B94/G94-1</f>
        <v>-9.0257526291403156E-2</v>
      </c>
      <c r="I94" s="11" t="str">
        <f t="shared" ref="I94:I97" si="43">IF(D94&gt;0,"Positive",D94)</f>
        <v>Positive</v>
      </c>
      <c r="J94" s="36">
        <f>MAX($C$2:C94)</f>
        <v>1170.3363692566995</v>
      </c>
      <c r="K94" s="11">
        <f t="shared" ref="K94:K97" si="44">C94/J94-1</f>
        <v>-0.33840017088243524</v>
      </c>
      <c r="L94" s="11" t="str">
        <f t="shared" ref="L94:L97" si="45">IF(E94&gt;0,"Positive",E94)</f>
        <v>Positive</v>
      </c>
      <c r="M94" s="11">
        <f t="shared" ref="M94:M97" si="46">D94-E94</f>
        <v>6.9999999999999993E-3</v>
      </c>
      <c r="O94" s="8" t="s">
        <v>141</v>
      </c>
      <c r="P94" s="13"/>
      <c r="Q94" s="14" t="str">
        <f t="shared" ref="Q94:Q97" si="47">IFERROR(VLOOKUP(P94,A:B,2,0),"N/A")</f>
        <v>N/A</v>
      </c>
      <c r="R94" s="14" t="str">
        <f t="shared" ref="R94:R97" si="48">IFERROR(VLOOKUP(P94,A:C,3,0),"N/A")</f>
        <v>N/A</v>
      </c>
      <c r="S94" s="8" t="str">
        <f t="shared" ref="S94:S97" si="49">IFERROR(MATCH(P94,A:A,0),"N/A")</f>
        <v>N/A</v>
      </c>
    </row>
    <row r="95" spans="1:19" x14ac:dyDescent="0.25">
      <c r="A95" s="33">
        <f>EOMONTH(A94,1)</f>
        <v>44104</v>
      </c>
      <c r="B95" s="34">
        <f t="shared" si="41"/>
        <v>1874.0027699092077</v>
      </c>
      <c r="C95" s="34">
        <f t="shared" si="41"/>
        <v>764.84795093899788</v>
      </c>
      <c r="D95" s="11">
        <v>5.8293685230057669E-3</v>
      </c>
      <c r="E95" s="11">
        <f>'Frontier - Net'!E95</f>
        <v>-1.2200000000000001E-2</v>
      </c>
      <c r="G95" s="36">
        <f>MAX($B$2:B95)</f>
        <v>2047.9881762350076</v>
      </c>
      <c r="H95" s="11">
        <f t="shared" si="42"/>
        <v>-8.4954302151124761E-2</v>
      </c>
      <c r="I95" s="11" t="str">
        <f t="shared" si="43"/>
        <v>Positive</v>
      </c>
      <c r="J95" s="36">
        <f>MAX($C$2:C95)</f>
        <v>1170.3363692566995</v>
      </c>
      <c r="K95" s="11">
        <f t="shared" si="44"/>
        <v>-0.34647168879766954</v>
      </c>
      <c r="L95" s="11">
        <f t="shared" si="45"/>
        <v>-1.2200000000000001E-2</v>
      </c>
      <c r="M95" s="11">
        <f t="shared" si="46"/>
        <v>1.8029368523005768E-2</v>
      </c>
      <c r="O95" s="8" t="s">
        <v>142</v>
      </c>
      <c r="P95" s="13"/>
      <c r="Q95" s="14" t="str">
        <f t="shared" si="47"/>
        <v>N/A</v>
      </c>
      <c r="R95" s="14" t="str">
        <f t="shared" si="48"/>
        <v>N/A</v>
      </c>
      <c r="S95" s="8" t="str">
        <f t="shared" si="49"/>
        <v>N/A</v>
      </c>
    </row>
    <row r="96" spans="1:19" x14ac:dyDescent="0.25">
      <c r="A96" s="33">
        <f>EOMONTH(A95,1)</f>
        <v>44135</v>
      </c>
      <c r="B96" s="34">
        <f t="shared" si="41"/>
        <v>1916.5426327861467</v>
      </c>
      <c r="C96" s="34">
        <f t="shared" si="41"/>
        <v>780.90975790871676</v>
      </c>
      <c r="D96" s="11">
        <v>2.2700000000000001E-2</v>
      </c>
      <c r="E96" s="11">
        <f>'Frontier - Net'!E96</f>
        <v>2.1000000000000001E-2</v>
      </c>
      <c r="G96" s="36">
        <f>MAX($B$2:B96)</f>
        <v>2047.9881762350076</v>
      </c>
      <c r="H96" s="11">
        <f t="shared" si="42"/>
        <v>-6.4182764809955328E-2</v>
      </c>
      <c r="I96" s="11" t="str">
        <f t="shared" si="43"/>
        <v>Positive</v>
      </c>
      <c r="J96" s="36">
        <f>MAX($C$2:C96)</f>
        <v>1170.3363692566995</v>
      </c>
      <c r="K96" s="11">
        <f t="shared" si="44"/>
        <v>-0.33274759426242062</v>
      </c>
      <c r="L96" s="11" t="str">
        <f t="shared" si="45"/>
        <v>Positive</v>
      </c>
      <c r="M96" s="11">
        <f t="shared" si="46"/>
        <v>1.7000000000000001E-3</v>
      </c>
      <c r="O96" s="8" t="s">
        <v>143</v>
      </c>
      <c r="P96" s="8"/>
      <c r="Q96" s="14" t="str">
        <f t="shared" si="47"/>
        <v>N/A</v>
      </c>
      <c r="R96" s="14" t="str">
        <f t="shared" si="48"/>
        <v>N/A</v>
      </c>
      <c r="S96" s="8" t="str">
        <f t="shared" si="49"/>
        <v>N/A</v>
      </c>
    </row>
    <row r="97" spans="1:19" x14ac:dyDescent="0.25">
      <c r="A97" s="33">
        <f>EOMONTH(A96,1)</f>
        <v>44165</v>
      </c>
      <c r="B97" s="34">
        <f t="shared" si="41"/>
        <v>2107.4302790116467</v>
      </c>
      <c r="C97" s="34">
        <f t="shared" si="41"/>
        <v>836.97907852656272</v>
      </c>
      <c r="D97" s="11">
        <v>9.9599999999999994E-2</v>
      </c>
      <c r="E97" s="11">
        <f>'Frontier - Net'!E97</f>
        <v>7.1800000000000003E-2</v>
      </c>
      <c r="G97" s="36">
        <f>MAX($B$2:B97)</f>
        <v>2107.4302790116467</v>
      </c>
      <c r="H97" s="11">
        <f t="shared" si="42"/>
        <v>0</v>
      </c>
      <c r="I97" s="11" t="str">
        <f t="shared" si="43"/>
        <v>Positive</v>
      </c>
      <c r="J97" s="36">
        <f>MAX($C$2:C97)</f>
        <v>1170.3363692566995</v>
      </c>
      <c r="K97" s="11">
        <f t="shared" si="44"/>
        <v>-0.28483887153046239</v>
      </c>
      <c r="L97" s="11" t="str">
        <f t="shared" si="45"/>
        <v>Positive</v>
      </c>
      <c r="M97" s="11">
        <f t="shared" si="46"/>
        <v>2.7799999999999991E-2</v>
      </c>
      <c r="O97" s="8" t="s">
        <v>144</v>
      </c>
      <c r="P97" s="8"/>
      <c r="Q97" s="14" t="str">
        <f t="shared" si="47"/>
        <v>N/A</v>
      </c>
      <c r="R97" s="14" t="str">
        <f t="shared" si="48"/>
        <v>N/A</v>
      </c>
      <c r="S97" s="8" t="str">
        <f t="shared" si="49"/>
        <v>N/A</v>
      </c>
    </row>
    <row r="98" spans="1:19" x14ac:dyDescent="0.25">
      <c r="G98" s="36"/>
      <c r="H98" s="11"/>
      <c r="J98" s="36"/>
      <c r="K98" s="11"/>
    </row>
    <row r="99" spans="1:19" x14ac:dyDescent="0.25">
      <c r="G99" s="36"/>
      <c r="H99" s="11"/>
      <c r="J99" s="36"/>
      <c r="K99" s="11"/>
    </row>
    <row r="100" spans="1:19" x14ac:dyDescent="0.25">
      <c r="G100" s="36"/>
      <c r="H100" s="11"/>
      <c r="J100" s="36"/>
      <c r="K100" s="11"/>
    </row>
    <row r="101" spans="1:19" x14ac:dyDescent="0.25">
      <c r="G101" s="36"/>
      <c r="H101" s="11"/>
      <c r="J101" s="36"/>
      <c r="K101" s="11"/>
    </row>
    <row r="102" spans="1:19" x14ac:dyDescent="0.25">
      <c r="G102" s="36"/>
      <c r="H102" s="11"/>
      <c r="J102" s="36"/>
      <c r="K102" s="11"/>
    </row>
    <row r="103" spans="1:19" x14ac:dyDescent="0.25">
      <c r="G103" s="36"/>
      <c r="H103" s="11"/>
      <c r="J103" s="36"/>
      <c r="K103" s="11"/>
    </row>
    <row r="104" spans="1:19" x14ac:dyDescent="0.25">
      <c r="G104" s="36"/>
      <c r="H104" s="11"/>
      <c r="J104" s="36"/>
      <c r="K104" s="11"/>
    </row>
    <row r="105" spans="1:19" x14ac:dyDescent="0.25">
      <c r="G105" s="36"/>
      <c r="H105" s="11"/>
      <c r="J105" s="36"/>
      <c r="K105" s="11"/>
    </row>
    <row r="106" spans="1:19" x14ac:dyDescent="0.25">
      <c r="G106" s="36"/>
      <c r="H106" s="11"/>
      <c r="J106" s="36"/>
      <c r="K106" s="11"/>
    </row>
    <row r="107" spans="1:19" x14ac:dyDescent="0.25">
      <c r="G107" s="36"/>
      <c r="H107" s="11"/>
      <c r="J107" s="36"/>
      <c r="K107" s="11"/>
    </row>
    <row r="108" spans="1:19" x14ac:dyDescent="0.25">
      <c r="G108" s="36"/>
      <c r="H108" s="11"/>
      <c r="J108" s="36"/>
      <c r="K108" s="11"/>
    </row>
    <row r="109" spans="1:19" x14ac:dyDescent="0.25">
      <c r="G109" s="36"/>
      <c r="H109" s="11"/>
      <c r="J109" s="36"/>
      <c r="K109" s="11"/>
    </row>
    <row r="110" spans="1:19" x14ac:dyDescent="0.25">
      <c r="G110" s="36"/>
      <c r="H110" s="11"/>
      <c r="J110" s="36"/>
      <c r="K110" s="11"/>
    </row>
    <row r="111" spans="1:19" x14ac:dyDescent="0.25">
      <c r="G111" s="36"/>
      <c r="H111" s="11"/>
      <c r="J111" s="36"/>
      <c r="K111" s="11"/>
    </row>
    <row r="112" spans="1:19" x14ac:dyDescent="0.25">
      <c r="G112" s="36"/>
      <c r="H112" s="11"/>
      <c r="J112" s="36"/>
      <c r="K112" s="11"/>
    </row>
    <row r="113" spans="7:11" x14ac:dyDescent="0.25">
      <c r="G113" s="36"/>
      <c r="H113" s="11"/>
      <c r="J113" s="36"/>
      <c r="K113" s="11"/>
    </row>
    <row r="114" spans="7:11" x14ac:dyDescent="0.25">
      <c r="G114" s="36"/>
      <c r="H114" s="11"/>
      <c r="J114" s="36"/>
      <c r="K114" s="11"/>
    </row>
    <row r="115" spans="7:11" x14ac:dyDescent="0.25">
      <c r="G115" s="36"/>
      <c r="H115" s="11"/>
      <c r="J115" s="36"/>
      <c r="K115" s="11"/>
    </row>
    <row r="116" spans="7:11" x14ac:dyDescent="0.25">
      <c r="G116" s="36"/>
      <c r="H116" s="11"/>
      <c r="J116" s="36"/>
      <c r="K116" s="11"/>
    </row>
    <row r="117" spans="7:11" x14ac:dyDescent="0.25">
      <c r="G117" s="36"/>
      <c r="H117" s="11"/>
      <c r="J117" s="36"/>
      <c r="K117" s="11"/>
    </row>
    <row r="118" spans="7:11" x14ac:dyDescent="0.25">
      <c r="G118" s="36"/>
      <c r="H118" s="11"/>
      <c r="J118" s="36"/>
      <c r="K118" s="11"/>
    </row>
    <row r="119" spans="7:11" x14ac:dyDescent="0.25">
      <c r="G119" s="36"/>
      <c r="H119" s="11"/>
      <c r="J119" s="36"/>
      <c r="K119" s="11"/>
    </row>
    <row r="120" spans="7:11" x14ac:dyDescent="0.25">
      <c r="G120" s="36"/>
      <c r="H120" s="11"/>
      <c r="J120" s="36"/>
      <c r="K12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86ED-5BC1-4748-BA45-92202550DFF0}">
  <sheetPr>
    <tabColor rgb="FF92D050"/>
    <pageSetUpPr autoPageBreaks="0"/>
  </sheetPr>
  <dimension ref="A1:AC120"/>
  <sheetViews>
    <sheetView showGridLines="0" topLeftCell="A30" workbookViewId="0">
      <selection activeCell="D97" sqref="D97"/>
    </sheetView>
  </sheetViews>
  <sheetFormatPr defaultRowHeight="11.25" x14ac:dyDescent="0.25"/>
  <cols>
    <col min="1" max="1" width="9" style="35" bestFit="1" customWidth="1"/>
    <col min="2" max="2" width="15.42578125" style="36" bestFit="1" customWidth="1"/>
    <col min="3" max="3" width="8.42578125" style="36" bestFit="1" customWidth="1"/>
    <col min="4" max="4" width="8.7109375" style="11" bestFit="1" customWidth="1"/>
    <col min="5" max="5" width="10" style="11" bestFit="1" customWidth="1"/>
    <col min="6" max="6" width="3" style="37" customWidth="1"/>
    <col min="7" max="8" width="10.7109375" style="37" bestFit="1" customWidth="1"/>
    <col min="9" max="9" width="9" style="11" bestFit="1" customWidth="1"/>
    <col min="10" max="11" width="12" style="37" bestFit="1" customWidth="1"/>
    <col min="12" max="12" width="10.28515625" style="11" bestFit="1" customWidth="1"/>
    <col min="13" max="13" width="10.140625" style="11" bestFit="1" customWidth="1"/>
    <col min="14" max="14" width="3" style="37" customWidth="1"/>
    <col min="15" max="15" width="12.7109375" style="37" bestFit="1" customWidth="1"/>
    <col min="16" max="16" width="9" style="37" bestFit="1" customWidth="1"/>
    <col min="17" max="17" width="8.5703125" style="37" bestFit="1" customWidth="1"/>
    <col min="18" max="18" width="8.85546875" style="37" bestFit="1" customWidth="1"/>
    <col min="19" max="19" width="3.85546875" style="37" bestFit="1" customWidth="1"/>
    <col min="20" max="20" width="3" style="37" customWidth="1"/>
    <col min="21" max="29" width="13.42578125" style="37" customWidth="1"/>
    <col min="30" max="16384" width="9.140625" style="37"/>
  </cols>
  <sheetData>
    <row r="1" spans="1:29" x14ac:dyDescent="0.25">
      <c r="A1" s="1" t="s">
        <v>0</v>
      </c>
      <c r="B1" s="2" t="s">
        <v>126</v>
      </c>
      <c r="C1" s="2" t="s">
        <v>93</v>
      </c>
      <c r="D1" s="3" t="s">
        <v>2</v>
      </c>
      <c r="E1" s="3" t="s">
        <v>3</v>
      </c>
      <c r="G1" s="37" t="s">
        <v>4</v>
      </c>
      <c r="H1" s="37" t="s">
        <v>5</v>
      </c>
      <c r="I1" s="11" t="s">
        <v>6</v>
      </c>
      <c r="J1" s="37" t="s">
        <v>7</v>
      </c>
      <c r="K1" s="37" t="s">
        <v>8</v>
      </c>
      <c r="L1" s="11" t="s">
        <v>9</v>
      </c>
      <c r="M1" s="11" t="s">
        <v>10</v>
      </c>
      <c r="O1" s="38" t="s">
        <v>11</v>
      </c>
      <c r="P1" s="38" t="s">
        <v>0</v>
      </c>
      <c r="Q1" s="38" t="s">
        <v>12</v>
      </c>
      <c r="R1" s="38" t="s">
        <v>13</v>
      </c>
      <c r="S1" s="38" t="s">
        <v>14</v>
      </c>
      <c r="U1" s="38" t="s">
        <v>15</v>
      </c>
      <c r="V1" s="38" t="s">
        <v>16</v>
      </c>
      <c r="W1" s="38" t="s">
        <v>1</v>
      </c>
      <c r="X1" s="38" t="s">
        <v>17</v>
      </c>
      <c r="Z1" s="37" t="s">
        <v>18</v>
      </c>
      <c r="AA1" s="37">
        <v>12</v>
      </c>
    </row>
    <row r="2" spans="1:29" x14ac:dyDescent="0.25">
      <c r="A2" s="33">
        <v>41274</v>
      </c>
      <c r="B2" s="34">
        <v>1000</v>
      </c>
      <c r="C2" s="34">
        <v>1000</v>
      </c>
      <c r="D2" s="11" t="s">
        <v>19</v>
      </c>
      <c r="E2" s="11" t="s">
        <v>19</v>
      </c>
      <c r="G2" s="37" t="s">
        <v>19</v>
      </c>
      <c r="H2" s="37" t="s">
        <v>19</v>
      </c>
      <c r="I2" s="11" t="s">
        <v>19</v>
      </c>
      <c r="J2" s="37" t="s">
        <v>19</v>
      </c>
      <c r="K2" s="37" t="s">
        <v>19</v>
      </c>
      <c r="L2" s="11" t="s">
        <v>19</v>
      </c>
      <c r="M2" s="11" t="s">
        <v>19</v>
      </c>
      <c r="O2" s="37" t="s">
        <v>20</v>
      </c>
      <c r="P2" s="35">
        <f>A2</f>
        <v>41274</v>
      </c>
      <c r="Q2" s="36">
        <f t="shared" ref="Q2:Q15" si="0">IFERROR(VLOOKUP(P2,A:B,2,0),"N/A")</f>
        <v>1000</v>
      </c>
      <c r="R2" s="36">
        <f t="shared" ref="R2:R15" si="1">IFERROR(VLOOKUP(P2,A:C,3,0),"N/A")</f>
        <v>1000</v>
      </c>
      <c r="S2" s="37">
        <f t="shared" ref="S2:S15" si="2">IFERROR(MATCH(P2,A:A,0),"N/A")</f>
        <v>2</v>
      </c>
      <c r="U2" s="39"/>
      <c r="Z2" s="37" t="s">
        <v>21</v>
      </c>
      <c r="AA2" s="40">
        <v>1.84E-2</v>
      </c>
    </row>
    <row r="3" spans="1:29" x14ac:dyDescent="0.25">
      <c r="A3" s="33">
        <f>EOMONTH(A2,1)</f>
        <v>41305</v>
      </c>
      <c r="B3" s="34">
        <f>B2*(1+D3)</f>
        <v>1006.8891937751376</v>
      </c>
      <c r="C3" s="34">
        <f>C2*(1+E3)</f>
        <v>1022.5846449282119</v>
      </c>
      <c r="D3" s="11">
        <v>6.8891937751376364E-3</v>
      </c>
      <c r="E3" s="11">
        <v>2.2584644928211883E-2</v>
      </c>
      <c r="G3" s="36">
        <f>MAX($B$2:B3)</f>
        <v>1006.8891937751376</v>
      </c>
      <c r="H3" s="11">
        <f t="shared" ref="H3:H66" si="3">B3/G3-1</f>
        <v>0</v>
      </c>
      <c r="I3" s="11" t="str">
        <f t="shared" ref="I3:I66" si="4">IF(D3&gt;0,"Positive",D3)</f>
        <v>Positive</v>
      </c>
      <c r="J3" s="36">
        <f>MAX($C$2:C3)</f>
        <v>1022.5846449282119</v>
      </c>
      <c r="K3" s="11">
        <f t="shared" ref="K3:K66" si="5">C3/J3-1</f>
        <v>0</v>
      </c>
      <c r="L3" s="11" t="str">
        <f>IF(E3&gt;0,"Positive",E3)</f>
        <v>Positive</v>
      </c>
      <c r="M3" s="11">
        <f t="shared" ref="M3:M66" si="6">D3-E3</f>
        <v>-1.5695451153074247E-2</v>
      </c>
      <c r="O3" s="37" t="s">
        <v>22</v>
      </c>
      <c r="P3" s="35">
        <f>MAX(A:A)</f>
        <v>44165</v>
      </c>
      <c r="Q3" s="36">
        <f t="shared" si="0"/>
        <v>1662.7454684364504</v>
      </c>
      <c r="R3" s="36">
        <f t="shared" si="1"/>
        <v>836.97907852656272</v>
      </c>
      <c r="S3" s="37">
        <f t="shared" si="2"/>
        <v>97</v>
      </c>
      <c r="U3" s="39" t="s">
        <v>23</v>
      </c>
    </row>
    <row r="4" spans="1:29" x14ac:dyDescent="0.25">
      <c r="A4" s="33">
        <f t="shared" ref="A4:A67" si="7">EOMONTH(A3,1)</f>
        <v>41333</v>
      </c>
      <c r="B4" s="34">
        <f t="shared" ref="B4:C19" si="8">B3*(1+D4)</f>
        <v>1001.2479771561701</v>
      </c>
      <c r="C4" s="34">
        <f t="shared" si="8"/>
        <v>1015.1139939143379</v>
      </c>
      <c r="D4" s="11">
        <v>-5.6026190904053808E-3</v>
      </c>
      <c r="E4" s="11">
        <v>-7.3056553811233771E-3</v>
      </c>
      <c r="G4" s="36">
        <f>MAX($B$2:B4)</f>
        <v>1006.8891937751376</v>
      </c>
      <c r="H4" s="11">
        <f t="shared" si="3"/>
        <v>-5.6026190904053808E-3</v>
      </c>
      <c r="I4" s="11">
        <f t="shared" si="4"/>
        <v>-5.6026190904053808E-3</v>
      </c>
      <c r="J4" s="36">
        <f>MAX($C$2:C4)</f>
        <v>1022.5846449282119</v>
      </c>
      <c r="K4" s="11">
        <f t="shared" si="5"/>
        <v>-7.3056553811233771E-3</v>
      </c>
      <c r="L4" s="11">
        <f t="shared" ref="L4:L67" si="9">IF(E4&gt;0,"Positive",E4)</f>
        <v>-7.3056553811233771E-3</v>
      </c>
      <c r="M4" s="11">
        <f t="shared" si="6"/>
        <v>1.7030362907179963E-3</v>
      </c>
      <c r="O4" s="37">
        <v>2009</v>
      </c>
      <c r="P4" s="35">
        <v>40178</v>
      </c>
      <c r="Q4" s="36" t="str">
        <f t="shared" si="0"/>
        <v>N/A</v>
      </c>
      <c r="R4" s="36" t="str">
        <f t="shared" si="1"/>
        <v>N/A</v>
      </c>
      <c r="S4" s="37" t="str">
        <f t="shared" si="2"/>
        <v>N/A</v>
      </c>
      <c r="U4" s="37" t="s">
        <v>24</v>
      </c>
      <c r="V4" s="11">
        <f>Q3/Q2-1</f>
        <v>0.66274546843645044</v>
      </c>
      <c r="W4" s="11">
        <f>R3/R2-1</f>
        <v>-0.16302092147343727</v>
      </c>
      <c r="X4" s="40">
        <f>V4-W4</f>
        <v>0.82576638990988771</v>
      </c>
      <c r="Z4" s="39" t="s">
        <v>25</v>
      </c>
    </row>
    <row r="5" spans="1:29" x14ac:dyDescent="0.25">
      <c r="A5" s="33">
        <f t="shared" si="7"/>
        <v>41364</v>
      </c>
      <c r="B5" s="34">
        <f t="shared" si="8"/>
        <v>992.03138946821002</v>
      </c>
      <c r="C5" s="34">
        <f t="shared" si="8"/>
        <v>1010.5445665951722</v>
      </c>
      <c r="D5" s="11">
        <v>-9.205099933522809E-3</v>
      </c>
      <c r="E5" s="11">
        <v>-4.501393288398825E-3</v>
      </c>
      <c r="G5" s="36">
        <f>MAX($B$2:B5)</f>
        <v>1006.8891937751376</v>
      </c>
      <c r="H5" s="11">
        <f t="shared" si="3"/>
        <v>-1.4756146355311639E-2</v>
      </c>
      <c r="I5" s="11">
        <f t="shared" si="4"/>
        <v>-9.205099933522809E-3</v>
      </c>
      <c r="J5" s="36">
        <f>MAX($C$2:C5)</f>
        <v>1022.5846449282119</v>
      </c>
      <c r="K5" s="11">
        <f t="shared" si="5"/>
        <v>-1.1774163041422314E-2</v>
      </c>
      <c r="L5" s="11">
        <f t="shared" si="9"/>
        <v>-4.501393288398825E-3</v>
      </c>
      <c r="M5" s="11">
        <f t="shared" si="6"/>
        <v>-4.703706645123984E-3</v>
      </c>
      <c r="O5" s="37">
        <v>2010</v>
      </c>
      <c r="P5" s="35">
        <v>40543</v>
      </c>
      <c r="Q5" s="36" t="str">
        <f t="shared" si="0"/>
        <v>N/A</v>
      </c>
      <c r="R5" s="36" t="str">
        <f t="shared" si="1"/>
        <v>N/A</v>
      </c>
      <c r="S5" s="37" t="str">
        <f t="shared" si="2"/>
        <v>N/A</v>
      </c>
      <c r="U5" s="37">
        <v>2010</v>
      </c>
      <c r="V5" s="11" t="str">
        <f t="shared" ref="V5:V15" si="10">IFERROR(VLOOKUP(U5,$O$2:$R$15,3,0)/VLOOKUP(U5-1,$O$2:$R$15,3,0)-1,"N/A")</f>
        <v>N/A</v>
      </c>
      <c r="W5" s="11" t="str">
        <f t="shared" ref="W5:W15" si="11">IFERROR(VLOOKUP(U5,$O$2:$R$15,4,0)/VLOOKUP(U5-1,$O$2:$R$15,4,0)-1,"N/A")</f>
        <v>N/A</v>
      </c>
      <c r="X5" s="40" t="str">
        <f>IFERROR(V5-W5,"N/A")</f>
        <v>N/A</v>
      </c>
      <c r="Z5" s="35">
        <f>P3</f>
        <v>44165</v>
      </c>
      <c r="AA5" s="11">
        <f>VLOOKUP(Z5,A:E,4,0)</f>
        <v>9.7699999999999995E-2</v>
      </c>
      <c r="AB5" s="11">
        <f>VLOOKUP(Z5,A:E,5,0)</f>
        <v>7.1800000000000003E-2</v>
      </c>
      <c r="AC5" s="40">
        <f t="shared" ref="AC5" si="12">IFERROR(AA5-AB5,"N/A")</f>
        <v>2.5899999999999992E-2</v>
      </c>
    </row>
    <row r="6" spans="1:29" x14ac:dyDescent="0.25">
      <c r="A6" s="33">
        <f t="shared" si="7"/>
        <v>41394</v>
      </c>
      <c r="B6" s="34">
        <f t="shared" si="8"/>
        <v>1003.8738275760593</v>
      </c>
      <c r="C6" s="34">
        <f t="shared" si="8"/>
        <v>1002.9426697474898</v>
      </c>
      <c r="D6" s="11">
        <v>1.1937563905308979E-2</v>
      </c>
      <c r="E6" s="11">
        <v>-7.5225745592749638E-3</v>
      </c>
      <c r="G6" s="36">
        <f>MAX($B$2:B6)</f>
        <v>1006.8891937751376</v>
      </c>
      <c r="H6" s="11">
        <f t="shared" si="3"/>
        <v>-2.9947348901151472E-3</v>
      </c>
      <c r="I6" s="11" t="str">
        <f t="shared" si="4"/>
        <v>Positive</v>
      </c>
      <c r="J6" s="36">
        <f>MAX($C$2:C6)</f>
        <v>1022.5846449282119</v>
      </c>
      <c r="K6" s="11">
        <f t="shared" si="5"/>
        <v>-1.9208165581345082E-2</v>
      </c>
      <c r="L6" s="11">
        <f t="shared" si="9"/>
        <v>-7.5225745592749638E-3</v>
      </c>
      <c r="M6" s="11">
        <f t="shared" si="6"/>
        <v>1.9460138464583943E-2</v>
      </c>
      <c r="O6" s="37">
        <v>2011</v>
      </c>
      <c r="P6" s="35">
        <v>40908</v>
      </c>
      <c r="Q6" s="36" t="str">
        <f t="shared" si="0"/>
        <v>N/A</v>
      </c>
      <c r="R6" s="36" t="str">
        <f t="shared" si="1"/>
        <v>N/A</v>
      </c>
      <c r="S6" s="37" t="str">
        <f t="shared" si="2"/>
        <v>N/A</v>
      </c>
      <c r="U6" s="37">
        <v>2011</v>
      </c>
      <c r="V6" s="11" t="str">
        <f t="shared" si="10"/>
        <v>N/A</v>
      </c>
      <c r="W6" s="11" t="str">
        <f t="shared" si="11"/>
        <v>N/A</v>
      </c>
      <c r="X6" s="40" t="str">
        <f t="shared" ref="X6:X19" si="13">IFERROR(V6-W6,"N/A")</f>
        <v>N/A</v>
      </c>
    </row>
    <row r="7" spans="1:29" x14ac:dyDescent="0.25">
      <c r="A7" s="33">
        <f t="shared" si="7"/>
        <v>41425</v>
      </c>
      <c r="B7" s="34">
        <f t="shared" si="8"/>
        <v>1067.2539372322706</v>
      </c>
      <c r="C7" s="34">
        <f t="shared" si="8"/>
        <v>1000.0414460527815</v>
      </c>
      <c r="D7" s="11">
        <v>6.3135533485565665E-2</v>
      </c>
      <c r="E7" s="11">
        <v>-2.8927114003822751E-3</v>
      </c>
      <c r="G7" s="36">
        <f>MAX($B$2:B7)</f>
        <v>1067.2539372322706</v>
      </c>
      <c r="H7" s="11">
        <f t="shared" si="3"/>
        <v>0</v>
      </c>
      <c r="I7" s="11" t="str">
        <f t="shared" si="4"/>
        <v>Positive</v>
      </c>
      <c r="J7" s="36">
        <f>MAX($C$2:C7)</f>
        <v>1022.5846449282119</v>
      </c>
      <c r="K7" s="11">
        <f t="shared" si="5"/>
        <v>-2.2045313302169744E-2</v>
      </c>
      <c r="L7" s="11">
        <f t="shared" si="9"/>
        <v>-2.8927114003822751E-3</v>
      </c>
      <c r="M7" s="11">
        <f t="shared" si="6"/>
        <v>6.602824488594794E-2</v>
      </c>
      <c r="O7" s="37">
        <v>2012</v>
      </c>
      <c r="P7" s="35">
        <v>41274</v>
      </c>
      <c r="Q7" s="36">
        <f t="shared" si="0"/>
        <v>1000</v>
      </c>
      <c r="R7" s="36">
        <f t="shared" si="1"/>
        <v>1000</v>
      </c>
      <c r="S7" s="37">
        <f t="shared" si="2"/>
        <v>2</v>
      </c>
      <c r="U7" s="37">
        <v>2012</v>
      </c>
      <c r="V7" s="11" t="str">
        <f t="shared" si="10"/>
        <v>N/A</v>
      </c>
      <c r="W7" s="11" t="str">
        <f t="shared" si="11"/>
        <v>N/A</v>
      </c>
      <c r="X7" s="40" t="str">
        <f t="shared" si="13"/>
        <v>N/A</v>
      </c>
      <c r="Z7" s="41" t="s">
        <v>26</v>
      </c>
    </row>
    <row r="8" spans="1:29" x14ac:dyDescent="0.25">
      <c r="A8" s="33">
        <f t="shared" si="7"/>
        <v>41455</v>
      </c>
      <c r="B8" s="34">
        <f t="shared" si="8"/>
        <v>1034.7876440957236</v>
      </c>
      <c r="C8" s="34">
        <f t="shared" si="8"/>
        <v>935.93131007518991</v>
      </c>
      <c r="D8" s="11">
        <v>-3.0420401372088013E-2</v>
      </c>
      <c r="E8" s="11">
        <v>-6.410747897563418E-2</v>
      </c>
      <c r="G8" s="36">
        <f>MAX($B$2:B8)</f>
        <v>1067.2539372322706</v>
      </c>
      <c r="H8" s="11">
        <f t="shared" si="3"/>
        <v>-3.0420401372088013E-2</v>
      </c>
      <c r="I8" s="11">
        <f t="shared" si="4"/>
        <v>-3.0420401372088013E-2</v>
      </c>
      <c r="J8" s="36">
        <f>MAX($C$2:C8)</f>
        <v>1022.5846449282119</v>
      </c>
      <c r="K8" s="11">
        <f t="shared" si="5"/>
        <v>-8.4739522818773838E-2</v>
      </c>
      <c r="L8" s="11">
        <f t="shared" si="9"/>
        <v>-6.410747897563418E-2</v>
      </c>
      <c r="M8" s="11">
        <f t="shared" si="6"/>
        <v>3.3687077603546167E-2</v>
      </c>
      <c r="O8" s="37">
        <v>2013</v>
      </c>
      <c r="P8" s="35">
        <v>41639</v>
      </c>
      <c r="Q8" s="36">
        <f t="shared" si="0"/>
        <v>1164.1788765920701</v>
      </c>
      <c r="R8" s="36">
        <f t="shared" si="1"/>
        <v>987.18280817730601</v>
      </c>
      <c r="S8" s="37">
        <f t="shared" si="2"/>
        <v>14</v>
      </c>
      <c r="U8" s="37">
        <v>2013</v>
      </c>
      <c r="V8" s="11">
        <f t="shared" si="10"/>
        <v>0.16417887659206998</v>
      </c>
      <c r="W8" s="11">
        <f t="shared" si="11"/>
        <v>-1.281719182269403E-2</v>
      </c>
      <c r="X8" s="40">
        <f t="shared" si="13"/>
        <v>0.17699606841476401</v>
      </c>
      <c r="Z8" s="38" t="s">
        <v>27</v>
      </c>
      <c r="AA8" s="38" t="s">
        <v>28</v>
      </c>
      <c r="AB8" s="38" t="s">
        <v>29</v>
      </c>
      <c r="AC8" s="38" t="s">
        <v>17</v>
      </c>
    </row>
    <row r="9" spans="1:29" x14ac:dyDescent="0.25">
      <c r="A9" s="33">
        <f t="shared" si="7"/>
        <v>41486</v>
      </c>
      <c r="B9" s="34">
        <f t="shared" si="8"/>
        <v>1089.8409859880314</v>
      </c>
      <c r="C9" s="34">
        <f t="shared" si="8"/>
        <v>974.58666196944728</v>
      </c>
      <c r="D9" s="11">
        <v>5.3202550500511148E-2</v>
      </c>
      <c r="E9" s="11">
        <v>4.1301483856921006E-2</v>
      </c>
      <c r="G9" s="36">
        <f>MAX($B$2:B9)</f>
        <v>1089.8409859880314</v>
      </c>
      <c r="H9" s="11">
        <f t="shared" si="3"/>
        <v>0</v>
      </c>
      <c r="I9" s="11" t="str">
        <f t="shared" si="4"/>
        <v>Positive</v>
      </c>
      <c r="J9" s="36">
        <f>MAX($C$2:C9)</f>
        <v>1022.5846449282119</v>
      </c>
      <c r="K9" s="11">
        <f t="shared" si="5"/>
        <v>-4.6937906995595635E-2</v>
      </c>
      <c r="L9" s="11" t="str">
        <f t="shared" si="9"/>
        <v>Positive</v>
      </c>
      <c r="M9" s="11">
        <f t="shared" si="6"/>
        <v>1.1901066643590141E-2</v>
      </c>
      <c r="O9" s="37">
        <v>2014</v>
      </c>
      <c r="P9" s="35">
        <v>42004</v>
      </c>
      <c r="Q9" s="36">
        <f t="shared" si="0"/>
        <v>1348.736879914248</v>
      </c>
      <c r="R9" s="36">
        <f t="shared" si="1"/>
        <v>1026.1110132523752</v>
      </c>
      <c r="S9" s="37">
        <f t="shared" si="2"/>
        <v>26</v>
      </c>
      <c r="U9" s="37">
        <v>2014</v>
      </c>
      <c r="V9" s="11">
        <f t="shared" si="10"/>
        <v>0.15853062362928205</v>
      </c>
      <c r="W9" s="11">
        <f t="shared" si="11"/>
        <v>3.9433633520162825E-2</v>
      </c>
      <c r="X9" s="40">
        <f t="shared" si="13"/>
        <v>0.11909699010911923</v>
      </c>
      <c r="Z9" s="37" t="s">
        <v>30</v>
      </c>
      <c r="AA9" s="37" t="str">
        <f>IFERROR(Q50/Q49-1,"N/A")</f>
        <v>N/A</v>
      </c>
      <c r="AB9" s="37" t="str">
        <f>IFERROR(R50/R49-1,"N/A")</f>
        <v>N/A</v>
      </c>
      <c r="AC9" s="40" t="str">
        <f>IFERROR(AA9-AB9,"N/A")</f>
        <v>N/A</v>
      </c>
    </row>
    <row r="10" spans="1:29" x14ac:dyDescent="0.25">
      <c r="A10" s="33">
        <f t="shared" si="7"/>
        <v>41517</v>
      </c>
      <c r="B10" s="34">
        <f t="shared" si="8"/>
        <v>1053.2716776176053</v>
      </c>
      <c r="C10" s="34">
        <f t="shared" si="8"/>
        <v>941.81664957016983</v>
      </c>
      <c r="D10" s="11">
        <v>-3.3554719303635849E-2</v>
      </c>
      <c r="E10" s="11">
        <v>-3.3624523788429173E-2</v>
      </c>
      <c r="G10" s="36">
        <f>MAX($B$2:B10)</f>
        <v>1089.8409859880314</v>
      </c>
      <c r="H10" s="11">
        <f t="shared" si="3"/>
        <v>-3.3554719303635849E-2</v>
      </c>
      <c r="I10" s="11">
        <f t="shared" si="4"/>
        <v>-3.3554719303635849E-2</v>
      </c>
      <c r="J10" s="36">
        <f>MAX($C$2:C10)</f>
        <v>1022.5846449282119</v>
      </c>
      <c r="K10" s="11">
        <f t="shared" si="5"/>
        <v>-7.8984166013672308E-2</v>
      </c>
      <c r="L10" s="11">
        <f t="shared" si="9"/>
        <v>-3.3624523788429173E-2</v>
      </c>
      <c r="M10" s="11">
        <f t="shared" si="6"/>
        <v>6.980448479332324E-5</v>
      </c>
      <c r="O10" s="37">
        <v>2015</v>
      </c>
      <c r="P10" s="35">
        <v>42369</v>
      </c>
      <c r="Q10" s="36">
        <f t="shared" si="0"/>
        <v>1388.0157269730071</v>
      </c>
      <c r="R10" s="36">
        <f t="shared" si="1"/>
        <v>816.65647784535759</v>
      </c>
      <c r="S10" s="37">
        <f t="shared" si="2"/>
        <v>38</v>
      </c>
      <c r="U10" s="37">
        <v>2015</v>
      </c>
      <c r="V10" s="11">
        <f t="shared" si="10"/>
        <v>2.9122690751406166E-2</v>
      </c>
      <c r="W10" s="11">
        <f t="shared" si="11"/>
        <v>-0.20412463437374839</v>
      </c>
      <c r="X10" s="40">
        <f t="shared" si="13"/>
        <v>0.23324732512515456</v>
      </c>
      <c r="Z10" s="37" t="s">
        <v>31</v>
      </c>
      <c r="AA10" s="42" t="str">
        <f>IFERROR(VLOOKUP(Z10,$O$49:$S$93,3,0)/VLOOKUP(Z9,$O$49:$S$93,3,0)-1,"N/A")</f>
        <v>N/A</v>
      </c>
      <c r="AB10" s="11" t="str">
        <f>IFERROR(VLOOKUP(Z10,$O$49:$S$93,4,0)/VLOOKUP(Z9,$O$49:$S$93,4,0)-1,"N/A")</f>
        <v>N/A</v>
      </c>
      <c r="AC10" s="40" t="str">
        <f t="shared" ref="AC10:AC51" si="14">IFERROR(AA10-AB10,"N/A")</f>
        <v>N/A</v>
      </c>
    </row>
    <row r="11" spans="1:29" x14ac:dyDescent="0.25">
      <c r="A11" s="33">
        <f t="shared" si="7"/>
        <v>41547</v>
      </c>
      <c r="B11" s="34">
        <f t="shared" si="8"/>
        <v>1068.2138119768051</v>
      </c>
      <c r="C11" s="34">
        <f t="shared" si="8"/>
        <v>974.29308576224469</v>
      </c>
      <c r="D11" s="11">
        <v>1.418640097965751E-2</v>
      </c>
      <c r="E11" s="11">
        <v>3.4482758620689724E-2</v>
      </c>
      <c r="G11" s="36">
        <f>MAX($B$2:B11)</f>
        <v>1089.8409859880314</v>
      </c>
      <c r="H11" s="11">
        <f t="shared" si="3"/>
        <v>-1.9844339026779623E-2</v>
      </c>
      <c r="I11" s="11" t="str">
        <f t="shared" si="4"/>
        <v>Positive</v>
      </c>
      <c r="J11" s="36">
        <f>MAX($C$2:C11)</f>
        <v>1022.5846449282119</v>
      </c>
      <c r="K11" s="11">
        <f t="shared" si="5"/>
        <v>-4.7224999324488648E-2</v>
      </c>
      <c r="L11" s="11" t="str">
        <f t="shared" si="9"/>
        <v>Positive</v>
      </c>
      <c r="M11" s="11">
        <f t="shared" si="6"/>
        <v>-2.0296357641032214E-2</v>
      </c>
      <c r="O11" s="37">
        <v>2016</v>
      </c>
      <c r="P11" s="35">
        <v>42735</v>
      </c>
      <c r="Q11" s="36">
        <f t="shared" si="0"/>
        <v>1531.7743463318579</v>
      </c>
      <c r="R11" s="36">
        <f t="shared" si="1"/>
        <v>835.26000646376792</v>
      </c>
      <c r="S11" s="37">
        <f t="shared" si="2"/>
        <v>50</v>
      </c>
      <c r="U11" s="37">
        <v>2016</v>
      </c>
      <c r="V11" s="11">
        <f t="shared" si="10"/>
        <v>0.10357131880080384</v>
      </c>
      <c r="W11" s="11">
        <f t="shared" si="11"/>
        <v>2.2780115168489656E-2</v>
      </c>
      <c r="X11" s="40">
        <f t="shared" si="13"/>
        <v>8.0791203632314179E-2</v>
      </c>
      <c r="Z11" s="37" t="s">
        <v>32</v>
      </c>
      <c r="AA11" s="42" t="str">
        <f t="shared" ref="AA11:AA51" si="15">IFERROR(VLOOKUP(Z11,$O$49:$S$93,3,0)/VLOOKUP(Z10,$O$49:$S$93,3,0)-1,"N/A")</f>
        <v>N/A</v>
      </c>
      <c r="AB11" s="11" t="str">
        <f t="shared" ref="AB11:AB51" si="16">IFERROR(VLOOKUP(Z11,$O$49:$S$93,4,0)/VLOOKUP(Z10,$O$49:$S$93,4,0)-1,"N/A")</f>
        <v>N/A</v>
      </c>
      <c r="AC11" s="40" t="str">
        <f t="shared" si="14"/>
        <v>N/A</v>
      </c>
    </row>
    <row r="12" spans="1:29" x14ac:dyDescent="0.25">
      <c r="A12" s="33">
        <f t="shared" si="7"/>
        <v>41578</v>
      </c>
      <c r="B12" s="34">
        <f t="shared" si="8"/>
        <v>1099.2855749024664</v>
      </c>
      <c r="C12" s="34">
        <f t="shared" si="8"/>
        <v>1007.4292049610924</v>
      </c>
      <c r="D12" s="11">
        <v>2.9087587688237049E-2</v>
      </c>
      <c r="E12" s="11">
        <v>3.4010422205678958E-2</v>
      </c>
      <c r="G12" s="36">
        <f>MAX($B$2:B12)</f>
        <v>1099.2855749024664</v>
      </c>
      <c r="H12" s="11">
        <f t="shared" si="3"/>
        <v>0</v>
      </c>
      <c r="I12" s="11" t="str">
        <f t="shared" si="4"/>
        <v>Positive</v>
      </c>
      <c r="J12" s="36">
        <f>MAX($C$2:C12)</f>
        <v>1022.5846449282119</v>
      </c>
      <c r="K12" s="11">
        <f t="shared" si="5"/>
        <v>-1.4820719284498352E-2</v>
      </c>
      <c r="L12" s="11" t="str">
        <f t="shared" si="9"/>
        <v>Positive</v>
      </c>
      <c r="M12" s="11">
        <f t="shared" si="6"/>
        <v>-4.9228345174419097E-3</v>
      </c>
      <c r="O12" s="37">
        <v>2017</v>
      </c>
      <c r="P12" s="35">
        <v>43100</v>
      </c>
      <c r="Q12" s="36">
        <f t="shared" si="0"/>
        <v>1658.9379020812362</v>
      </c>
      <c r="R12" s="36">
        <f t="shared" si="1"/>
        <v>1032.3494796762666</v>
      </c>
      <c r="S12" s="37">
        <f t="shared" si="2"/>
        <v>62</v>
      </c>
      <c r="U12" s="37">
        <v>2017</v>
      </c>
      <c r="V12" s="11">
        <f t="shared" si="10"/>
        <v>8.3017159840740984E-2</v>
      </c>
      <c r="W12" s="11">
        <f t="shared" si="11"/>
        <v>0.23596182229161733</v>
      </c>
      <c r="X12" s="40">
        <f t="shared" si="13"/>
        <v>-0.15294466245087635</v>
      </c>
      <c r="Z12" s="37" t="s">
        <v>33</v>
      </c>
      <c r="AA12" s="42" t="str">
        <f t="shared" si="15"/>
        <v>N/A</v>
      </c>
      <c r="AB12" s="11" t="str">
        <f t="shared" si="16"/>
        <v>N/A</v>
      </c>
      <c r="AC12" s="40" t="str">
        <f t="shared" si="14"/>
        <v>N/A</v>
      </c>
    </row>
    <row r="13" spans="1:29" x14ac:dyDescent="0.25">
      <c r="A13" s="33">
        <f t="shared" si="7"/>
        <v>41608</v>
      </c>
      <c r="B13" s="34">
        <f t="shared" si="8"/>
        <v>1125.967759978241</v>
      </c>
      <c r="C13" s="34">
        <f t="shared" si="8"/>
        <v>983.02093371049227</v>
      </c>
      <c r="D13" s="11">
        <v>2.427229619395499E-2</v>
      </c>
      <c r="E13" s="11">
        <v>-2.4228274433976571E-2</v>
      </c>
      <c r="G13" s="36">
        <f>MAX($B$2:B13)</f>
        <v>1125.967759978241</v>
      </c>
      <c r="H13" s="11">
        <f t="shared" si="3"/>
        <v>0</v>
      </c>
      <c r="I13" s="11" t="str">
        <f t="shared" si="4"/>
        <v>Positive</v>
      </c>
      <c r="J13" s="36">
        <f>MAX($C$2:C13)</f>
        <v>1022.5846449282119</v>
      </c>
      <c r="K13" s="11">
        <f t="shared" si="5"/>
        <v>-3.8689913264341125E-2</v>
      </c>
      <c r="L13" s="11">
        <f t="shared" si="9"/>
        <v>-2.4228274433976571E-2</v>
      </c>
      <c r="M13" s="11">
        <f t="shared" si="6"/>
        <v>4.8500570627931561E-2</v>
      </c>
      <c r="O13" s="37">
        <v>2018</v>
      </c>
      <c r="P13" s="35">
        <v>43465</v>
      </c>
      <c r="Q13" s="36">
        <f t="shared" si="0"/>
        <v>1395.8312916272259</v>
      </c>
      <c r="R13" s="36">
        <f t="shared" si="1"/>
        <v>859.32072054671448</v>
      </c>
      <c r="S13" s="37">
        <f t="shared" si="2"/>
        <v>74</v>
      </c>
      <c r="U13" s="37">
        <v>2018</v>
      </c>
      <c r="V13" s="11">
        <f t="shared" si="10"/>
        <v>-0.15859943288047573</v>
      </c>
      <c r="W13" s="11">
        <f t="shared" si="11"/>
        <v>-0.16760676741350422</v>
      </c>
      <c r="X13" s="40">
        <f t="shared" si="13"/>
        <v>9.0073345330284882E-3</v>
      </c>
      <c r="Z13" s="37" t="s">
        <v>34</v>
      </c>
      <c r="AA13" s="42" t="str">
        <f t="shared" si="15"/>
        <v>N/A</v>
      </c>
      <c r="AB13" s="11" t="str">
        <f t="shared" si="16"/>
        <v>N/A</v>
      </c>
      <c r="AC13" s="40" t="str">
        <f t="shared" si="14"/>
        <v>N/A</v>
      </c>
    </row>
    <row r="14" spans="1:29" x14ac:dyDescent="0.25">
      <c r="A14" s="33">
        <f t="shared" si="7"/>
        <v>41639</v>
      </c>
      <c r="B14" s="34">
        <f t="shared" si="8"/>
        <v>1164.1788765920701</v>
      </c>
      <c r="C14" s="34">
        <f t="shared" si="8"/>
        <v>987.18280817730601</v>
      </c>
      <c r="D14" s="11">
        <v>3.3936243977862546E-2</v>
      </c>
      <c r="E14" s="11">
        <v>4.2337597543364858E-3</v>
      </c>
      <c r="G14" s="36">
        <f>MAX($B$2:B14)</f>
        <v>1164.1788765920701</v>
      </c>
      <c r="H14" s="11">
        <f t="shared" si="3"/>
        <v>0</v>
      </c>
      <c r="I14" s="11" t="str">
        <f t="shared" si="4"/>
        <v>Positive</v>
      </c>
      <c r="J14" s="36">
        <f>MAX($C$2:C14)</f>
        <v>1022.5846449282119</v>
      </c>
      <c r="K14" s="11">
        <f t="shared" si="5"/>
        <v>-3.4619957307682081E-2</v>
      </c>
      <c r="L14" s="11" t="str">
        <f t="shared" si="9"/>
        <v>Positive</v>
      </c>
      <c r="M14" s="11">
        <f t="shared" si="6"/>
        <v>2.970248422352606E-2</v>
      </c>
      <c r="O14" s="37">
        <v>2019</v>
      </c>
      <c r="P14" s="35">
        <v>43830</v>
      </c>
      <c r="Q14" s="36">
        <f t="shared" si="0"/>
        <v>1573.4473253061617</v>
      </c>
      <c r="R14" s="36">
        <f t="shared" si="1"/>
        <v>950.80535492634692</v>
      </c>
      <c r="S14" s="37">
        <f t="shared" si="2"/>
        <v>86</v>
      </c>
      <c r="U14" s="37">
        <v>2019</v>
      </c>
      <c r="V14" s="11">
        <f t="shared" si="10"/>
        <v>0.12724749383707779</v>
      </c>
      <c r="W14" s="11">
        <f t="shared" si="11"/>
        <v>0.1064615715555286</v>
      </c>
      <c r="X14" s="40">
        <f t="shared" si="13"/>
        <v>2.0785922281549185E-2</v>
      </c>
      <c r="Z14" s="37" t="s">
        <v>35</v>
      </c>
      <c r="AA14" s="42" t="str">
        <f t="shared" si="15"/>
        <v>N/A</v>
      </c>
      <c r="AB14" s="11" t="str">
        <f t="shared" si="16"/>
        <v>N/A</v>
      </c>
      <c r="AC14" s="40" t="str">
        <f t="shared" si="14"/>
        <v>N/A</v>
      </c>
    </row>
    <row r="15" spans="1:29" x14ac:dyDescent="0.25">
      <c r="A15" s="33">
        <f t="shared" si="7"/>
        <v>41670</v>
      </c>
      <c r="B15" s="34">
        <f t="shared" si="8"/>
        <v>1223.7049260269794</v>
      </c>
      <c r="C15" s="34">
        <f t="shared" si="8"/>
        <v>973.86480988350183</v>
      </c>
      <c r="D15" s="11">
        <v>5.1131360164480277E-2</v>
      </c>
      <c r="E15" s="11">
        <v>-1.3490913925450099E-2</v>
      </c>
      <c r="G15" s="36">
        <f>MAX($B$2:B15)</f>
        <v>1223.7049260269794</v>
      </c>
      <c r="H15" s="11">
        <f t="shared" si="3"/>
        <v>0</v>
      </c>
      <c r="I15" s="11" t="str">
        <f t="shared" si="4"/>
        <v>Positive</v>
      </c>
      <c r="J15" s="36">
        <f>MAX($C$2:C15)</f>
        <v>1022.5846449282119</v>
      </c>
      <c r="K15" s="11">
        <f t="shared" si="5"/>
        <v>-4.764381636899151E-2</v>
      </c>
      <c r="L15" s="11">
        <f t="shared" si="9"/>
        <v>-1.3490913925450099E-2</v>
      </c>
      <c r="M15" s="11">
        <f t="shared" si="6"/>
        <v>6.4622274089930376E-2</v>
      </c>
      <c r="O15" s="37">
        <v>2020</v>
      </c>
      <c r="P15" s="35">
        <f>P3</f>
        <v>44165</v>
      </c>
      <c r="Q15" s="36">
        <f t="shared" si="0"/>
        <v>1662.7454684364504</v>
      </c>
      <c r="R15" s="36">
        <f t="shared" si="1"/>
        <v>836.97907852656272</v>
      </c>
      <c r="S15" s="37">
        <f t="shared" si="2"/>
        <v>97</v>
      </c>
      <c r="U15" s="37">
        <v>2020</v>
      </c>
      <c r="V15" s="11">
        <f t="shared" si="10"/>
        <v>5.6753182451095396E-2</v>
      </c>
      <c r="W15" s="11">
        <f t="shared" si="11"/>
        <v>-0.11971564506870247</v>
      </c>
      <c r="X15" s="40">
        <f t="shared" si="13"/>
        <v>0.17646882751979787</v>
      </c>
      <c r="Z15" s="37" t="s">
        <v>36</v>
      </c>
      <c r="AA15" s="42" t="str">
        <f t="shared" si="15"/>
        <v>N/A</v>
      </c>
      <c r="AB15" s="11" t="str">
        <f t="shared" si="16"/>
        <v>N/A</v>
      </c>
      <c r="AC15" s="40" t="str">
        <f t="shared" si="14"/>
        <v>N/A</v>
      </c>
    </row>
    <row r="16" spans="1:29" x14ac:dyDescent="0.25">
      <c r="A16" s="33">
        <f t="shared" si="7"/>
        <v>41698</v>
      </c>
      <c r="B16" s="34">
        <f t="shared" si="8"/>
        <v>1321.5571090967621</v>
      </c>
      <c r="C16" s="34">
        <f t="shared" si="8"/>
        <v>1013.048598950724</v>
      </c>
      <c r="D16" s="11">
        <v>7.9963871182149093E-2</v>
      </c>
      <c r="E16" s="11">
        <v>4.0235347524169685E-2</v>
      </c>
      <c r="G16" s="36">
        <f>MAX($B$2:B16)</f>
        <v>1321.5571090967621</v>
      </c>
      <c r="H16" s="11">
        <f t="shared" si="3"/>
        <v>0</v>
      </c>
      <c r="I16" s="11" t="str">
        <f t="shared" si="4"/>
        <v>Positive</v>
      </c>
      <c r="J16" s="36">
        <f>MAX($C$2:C16)</f>
        <v>1022.5846449282119</v>
      </c>
      <c r="K16" s="11">
        <f t="shared" si="5"/>
        <v>-9.3254343538058393E-3</v>
      </c>
      <c r="L16" s="11" t="str">
        <f t="shared" si="9"/>
        <v>Positive</v>
      </c>
      <c r="M16" s="11">
        <f t="shared" si="6"/>
        <v>3.9728523657979409E-2</v>
      </c>
      <c r="U16" s="37" t="s">
        <v>37</v>
      </c>
      <c r="V16" s="11">
        <f>(1+V4)^(1/(($P$3-$P$2)/365))-1</f>
        <v>6.6301728348564515E-2</v>
      </c>
      <c r="W16" s="11">
        <f>(1+W4)^(1/(($P$3-$P$2)/365))-1</f>
        <v>-2.2217145072623734E-2</v>
      </c>
      <c r="X16" s="40">
        <f t="shared" si="13"/>
        <v>8.8518873421188249E-2</v>
      </c>
      <c r="Z16" s="37" t="s">
        <v>38</v>
      </c>
      <c r="AA16" s="42" t="str">
        <f t="shared" si="15"/>
        <v>N/A</v>
      </c>
      <c r="AB16" s="11" t="str">
        <f t="shared" si="16"/>
        <v>N/A</v>
      </c>
      <c r="AC16" s="40" t="str">
        <f t="shared" si="14"/>
        <v>N/A</v>
      </c>
    </row>
    <row r="17" spans="1:29" x14ac:dyDescent="0.25">
      <c r="A17" s="33">
        <f t="shared" si="7"/>
        <v>41729</v>
      </c>
      <c r="B17" s="34">
        <f t="shared" si="8"/>
        <v>1350.5767687625221</v>
      </c>
      <c r="C17" s="34">
        <f t="shared" si="8"/>
        <v>1045.0345901848837</v>
      </c>
      <c r="D17" s="11">
        <v>2.1958687570901692E-2</v>
      </c>
      <c r="E17" s="11">
        <v>3.1573994838243191E-2</v>
      </c>
      <c r="G17" s="36">
        <f>MAX($B$2:B17)</f>
        <v>1350.5767687625221</v>
      </c>
      <c r="H17" s="11">
        <f t="shared" si="3"/>
        <v>0</v>
      </c>
      <c r="I17" s="11" t="str">
        <f t="shared" si="4"/>
        <v>Positive</v>
      </c>
      <c r="J17" s="36">
        <f>MAX($C$2:C17)</f>
        <v>1045.0345901848837</v>
      </c>
      <c r="K17" s="11">
        <f t="shared" si="5"/>
        <v>0</v>
      </c>
      <c r="L17" s="11" t="str">
        <f t="shared" si="9"/>
        <v>Positive</v>
      </c>
      <c r="M17" s="11">
        <f t="shared" si="6"/>
        <v>-9.6153072673414997E-3</v>
      </c>
      <c r="O17" s="41" t="s">
        <v>39</v>
      </c>
      <c r="U17" s="37" t="s">
        <v>40</v>
      </c>
      <c r="V17" s="11">
        <f>AVERAGE(D:D)</f>
        <v>6.1958266939626206E-3</v>
      </c>
      <c r="W17" s="11">
        <f>AVERAGE(E:E)</f>
        <v>-8.7930489709135565E-4</v>
      </c>
      <c r="X17" s="40">
        <f t="shared" si="13"/>
        <v>7.0751315910539767E-3</v>
      </c>
      <c r="Z17" s="37" t="s">
        <v>41</v>
      </c>
      <c r="AA17" s="42" t="str">
        <f t="shared" si="15"/>
        <v>N/A</v>
      </c>
      <c r="AB17" s="11" t="str">
        <f t="shared" si="16"/>
        <v>N/A</v>
      </c>
      <c r="AC17" s="40" t="str">
        <f t="shared" si="14"/>
        <v>N/A</v>
      </c>
    </row>
    <row r="18" spans="1:29" x14ac:dyDescent="0.25">
      <c r="A18" s="33">
        <f t="shared" si="7"/>
        <v>41759</v>
      </c>
      <c r="B18" s="34">
        <f t="shared" si="8"/>
        <v>1439.0664389721176</v>
      </c>
      <c r="C18" s="34">
        <f t="shared" si="8"/>
        <v>1092.7217277477866</v>
      </c>
      <c r="D18" s="11">
        <v>6.5519911386210827E-2</v>
      </c>
      <c r="E18" s="11">
        <v>4.5632114009227509E-2</v>
      </c>
      <c r="G18" s="36">
        <f>MAX($B$2:B18)</f>
        <v>1439.0664389721176</v>
      </c>
      <c r="H18" s="11">
        <f t="shared" si="3"/>
        <v>0</v>
      </c>
      <c r="I18" s="11" t="str">
        <f t="shared" si="4"/>
        <v>Positive</v>
      </c>
      <c r="J18" s="36">
        <f>MAX($C$2:C18)</f>
        <v>1092.7217277477866</v>
      </c>
      <c r="K18" s="11">
        <f t="shared" si="5"/>
        <v>0</v>
      </c>
      <c r="L18" s="11" t="str">
        <f t="shared" si="9"/>
        <v>Positive</v>
      </c>
      <c r="M18" s="11">
        <f t="shared" si="6"/>
        <v>1.9887797376983318E-2</v>
      </c>
      <c r="U18" s="37" t="s">
        <v>42</v>
      </c>
      <c r="V18" s="11">
        <f>MAX(D:D)</f>
        <v>0.1090354386723722</v>
      </c>
      <c r="W18" s="11">
        <f>MAX(E:E)</f>
        <v>7.2032733823933714E-2</v>
      </c>
      <c r="X18" s="40">
        <f t="shared" si="13"/>
        <v>3.7002704848438484E-2</v>
      </c>
      <c r="Z18" s="37" t="s">
        <v>43</v>
      </c>
      <c r="AA18" s="42" t="str">
        <f t="shared" si="15"/>
        <v>N/A</v>
      </c>
      <c r="AB18" s="11" t="str">
        <f t="shared" si="16"/>
        <v>N/A</v>
      </c>
      <c r="AC18" s="40" t="str">
        <f t="shared" si="14"/>
        <v>N/A</v>
      </c>
    </row>
    <row r="19" spans="1:29" x14ac:dyDescent="0.25">
      <c r="A19" s="33">
        <f t="shared" si="7"/>
        <v>41790</v>
      </c>
      <c r="B19" s="34">
        <f t="shared" si="8"/>
        <v>1446.5492175340451</v>
      </c>
      <c r="C19" s="34">
        <f t="shared" si="8"/>
        <v>1129.1113620899862</v>
      </c>
      <c r="D19" s="11">
        <v>5.1997450286396241E-3</v>
      </c>
      <c r="E19" s="11">
        <v>3.330183103176898E-2</v>
      </c>
      <c r="G19" s="36">
        <f>MAX($B$2:B19)</f>
        <v>1446.5492175340451</v>
      </c>
      <c r="H19" s="11">
        <f t="shared" si="3"/>
        <v>0</v>
      </c>
      <c r="I19" s="11" t="str">
        <f t="shared" si="4"/>
        <v>Positive</v>
      </c>
      <c r="J19" s="36">
        <f>MAX($C$2:C19)</f>
        <v>1129.1113620899862</v>
      </c>
      <c r="K19" s="11">
        <f t="shared" si="5"/>
        <v>0</v>
      </c>
      <c r="L19" s="11" t="str">
        <f t="shared" si="9"/>
        <v>Positive</v>
      </c>
      <c r="M19" s="11">
        <f t="shared" si="6"/>
        <v>-2.8102086003129356E-2</v>
      </c>
      <c r="O19" s="43" t="s">
        <v>23</v>
      </c>
      <c r="P19" s="37" t="s">
        <v>16</v>
      </c>
      <c r="Q19" s="37" t="s">
        <v>1</v>
      </c>
      <c r="U19" s="37" t="s">
        <v>44</v>
      </c>
      <c r="V19" s="11">
        <f>MIN(D:D)</f>
        <v>-0.20599999999999999</v>
      </c>
      <c r="W19" s="11">
        <f>MIN(E:E)</f>
        <v>-0.251</v>
      </c>
      <c r="X19" s="40">
        <f t="shared" si="13"/>
        <v>4.5000000000000012E-2</v>
      </c>
      <c r="Z19" s="37" t="s">
        <v>45</v>
      </c>
      <c r="AA19" s="42" t="str">
        <f t="shared" si="15"/>
        <v>N/A</v>
      </c>
      <c r="AB19" s="11" t="str">
        <f t="shared" si="16"/>
        <v>N/A</v>
      </c>
      <c r="AC19" s="40" t="str">
        <f t="shared" si="14"/>
        <v>N/A</v>
      </c>
    </row>
    <row r="20" spans="1:29" x14ac:dyDescent="0.25">
      <c r="A20" s="33">
        <f t="shared" si="7"/>
        <v>41820</v>
      </c>
      <c r="B20" s="34">
        <f t="shared" ref="B20:C35" si="17">B19*(1+D20)</f>
        <v>1396.8284453874446</v>
      </c>
      <c r="C20" s="34">
        <f t="shared" si="17"/>
        <v>1141.8456618071168</v>
      </c>
      <c r="D20" s="11">
        <v>-3.4371987861816611E-2</v>
      </c>
      <c r="E20" s="11">
        <v>1.1278160989859787E-2</v>
      </c>
      <c r="G20" s="36">
        <f>MAX($B$2:B20)</f>
        <v>1446.5492175340451</v>
      </c>
      <c r="H20" s="11">
        <f t="shared" si="3"/>
        <v>-3.4371987861816611E-2</v>
      </c>
      <c r="I20" s="11">
        <f t="shared" si="4"/>
        <v>-3.4371987861816611E-2</v>
      </c>
      <c r="J20" s="36">
        <f>MAX($C$2:C20)</f>
        <v>1141.8456618071168</v>
      </c>
      <c r="K20" s="11">
        <f t="shared" si="5"/>
        <v>0</v>
      </c>
      <c r="L20" s="11" t="str">
        <f t="shared" si="9"/>
        <v>Positive</v>
      </c>
      <c r="M20" s="11">
        <f t="shared" si="6"/>
        <v>-4.5650148851676398E-2</v>
      </c>
      <c r="O20" s="37" t="s">
        <v>24</v>
      </c>
      <c r="P20" s="37" t="str">
        <f>"D3:D"&amp;S3</f>
        <v>D3:D97</v>
      </c>
      <c r="Q20" s="37" t="str">
        <f>"E3:E"&amp;S3</f>
        <v>E3:E97</v>
      </c>
      <c r="Z20" s="37" t="s">
        <v>46</v>
      </c>
      <c r="AA20" s="42" t="str">
        <f t="shared" si="15"/>
        <v>N/A</v>
      </c>
      <c r="AB20" s="11" t="str">
        <f t="shared" si="16"/>
        <v>N/A</v>
      </c>
      <c r="AC20" s="40" t="str">
        <f t="shared" si="14"/>
        <v>N/A</v>
      </c>
    </row>
    <row r="21" spans="1:29" x14ac:dyDescent="0.25">
      <c r="A21" s="33">
        <f t="shared" si="7"/>
        <v>41851</v>
      </c>
      <c r="B21" s="34">
        <f t="shared" si="17"/>
        <v>1426.2932508548824</v>
      </c>
      <c r="C21" s="34">
        <f t="shared" si="17"/>
        <v>1156.8594944272327</v>
      </c>
      <c r="D21" s="11">
        <v>2.109407605832736E-2</v>
      </c>
      <c r="E21" s="11">
        <v>1.3148740781967483E-2</v>
      </c>
      <c r="G21" s="36">
        <f>MAX($B$2:B21)</f>
        <v>1446.5492175340451</v>
      </c>
      <c r="H21" s="11">
        <f t="shared" si="3"/>
        <v>-1.4002957129722327E-2</v>
      </c>
      <c r="I21" s="11" t="str">
        <f t="shared" si="4"/>
        <v>Positive</v>
      </c>
      <c r="J21" s="36">
        <f>MAX($C$2:C21)</f>
        <v>1156.8594944272327</v>
      </c>
      <c r="K21" s="11">
        <f t="shared" si="5"/>
        <v>0</v>
      </c>
      <c r="L21" s="11" t="str">
        <f t="shared" si="9"/>
        <v>Positive</v>
      </c>
      <c r="M21" s="11">
        <f t="shared" si="6"/>
        <v>7.9453352763598772E-3</v>
      </c>
      <c r="O21" s="37">
        <v>2010</v>
      </c>
      <c r="P21" s="37" t="str">
        <f t="shared" ref="P21" si="18">IFERROR("C"&amp;(S4+1)&amp;":C"&amp;S5,"N/A")</f>
        <v>N/A</v>
      </c>
      <c r="Q21" s="37" t="str">
        <f t="shared" ref="Q21:Q31" si="19">IFERROR("E"&amp;(S4+1)&amp;":E"&amp;S5,"N/A")</f>
        <v>N/A</v>
      </c>
      <c r="U21" s="39" t="s">
        <v>47</v>
      </c>
      <c r="Z21" s="37" t="s">
        <v>48</v>
      </c>
      <c r="AA21" s="42">
        <f t="shared" si="15"/>
        <v>-7.968610531789988E-3</v>
      </c>
      <c r="AB21" s="11">
        <f t="shared" si="16"/>
        <v>1.0544566595172222E-2</v>
      </c>
      <c r="AC21" s="40">
        <f t="shared" si="14"/>
        <v>-1.851317712696221E-2</v>
      </c>
    </row>
    <row r="22" spans="1:29" x14ac:dyDescent="0.25">
      <c r="A22" s="33">
        <f t="shared" si="7"/>
        <v>41882</v>
      </c>
      <c r="B22" s="34">
        <f t="shared" si="17"/>
        <v>1464.8012031490559</v>
      </c>
      <c r="C22" s="34">
        <f t="shared" si="17"/>
        <v>1170.3363692566995</v>
      </c>
      <c r="D22" s="11">
        <v>2.6998621967181613E-2</v>
      </c>
      <c r="E22" s="11">
        <v>1.1649534705283626E-2</v>
      </c>
      <c r="G22" s="36">
        <f>MAX($B$2:B22)</f>
        <v>1464.8012031490559</v>
      </c>
      <c r="H22" s="11">
        <f t="shared" si="3"/>
        <v>0</v>
      </c>
      <c r="I22" s="11" t="str">
        <f t="shared" si="4"/>
        <v>Positive</v>
      </c>
      <c r="J22" s="36">
        <f>MAX($C$2:C22)</f>
        <v>1170.3363692566995</v>
      </c>
      <c r="K22" s="11">
        <f t="shared" si="5"/>
        <v>0</v>
      </c>
      <c r="L22" s="11" t="str">
        <f t="shared" si="9"/>
        <v>Positive</v>
      </c>
      <c r="M22" s="11">
        <f t="shared" si="6"/>
        <v>1.5349087261897987E-2</v>
      </c>
      <c r="O22" s="37">
        <v>2011</v>
      </c>
      <c r="P22" s="37" t="str">
        <f t="shared" ref="P22:P31" si="20">IFERROR("D"&amp;(S5+1)&amp;":D"&amp;S6,"N/A")</f>
        <v>N/A</v>
      </c>
      <c r="Q22" s="37" t="str">
        <f t="shared" si="19"/>
        <v>N/A</v>
      </c>
      <c r="U22" s="37" t="s">
        <v>24</v>
      </c>
      <c r="V22" s="11">
        <f t="shared" ref="V22:W33" ca="1" si="21">IFERROR(STDEV(INDIRECT(P20))*SQRT($AA$1),"N/A")</f>
        <v>0.13940357153469116</v>
      </c>
      <c r="W22" s="11">
        <f t="shared" ca="1" si="21"/>
        <v>0.14967803939967073</v>
      </c>
      <c r="X22" s="11">
        <f t="shared" ref="X22:X33" ca="1" si="22">IFERROR(V22-W22,"N/A")</f>
        <v>-1.027446786497957E-2</v>
      </c>
      <c r="Z22" s="37" t="s">
        <v>49</v>
      </c>
      <c r="AA22" s="42">
        <f t="shared" si="15"/>
        <v>4.3099699345636289E-2</v>
      </c>
      <c r="AB22" s="11">
        <f t="shared" si="16"/>
        <v>-7.3834701592010665E-2</v>
      </c>
      <c r="AC22" s="40">
        <f t="shared" si="14"/>
        <v>0.11693440093764695</v>
      </c>
    </row>
    <row r="23" spans="1:29" x14ac:dyDescent="0.25">
      <c r="A23" s="33">
        <f t="shared" si="7"/>
        <v>41912</v>
      </c>
      <c r="B23" s="34">
        <f t="shared" si="17"/>
        <v>1450.4492637526466</v>
      </c>
      <c r="C23" s="34">
        <f t="shared" si="17"/>
        <v>1147.7033706002424</v>
      </c>
      <c r="D23" s="11">
        <v>-9.7978752103392575E-3</v>
      </c>
      <c r="E23" s="11">
        <v>-1.9338883462052703E-2</v>
      </c>
      <c r="G23" s="36">
        <f>MAX($B$2:B23)</f>
        <v>1464.8012031490559</v>
      </c>
      <c r="H23" s="11">
        <f t="shared" si="3"/>
        <v>-9.7978752103392575E-3</v>
      </c>
      <c r="I23" s="11">
        <f t="shared" si="4"/>
        <v>-9.7978752103392575E-3</v>
      </c>
      <c r="J23" s="36">
        <f>MAX($C$2:C23)</f>
        <v>1170.3363692566995</v>
      </c>
      <c r="K23" s="11">
        <f t="shared" si="5"/>
        <v>-1.9338883462052703E-2</v>
      </c>
      <c r="L23" s="11">
        <f t="shared" si="9"/>
        <v>-1.9338883462052703E-2</v>
      </c>
      <c r="M23" s="11">
        <f t="shared" si="6"/>
        <v>9.5410082517134454E-3</v>
      </c>
      <c r="O23" s="37">
        <v>2012</v>
      </c>
      <c r="P23" s="37" t="str">
        <f t="shared" si="20"/>
        <v>N/A</v>
      </c>
      <c r="Q23" s="37" t="str">
        <f t="shared" si="19"/>
        <v>N/A</v>
      </c>
      <c r="U23" s="37">
        <v>2010</v>
      </c>
      <c r="V23" s="11" t="str">
        <f t="shared" ca="1" si="21"/>
        <v>N/A</v>
      </c>
      <c r="W23" s="11" t="str">
        <f t="shared" ca="1" si="21"/>
        <v>N/A</v>
      </c>
      <c r="X23" s="11" t="str">
        <f t="shared" ca="1" si="22"/>
        <v>N/A</v>
      </c>
      <c r="Z23" s="37" t="s">
        <v>50</v>
      </c>
      <c r="AA23" s="42">
        <f t="shared" si="15"/>
        <v>3.2302442024510158E-2</v>
      </c>
      <c r="AB23" s="11">
        <f t="shared" si="16"/>
        <v>4.0987811043497357E-2</v>
      </c>
      <c r="AC23" s="40">
        <f t="shared" si="14"/>
        <v>-8.685369018987199E-3</v>
      </c>
    </row>
    <row r="24" spans="1:29" x14ac:dyDescent="0.25">
      <c r="A24" s="33">
        <f t="shared" si="7"/>
        <v>41943</v>
      </c>
      <c r="B24" s="34">
        <f t="shared" si="17"/>
        <v>1444.0609969994464</v>
      </c>
      <c r="C24" s="34">
        <f t="shared" si="17"/>
        <v>1109.3623179395784</v>
      </c>
      <c r="D24" s="11">
        <v>-4.4043365823581704E-3</v>
      </c>
      <c r="E24" s="11">
        <v>-3.3406761400911256E-2</v>
      </c>
      <c r="G24" s="36">
        <f>MAX($B$2:B24)</f>
        <v>1464.8012031490559</v>
      </c>
      <c r="H24" s="11">
        <f t="shared" si="3"/>
        <v>-1.4159058652479128E-2</v>
      </c>
      <c r="I24" s="11">
        <f t="shared" si="4"/>
        <v>-4.4043365823581704E-3</v>
      </c>
      <c r="J24" s="36">
        <f>MAX($C$2:C24)</f>
        <v>1170.3363692566995</v>
      </c>
      <c r="K24" s="11">
        <f t="shared" si="5"/>
        <v>-5.2099595397387177E-2</v>
      </c>
      <c r="L24" s="11">
        <f t="shared" si="9"/>
        <v>-3.3406761400911256E-2</v>
      </c>
      <c r="M24" s="11">
        <f t="shared" si="6"/>
        <v>2.9002424818553085E-2</v>
      </c>
      <c r="O24" s="37">
        <v>2013</v>
      </c>
      <c r="P24" s="37" t="str">
        <f t="shared" si="20"/>
        <v>D3:D14</v>
      </c>
      <c r="Q24" s="37" t="str">
        <f t="shared" si="19"/>
        <v>E3:E14</v>
      </c>
      <c r="U24" s="37">
        <v>2011</v>
      </c>
      <c r="V24" s="11" t="str">
        <f t="shared" ca="1" si="21"/>
        <v>N/A</v>
      </c>
      <c r="W24" s="11" t="str">
        <f t="shared" ca="1" si="21"/>
        <v>N/A</v>
      </c>
      <c r="X24" s="11" t="str">
        <f t="shared" ca="1" si="22"/>
        <v>N/A</v>
      </c>
      <c r="Z24" s="37" t="s">
        <v>51</v>
      </c>
      <c r="AA24" s="42">
        <f t="shared" si="15"/>
        <v>8.9836944195352375E-2</v>
      </c>
      <c r="AB24" s="11">
        <f t="shared" si="16"/>
        <v>1.3229820270126424E-2</v>
      </c>
      <c r="AC24" s="40">
        <f t="shared" si="14"/>
        <v>7.6607123925225951E-2</v>
      </c>
    </row>
    <row r="25" spans="1:29" x14ac:dyDescent="0.25">
      <c r="A25" s="33">
        <f t="shared" si="7"/>
        <v>41973</v>
      </c>
      <c r="B25" s="34">
        <f t="shared" si="17"/>
        <v>1407.6221641941556</v>
      </c>
      <c r="C25" s="34">
        <f t="shared" si="17"/>
        <v>1064.6282116373607</v>
      </c>
      <c r="D25" s="11">
        <v>-2.5233582847958291E-2</v>
      </c>
      <c r="E25" s="11">
        <v>-4.0324162429910659E-2</v>
      </c>
      <c r="G25" s="36">
        <f>MAX($B$2:B25)</f>
        <v>1464.8012031490559</v>
      </c>
      <c r="H25" s="11">
        <f t="shared" si="3"/>
        <v>-3.903535772088107E-2</v>
      </c>
      <c r="I25" s="11">
        <f t="shared" si="4"/>
        <v>-2.5233582847958291E-2</v>
      </c>
      <c r="J25" s="36">
        <f>MAX($C$2:C25)</f>
        <v>1170.3363692566995</v>
      </c>
      <c r="K25" s="11">
        <f t="shared" si="5"/>
        <v>-9.0322885279960907E-2</v>
      </c>
      <c r="L25" s="11">
        <f t="shared" si="9"/>
        <v>-4.0324162429910659E-2</v>
      </c>
      <c r="M25" s="11">
        <f t="shared" si="6"/>
        <v>1.5090579581952368E-2</v>
      </c>
      <c r="O25" s="37">
        <v>2014</v>
      </c>
      <c r="P25" s="37" t="str">
        <f t="shared" si="20"/>
        <v>D15:D26</v>
      </c>
      <c r="Q25" s="37" t="str">
        <f t="shared" si="19"/>
        <v>E15:E26</v>
      </c>
      <c r="U25" s="37">
        <v>2012</v>
      </c>
      <c r="V25" s="11" t="str">
        <f t="shared" ca="1" si="21"/>
        <v>N/A</v>
      </c>
      <c r="W25" s="11" t="str">
        <f t="shared" ca="1" si="21"/>
        <v>N/A</v>
      </c>
      <c r="X25" s="11" t="str">
        <f t="shared" ca="1" si="22"/>
        <v>N/A</v>
      </c>
      <c r="Z25" s="37" t="s">
        <v>52</v>
      </c>
      <c r="AA25" s="42">
        <f t="shared" si="15"/>
        <v>0.16011104128267584</v>
      </c>
      <c r="AB25" s="11">
        <f t="shared" si="16"/>
        <v>5.8602906704172453E-2</v>
      </c>
      <c r="AC25" s="40">
        <f t="shared" si="14"/>
        <v>0.10150813457850338</v>
      </c>
    </row>
    <row r="26" spans="1:29" x14ac:dyDescent="0.25">
      <c r="A26" s="33">
        <f t="shared" si="7"/>
        <v>42004</v>
      </c>
      <c r="B26" s="34">
        <f t="shared" si="17"/>
        <v>1348.736879914248</v>
      </c>
      <c r="C26" s="34">
        <f t="shared" si="17"/>
        <v>1026.1110132523752</v>
      </c>
      <c r="D26" s="11">
        <v>-4.1833160757040688E-2</v>
      </c>
      <c r="E26" s="11">
        <v>-3.617901344709562E-2</v>
      </c>
      <c r="G26" s="36">
        <f>MAX($B$2:B26)</f>
        <v>1464.8012031490559</v>
      </c>
      <c r="H26" s="11">
        <f t="shared" si="3"/>
        <v>-7.9235546083175512E-2</v>
      </c>
      <c r="I26" s="11">
        <f t="shared" si="4"/>
        <v>-4.1833160757040688E-2</v>
      </c>
      <c r="J26" s="36">
        <f>MAX($C$2:C26)</f>
        <v>1170.3363692566995</v>
      </c>
      <c r="K26" s="11">
        <f t="shared" si="5"/>
        <v>-0.12323410584593242</v>
      </c>
      <c r="L26" s="11">
        <f t="shared" si="9"/>
        <v>-3.617901344709562E-2</v>
      </c>
      <c r="M26" s="11">
        <f t="shared" si="6"/>
        <v>-5.6541473099450679E-3</v>
      </c>
      <c r="O26" s="37">
        <v>2015</v>
      </c>
      <c r="P26" s="37" t="str">
        <f t="shared" si="20"/>
        <v>D27:D38</v>
      </c>
      <c r="Q26" s="37" t="str">
        <f t="shared" si="19"/>
        <v>E27:E38</v>
      </c>
      <c r="U26" s="37">
        <v>2013</v>
      </c>
      <c r="V26" s="11">
        <f t="shared" ca="1" si="21"/>
        <v>0.1038464102483045</v>
      </c>
      <c r="W26" s="11">
        <f t="shared" ca="1" si="21"/>
        <v>0.10723352714472968</v>
      </c>
      <c r="X26" s="11">
        <f t="shared" ca="1" si="22"/>
        <v>-3.3871168964251797E-3</v>
      </c>
      <c r="Z26" s="37" t="s">
        <v>53</v>
      </c>
      <c r="AA26" s="42">
        <f t="shared" si="15"/>
        <v>3.4245870130952261E-2</v>
      </c>
      <c r="AB26" s="11">
        <f t="shared" si="16"/>
        <v>9.2639107386010666E-2</v>
      </c>
      <c r="AC26" s="40">
        <f t="shared" si="14"/>
        <v>-5.8393237255058406E-2</v>
      </c>
    </row>
    <row r="27" spans="1:29" x14ac:dyDescent="0.25">
      <c r="A27" s="33">
        <f t="shared" si="7"/>
        <v>42035</v>
      </c>
      <c r="B27" s="34">
        <f t="shared" si="17"/>
        <v>1354.5473355217878</v>
      </c>
      <c r="C27" s="34">
        <f t="shared" si="17"/>
        <v>1007.2288823726483</v>
      </c>
      <c r="D27" s="11">
        <v>4.3080720146906337E-3</v>
      </c>
      <c r="E27" s="11">
        <v>-1.8401645276058254E-2</v>
      </c>
      <c r="G27" s="36">
        <f>MAX($B$2:B27)</f>
        <v>1464.8012031490559</v>
      </c>
      <c r="H27" s="11">
        <f t="shared" si="3"/>
        <v>-7.5268826507134512E-2</v>
      </c>
      <c r="I27" s="11" t="str">
        <f t="shared" si="4"/>
        <v>Positive</v>
      </c>
      <c r="J27" s="36">
        <f>MAX($C$2:C27)</f>
        <v>1170.3363692566995</v>
      </c>
      <c r="K27" s="11">
        <f t="shared" si="5"/>
        <v>-0.13936804082030163</v>
      </c>
      <c r="L27" s="11">
        <f t="shared" si="9"/>
        <v>-1.8401645276058254E-2</v>
      </c>
      <c r="M27" s="11">
        <f t="shared" si="6"/>
        <v>2.2709717290748888E-2</v>
      </c>
      <c r="O27" s="37">
        <v>2016</v>
      </c>
      <c r="P27" s="37" t="str">
        <f t="shared" si="20"/>
        <v>D39:D50</v>
      </c>
      <c r="Q27" s="37" t="str">
        <f t="shared" si="19"/>
        <v>E39:E50</v>
      </c>
      <c r="U27" s="37">
        <v>2014</v>
      </c>
      <c r="V27" s="11">
        <f t="shared" ca="1" si="21"/>
        <v>0.13470904700680128</v>
      </c>
      <c r="W27" s="11">
        <f t="shared" ca="1" si="21"/>
        <v>0.10797953135705653</v>
      </c>
      <c r="X27" s="11">
        <f t="shared" ca="1" si="22"/>
        <v>2.6729515649744753E-2</v>
      </c>
      <c r="Z27" s="37" t="s">
        <v>54</v>
      </c>
      <c r="AA27" s="42">
        <f t="shared" si="15"/>
        <v>3.8387547549068479E-2</v>
      </c>
      <c r="AB27" s="11">
        <f t="shared" si="16"/>
        <v>5.1300355109769047E-3</v>
      </c>
      <c r="AC27" s="40">
        <f t="shared" si="14"/>
        <v>3.3257512038091575E-2</v>
      </c>
    </row>
    <row r="28" spans="1:29" x14ac:dyDescent="0.25">
      <c r="A28" s="33">
        <f t="shared" si="7"/>
        <v>42063</v>
      </c>
      <c r="B28" s="34">
        <f t="shared" si="17"/>
        <v>1366.5475652627194</v>
      </c>
      <c r="C28" s="34">
        <f t="shared" si="17"/>
        <v>1019.5694445883541</v>
      </c>
      <c r="D28" s="11">
        <v>8.8592177078175016E-3</v>
      </c>
      <c r="E28" s="11">
        <v>1.2251993992305144E-2</v>
      </c>
      <c r="G28" s="36">
        <f>MAX($B$2:B28)</f>
        <v>1464.8012031490559</v>
      </c>
      <c r="H28" s="11">
        <f t="shared" si="3"/>
        <v>-6.7076431719955587E-2</v>
      </c>
      <c r="I28" s="11" t="str">
        <f t="shared" si="4"/>
        <v>Positive</v>
      </c>
      <c r="J28" s="36">
        <f>MAX($C$2:C28)</f>
        <v>1170.3363692566995</v>
      </c>
      <c r="K28" s="11">
        <f t="shared" si="5"/>
        <v>-0.12882358322684617</v>
      </c>
      <c r="L28" s="11" t="str">
        <f t="shared" si="9"/>
        <v>Positive</v>
      </c>
      <c r="M28" s="11">
        <f t="shared" si="6"/>
        <v>-3.3927762844876419E-3</v>
      </c>
      <c r="O28" s="37">
        <v>2017</v>
      </c>
      <c r="P28" s="37" t="str">
        <f t="shared" si="20"/>
        <v>D51:D62</v>
      </c>
      <c r="Q28" s="37" t="str">
        <f t="shared" si="19"/>
        <v>E51:E62</v>
      </c>
      <c r="U28" s="37">
        <v>2015</v>
      </c>
      <c r="V28" s="11">
        <f t="shared" ca="1" si="21"/>
        <v>0.15027633225286507</v>
      </c>
      <c r="W28" s="11">
        <f t="shared" ca="1" si="21"/>
        <v>0.1238616492785599</v>
      </c>
      <c r="X28" s="11">
        <f t="shared" ca="1" si="22"/>
        <v>2.6414682974305173E-2</v>
      </c>
      <c r="Z28" s="37" t="s">
        <v>55</v>
      </c>
      <c r="AA28" s="42">
        <f t="shared" si="15"/>
        <v>-7.0124744367303982E-2</v>
      </c>
      <c r="AB28" s="11">
        <f t="shared" si="16"/>
        <v>-0.10594406225737152</v>
      </c>
      <c r="AC28" s="40">
        <f t="shared" si="14"/>
        <v>3.5819317890067537E-2</v>
      </c>
    </row>
    <row r="29" spans="1:29" x14ac:dyDescent="0.25">
      <c r="A29" s="33">
        <f t="shared" si="7"/>
        <v>42094</v>
      </c>
      <c r="B29" s="34">
        <f t="shared" si="17"/>
        <v>1329.4788073600412</v>
      </c>
      <c r="C29" s="34">
        <f t="shared" si="17"/>
        <v>991.33777496865628</v>
      </c>
      <c r="D29" s="11">
        <v>-2.7125845338249799E-2</v>
      </c>
      <c r="E29" s="11">
        <v>-2.7689795697139807E-2</v>
      </c>
      <c r="G29" s="36">
        <f>MAX($B$2:B29)</f>
        <v>1464.8012031490559</v>
      </c>
      <c r="H29" s="11">
        <f t="shared" si="3"/>
        <v>-9.2382772145528147E-2</v>
      </c>
      <c r="I29" s="11">
        <f t="shared" si="4"/>
        <v>-2.7125845338249799E-2</v>
      </c>
      <c r="J29" s="36">
        <f>MAX($C$2:C29)</f>
        <v>1170.3363692566995</v>
      </c>
      <c r="K29" s="11">
        <f t="shared" si="5"/>
        <v>-0.15294628022346113</v>
      </c>
      <c r="L29" s="11">
        <f t="shared" si="9"/>
        <v>-2.7689795697139807E-2</v>
      </c>
      <c r="M29" s="11">
        <f t="shared" si="6"/>
        <v>5.6395035889000855E-4</v>
      </c>
      <c r="O29" s="37">
        <v>2018</v>
      </c>
      <c r="P29" s="37" t="str">
        <f t="shared" si="20"/>
        <v>D63:D74</v>
      </c>
      <c r="Q29" s="37" t="str">
        <f t="shared" si="19"/>
        <v>E63:E74</v>
      </c>
      <c r="U29" s="37">
        <v>2016</v>
      </c>
      <c r="V29" s="11">
        <f t="shared" ca="1" si="21"/>
        <v>0.11008907604105397</v>
      </c>
      <c r="W29" s="11">
        <f t="shared" ca="1" si="21"/>
        <v>0.12603905109378843</v>
      </c>
      <c r="X29" s="11">
        <f t="shared" ca="1" si="22"/>
        <v>-1.5949975052734461E-2</v>
      </c>
      <c r="Z29" s="37" t="s">
        <v>56</v>
      </c>
      <c r="AA29" s="42">
        <f t="shared" si="15"/>
        <v>-1.4278598621423666E-2</v>
      </c>
      <c r="AB29" s="11">
        <f t="shared" si="16"/>
        <v>-3.3888378386565776E-2</v>
      </c>
      <c r="AC29" s="40">
        <f t="shared" si="14"/>
        <v>1.960977976514211E-2</v>
      </c>
    </row>
    <row r="30" spans="1:29" x14ac:dyDescent="0.25">
      <c r="A30" s="33">
        <f t="shared" si="7"/>
        <v>42124</v>
      </c>
      <c r="B30" s="34">
        <f t="shared" si="17"/>
        <v>1474.4391123261655</v>
      </c>
      <c r="C30" s="34">
        <f t="shared" si="17"/>
        <v>1026.0557518486664</v>
      </c>
      <c r="D30" s="11">
        <v>0.1090354386723722</v>
      </c>
      <c r="E30" s="11">
        <v>3.5021339604563995E-2</v>
      </c>
      <c r="G30" s="36">
        <f>MAX($B$2:B30)</f>
        <v>1474.4391123261655</v>
      </c>
      <c r="H30" s="11">
        <f t="shared" si="3"/>
        <v>0</v>
      </c>
      <c r="I30" s="11" t="str">
        <f t="shared" si="4"/>
        <v>Positive</v>
      </c>
      <c r="J30" s="36">
        <f>MAX($C$2:C30)</f>
        <v>1170.3363692566995</v>
      </c>
      <c r="K30" s="11">
        <f t="shared" si="5"/>
        <v>-0.12328132423985783</v>
      </c>
      <c r="L30" s="11" t="str">
        <f t="shared" si="9"/>
        <v>Positive</v>
      </c>
      <c r="M30" s="11">
        <f t="shared" si="6"/>
        <v>7.4014099067808203E-2</v>
      </c>
      <c r="O30" s="37">
        <v>2019</v>
      </c>
      <c r="P30" s="37" t="str">
        <f t="shared" si="20"/>
        <v>D75:D86</v>
      </c>
      <c r="Q30" s="37" t="str">
        <f t="shared" si="19"/>
        <v>E75:E86</v>
      </c>
      <c r="U30" s="37">
        <v>2017</v>
      </c>
      <c r="V30" s="11">
        <f t="shared" ca="1" si="21"/>
        <v>6.5117629088048287E-2</v>
      </c>
      <c r="W30" s="11">
        <f t="shared" ca="1" si="21"/>
        <v>6.6453832230969317E-2</v>
      </c>
      <c r="X30" s="11">
        <f t="shared" ca="1" si="22"/>
        <v>-1.3362031429210303E-3</v>
      </c>
      <c r="Z30" s="37" t="s">
        <v>57</v>
      </c>
      <c r="AA30" s="42">
        <f t="shared" si="15"/>
        <v>0.13328566547837695</v>
      </c>
      <c r="AB30" s="11">
        <f t="shared" si="16"/>
        <v>-2.0851842174026691E-2</v>
      </c>
      <c r="AC30" s="40">
        <f t="shared" si="14"/>
        <v>0.15413750765240364</v>
      </c>
    </row>
    <row r="31" spans="1:29" x14ac:dyDescent="0.25">
      <c r="A31" s="33">
        <f t="shared" si="7"/>
        <v>42155</v>
      </c>
      <c r="B31" s="34">
        <f t="shared" si="17"/>
        <v>1456.8082342012704</v>
      </c>
      <c r="C31" s="34">
        <f t="shared" si="17"/>
        <v>978.39279114988597</v>
      </c>
      <c r="D31" s="11">
        <v>-1.1957684774842714E-2</v>
      </c>
      <c r="E31" s="11">
        <v>-4.6452603197150943E-2</v>
      </c>
      <c r="G31" s="36">
        <f>MAX($B$2:B31)</f>
        <v>1474.4391123261655</v>
      </c>
      <c r="H31" s="11">
        <f t="shared" si="3"/>
        <v>-1.1957684774842714E-2</v>
      </c>
      <c r="I31" s="11">
        <f t="shared" si="4"/>
        <v>-1.1957684774842714E-2</v>
      </c>
      <c r="J31" s="36">
        <f>MAX($C$2:C31)</f>
        <v>1170.3363692566995</v>
      </c>
      <c r="K31" s="11">
        <f t="shared" si="5"/>
        <v>-0.16400718900047528</v>
      </c>
      <c r="L31" s="11">
        <f t="shared" si="9"/>
        <v>-4.6452603197150943E-2</v>
      </c>
      <c r="M31" s="11">
        <f t="shared" si="6"/>
        <v>3.4494918422308229E-2</v>
      </c>
      <c r="O31" s="37">
        <v>2020</v>
      </c>
      <c r="P31" s="37" t="str">
        <f t="shared" si="20"/>
        <v>D87:D97</v>
      </c>
      <c r="Q31" s="37" t="str">
        <f t="shared" si="19"/>
        <v>E87:E97</v>
      </c>
      <c r="U31" s="37">
        <v>2018</v>
      </c>
      <c r="V31" s="11">
        <f t="shared" ca="1" si="21"/>
        <v>9.057408820708851E-2</v>
      </c>
      <c r="W31" s="11">
        <f t="shared" ca="1" si="21"/>
        <v>0.11708909971781005</v>
      </c>
      <c r="X31" s="11">
        <f t="shared" ca="1" si="22"/>
        <v>-2.651501151072154E-2</v>
      </c>
      <c r="Z31" s="37" t="s">
        <v>58</v>
      </c>
      <c r="AA31" s="42">
        <f t="shared" si="15"/>
        <v>-7.4480447211557887E-2</v>
      </c>
      <c r="AB31" s="11">
        <f t="shared" si="16"/>
        <v>-0.13402006831767721</v>
      </c>
      <c r="AC31" s="40">
        <f t="shared" si="14"/>
        <v>5.9539621106119323E-2</v>
      </c>
    </row>
    <row r="32" spans="1:29" x14ac:dyDescent="0.25">
      <c r="A32" s="33">
        <f t="shared" si="7"/>
        <v>42185</v>
      </c>
      <c r="B32" s="34">
        <f t="shared" si="17"/>
        <v>1506.6792749384233</v>
      </c>
      <c r="C32" s="34">
        <f t="shared" si="17"/>
        <v>970.66655614385911</v>
      </c>
      <c r="D32" s="11">
        <v>3.423308543042114E-2</v>
      </c>
      <c r="E32" s="11">
        <v>-7.8968642000585287E-3</v>
      </c>
      <c r="G32" s="36">
        <f>MAX($B$2:B32)</f>
        <v>1506.6792749384233</v>
      </c>
      <c r="H32" s="11">
        <f t="shared" si="3"/>
        <v>0</v>
      </c>
      <c r="I32" s="11" t="str">
        <f t="shared" si="4"/>
        <v>Positive</v>
      </c>
      <c r="J32" s="36">
        <f>MAX($C$2:C32)</f>
        <v>1170.3363692566995</v>
      </c>
      <c r="K32" s="11">
        <f t="shared" si="5"/>
        <v>-0.17060891070116369</v>
      </c>
      <c r="L32" s="11">
        <f t="shared" si="9"/>
        <v>-7.8968642000585287E-3</v>
      </c>
      <c r="M32" s="11">
        <f t="shared" si="6"/>
        <v>4.2129949630479668E-2</v>
      </c>
      <c r="U32" s="37">
        <v>2019</v>
      </c>
      <c r="V32" s="11">
        <f t="shared" ca="1" si="21"/>
        <v>9.8657016125879946E-2</v>
      </c>
      <c r="W32" s="11">
        <f t="shared" ca="1" si="21"/>
        <v>0.11940173213301236</v>
      </c>
      <c r="X32" s="11">
        <f t="shared" ca="1" si="22"/>
        <v>-2.0744716007132416E-2</v>
      </c>
      <c r="Z32" s="37" t="s">
        <v>59</v>
      </c>
      <c r="AA32" s="42">
        <f t="shared" si="15"/>
        <v>-4.6221451647463496E-3</v>
      </c>
      <c r="AB32" s="11">
        <f t="shared" si="16"/>
        <v>-2.8458140729327286E-2</v>
      </c>
      <c r="AC32" s="40">
        <f t="shared" si="14"/>
        <v>2.3835995564580936E-2</v>
      </c>
    </row>
    <row r="33" spans="1:29" x14ac:dyDescent="0.25">
      <c r="A33" s="33">
        <f t="shared" si="7"/>
        <v>42216</v>
      </c>
      <c r="B33" s="34">
        <f t="shared" si="17"/>
        <v>1518.2542803802153</v>
      </c>
      <c r="C33" s="34">
        <f t="shared" si="17"/>
        <v>932.72960249781522</v>
      </c>
      <c r="D33" s="11">
        <v>7.6824614463917307E-3</v>
      </c>
      <c r="E33" s="11">
        <v>-3.9083404497580521E-2</v>
      </c>
      <c r="G33" s="36">
        <f>MAX($B$2:B33)</f>
        <v>1518.2542803802153</v>
      </c>
      <c r="H33" s="11">
        <f t="shared" si="3"/>
        <v>0</v>
      </c>
      <c r="I33" s="11" t="str">
        <f t="shared" si="4"/>
        <v>Positive</v>
      </c>
      <c r="J33" s="36">
        <f>MAX($C$2:C33)</f>
        <v>1170.3363692566995</v>
      </c>
      <c r="K33" s="11">
        <f t="shared" si="5"/>
        <v>-0.20302433813091902</v>
      </c>
      <c r="L33" s="11">
        <f t="shared" si="9"/>
        <v>-3.9083404497580521E-2</v>
      </c>
      <c r="M33" s="11">
        <f t="shared" si="6"/>
        <v>4.6765865943972251E-2</v>
      </c>
      <c r="O33" s="43" t="s">
        <v>60</v>
      </c>
      <c r="P33" s="37" t="s">
        <v>16</v>
      </c>
      <c r="Q33" s="37" t="s">
        <v>1</v>
      </c>
      <c r="U33" s="37">
        <v>2020</v>
      </c>
      <c r="V33" s="11">
        <f t="shared" ca="1" si="21"/>
        <v>0.28376138373278315</v>
      </c>
      <c r="W33" s="11">
        <f t="shared" ca="1" si="21"/>
        <v>0.31711434473445632</v>
      </c>
      <c r="X33" s="11">
        <f t="shared" ca="1" si="22"/>
        <v>-3.3352961001673176E-2</v>
      </c>
      <c r="Z33" s="37" t="s">
        <v>61</v>
      </c>
      <c r="AA33" s="42">
        <f t="shared" si="15"/>
        <v>-5.7291430459895931E-3</v>
      </c>
      <c r="AB33" s="11">
        <f t="shared" si="16"/>
        <v>3.9361553654276626E-2</v>
      </c>
      <c r="AC33" s="40">
        <f t="shared" si="14"/>
        <v>-4.509069670026622E-2</v>
      </c>
    </row>
    <row r="34" spans="1:29" x14ac:dyDescent="0.25">
      <c r="A34" s="33">
        <f t="shared" si="7"/>
        <v>42247</v>
      </c>
      <c r="B34" s="34">
        <f t="shared" si="17"/>
        <v>1421.6712492134134</v>
      </c>
      <c r="C34" s="34">
        <f t="shared" si="17"/>
        <v>860.27844839793715</v>
      </c>
      <c r="D34" s="11">
        <v>-6.3614529143704912E-2</v>
      </c>
      <c r="E34" s="11">
        <v>-7.7676481914862094E-2</v>
      </c>
      <c r="G34" s="36">
        <f>MAX($B$2:B34)</f>
        <v>1518.2542803802153</v>
      </c>
      <c r="H34" s="11">
        <f t="shared" si="3"/>
        <v>-6.3614529143704912E-2</v>
      </c>
      <c r="I34" s="11">
        <f t="shared" si="4"/>
        <v>-6.3614529143704912E-2</v>
      </c>
      <c r="J34" s="36">
        <f>MAX($C$2:C34)</f>
        <v>1170.3363692566995</v>
      </c>
      <c r="K34" s="11">
        <f t="shared" si="5"/>
        <v>-0.26493060371667798</v>
      </c>
      <c r="L34" s="11">
        <f t="shared" si="9"/>
        <v>-7.7676481914862094E-2</v>
      </c>
      <c r="M34" s="11">
        <f t="shared" si="6"/>
        <v>1.4061952771157182E-2</v>
      </c>
      <c r="O34" s="37" t="s">
        <v>24</v>
      </c>
      <c r="P34" s="37" t="str">
        <f>"I3:I"&amp;S3</f>
        <v>I3:I97</v>
      </c>
      <c r="Q34" s="37" t="str">
        <f>"L3:L"&amp;S3</f>
        <v>L3:L97</v>
      </c>
      <c r="Z34" s="37" t="s">
        <v>62</v>
      </c>
      <c r="AA34" s="42">
        <f t="shared" si="15"/>
        <v>3.0682928353559902E-2</v>
      </c>
      <c r="AB34" s="11">
        <f t="shared" si="16"/>
        <v>2.7637168573707349E-2</v>
      </c>
      <c r="AC34" s="40">
        <f t="shared" si="14"/>
        <v>3.0457597798525526E-3</v>
      </c>
    </row>
    <row r="35" spans="1:29" x14ac:dyDescent="0.25">
      <c r="A35" s="33">
        <f t="shared" si="7"/>
        <v>42277</v>
      </c>
      <c r="B35" s="34">
        <f t="shared" si="17"/>
        <v>1394.4611287366238</v>
      </c>
      <c r="C35" s="34">
        <f t="shared" si="17"/>
        <v>840.5777579757746</v>
      </c>
      <c r="D35" s="11">
        <v>-1.9139530669867955E-2</v>
      </c>
      <c r="E35" s="11">
        <v>-2.2900364944455354E-2</v>
      </c>
      <c r="G35" s="36">
        <f>MAX($B$2:B35)</f>
        <v>1518.2542803802153</v>
      </c>
      <c r="H35" s="11">
        <f t="shared" si="3"/>
        <v>-8.1536507581977724E-2</v>
      </c>
      <c r="I35" s="11">
        <f t="shared" si="4"/>
        <v>-1.9139530669867955E-2</v>
      </c>
      <c r="J35" s="36">
        <f>MAX($C$2:C35)</f>
        <v>1170.3363692566995</v>
      </c>
      <c r="K35" s="11">
        <f t="shared" si="5"/>
        <v>-0.2817639611510665</v>
      </c>
      <c r="L35" s="11">
        <f t="shared" si="9"/>
        <v>-2.2900364944455354E-2</v>
      </c>
      <c r="M35" s="11">
        <f t="shared" si="6"/>
        <v>3.7608342745873991E-3</v>
      </c>
      <c r="O35" s="37">
        <v>2010</v>
      </c>
      <c r="P35" s="37" t="str">
        <f>IFERROR("I"&amp;(S4+1)&amp;":I"&amp;S5,"N/A")</f>
        <v>N/A</v>
      </c>
      <c r="Q35" s="37" t="str">
        <f>IFERROR("L"&amp;(S4+1)&amp;":L"&amp;S5,"N/A")</f>
        <v>N/A</v>
      </c>
      <c r="U35" s="41" t="s">
        <v>63</v>
      </c>
      <c r="Z35" s="37" t="s">
        <v>64</v>
      </c>
      <c r="AA35" s="42">
        <f t="shared" si="15"/>
        <v>1.2055749705875085E-2</v>
      </c>
      <c r="AB35" s="11">
        <f t="shared" si="16"/>
        <v>2.3678667025672784E-3</v>
      </c>
      <c r="AC35" s="40">
        <f t="shared" si="14"/>
        <v>9.6878830033078067E-3</v>
      </c>
    </row>
    <row r="36" spans="1:29" x14ac:dyDescent="0.25">
      <c r="A36" s="33">
        <f t="shared" si="7"/>
        <v>42308</v>
      </c>
      <c r="B36" s="34">
        <f t="shared" ref="B36:C51" si="23">B35*(1+D36)</f>
        <v>1432.5095837638564</v>
      </c>
      <c r="C36" s="34">
        <f t="shared" si="23"/>
        <v>870.87827639681814</v>
      </c>
      <c r="D36" s="11">
        <v>2.7285418175624798E-2</v>
      </c>
      <c r="E36" s="11">
        <v>3.6047252182845435E-2</v>
      </c>
      <c r="G36" s="36">
        <f>MAX($B$2:B36)</f>
        <v>1518.2542803802153</v>
      </c>
      <c r="H36" s="11">
        <f t="shared" si="3"/>
        <v>-5.6475847112307132E-2</v>
      </c>
      <c r="I36" s="11" t="str">
        <f t="shared" si="4"/>
        <v>Positive</v>
      </c>
      <c r="J36" s="36">
        <f>MAX($C$2:C36)</f>
        <v>1170.3363692566995</v>
      </c>
      <c r="K36" s="11">
        <f t="shared" si="5"/>
        <v>-0.25587352553187104</v>
      </c>
      <c r="L36" s="11" t="str">
        <f t="shared" si="9"/>
        <v>Positive</v>
      </c>
      <c r="M36" s="11">
        <f t="shared" si="6"/>
        <v>-8.7618340072206369E-3</v>
      </c>
      <c r="O36" s="37">
        <v>2011</v>
      </c>
      <c r="P36" s="37" t="str">
        <f t="shared" ref="P36:P45" si="24">IFERROR("I"&amp;(S5+1)&amp;":I"&amp;S6,"N/A")</f>
        <v>N/A</v>
      </c>
      <c r="Q36" s="37" t="str">
        <f t="shared" ref="Q36:Q45" si="25">IFERROR("L"&amp;(S5+1)&amp;":L"&amp;S6,"N/A")</f>
        <v>N/A</v>
      </c>
      <c r="U36" s="37" t="s">
        <v>65</v>
      </c>
      <c r="V36" s="44">
        <f ca="1">(V16-$AA$2)/V22</f>
        <v>0.34361908967765559</v>
      </c>
      <c r="W36" s="44">
        <f ca="1">(W16-$AA$2)/W22</f>
        <v>-0.27136342268733038</v>
      </c>
      <c r="X36" s="36">
        <f t="shared" ref="X36:X39" ca="1" si="26">IFERROR(V36-W36,"N/A")</f>
        <v>0.61498251236498591</v>
      </c>
      <c r="Z36" s="37" t="s">
        <v>66</v>
      </c>
      <c r="AA36" s="42">
        <f t="shared" si="15"/>
        <v>6.4060142303372869E-2</v>
      </c>
      <c r="AB36" s="11">
        <f t="shared" si="16"/>
        <v>-4.4680400039999957E-2</v>
      </c>
      <c r="AC36" s="40">
        <f t="shared" si="14"/>
        <v>0.10874054234337283</v>
      </c>
    </row>
    <row r="37" spans="1:29" x14ac:dyDescent="0.25">
      <c r="A37" s="33">
        <f t="shared" si="7"/>
        <v>42338</v>
      </c>
      <c r="B37" s="34">
        <f t="shared" si="23"/>
        <v>1376.8790337432995</v>
      </c>
      <c r="C37" s="34">
        <f t="shared" si="23"/>
        <v>815.99334100085298</v>
      </c>
      <c r="D37" s="11">
        <v>-3.8834330081331858E-2</v>
      </c>
      <c r="E37" s="11">
        <v>-6.3022510589019087E-2</v>
      </c>
      <c r="G37" s="36">
        <f>MAX($B$2:B37)</f>
        <v>1518.2542803802153</v>
      </c>
      <c r="H37" s="11">
        <f t="shared" si="3"/>
        <v>-9.3116975505256772E-2</v>
      </c>
      <c r="I37" s="11">
        <f t="shared" si="4"/>
        <v>-3.8834330081331858E-2</v>
      </c>
      <c r="J37" s="36">
        <f>MAX($C$2:C37)</f>
        <v>1170.3363692566995</v>
      </c>
      <c r="K37" s="11">
        <f t="shared" si="5"/>
        <v>-0.3027702441486082</v>
      </c>
      <c r="L37" s="11">
        <f t="shared" si="9"/>
        <v>-6.3022510589019087E-2</v>
      </c>
      <c r="M37" s="11">
        <f t="shared" si="6"/>
        <v>2.4188180507687229E-2</v>
      </c>
      <c r="O37" s="37">
        <v>2012</v>
      </c>
      <c r="P37" s="37" t="str">
        <f t="shared" si="24"/>
        <v>N/A</v>
      </c>
      <c r="Q37" s="37" t="str">
        <f t="shared" si="25"/>
        <v>N/A</v>
      </c>
      <c r="U37" s="37" t="s">
        <v>67</v>
      </c>
      <c r="V37" s="44">
        <f ca="1">IFERROR(STDEV(INDIRECT(P34))*SQRT($AA$1),"N/A")</f>
        <v>0.12512440247280973</v>
      </c>
      <c r="W37" s="44">
        <f ca="1">IFERROR(STDEV(INDIRECT(Q34))*SQRT($AA$1),"N/A")</f>
        <v>0.13626014807481651</v>
      </c>
      <c r="X37" s="36">
        <f t="shared" ca="1" si="26"/>
        <v>-1.113574560200678E-2</v>
      </c>
      <c r="Z37" s="37" t="s">
        <v>68</v>
      </c>
      <c r="AA37" s="42">
        <f t="shared" si="15"/>
        <v>1.4661622456896284E-2</v>
      </c>
      <c r="AB37" s="11">
        <f t="shared" si="16"/>
        <v>6.5201332140000234E-2</v>
      </c>
      <c r="AC37" s="40">
        <f t="shared" si="14"/>
        <v>-5.0539709683103951E-2</v>
      </c>
    </row>
    <row r="38" spans="1:29" x14ac:dyDescent="0.25">
      <c r="A38" s="33">
        <f t="shared" si="7"/>
        <v>42369</v>
      </c>
      <c r="B38" s="34">
        <f t="shared" si="23"/>
        <v>1388.0157269730071</v>
      </c>
      <c r="C38" s="34">
        <f t="shared" si="23"/>
        <v>816.65647784535759</v>
      </c>
      <c r="D38" s="11">
        <v>8.0883599479544266E-3</v>
      </c>
      <c r="E38" s="11">
        <v>8.126743334586628E-4</v>
      </c>
      <c r="G38" s="36">
        <f>MAX($B$2:B38)</f>
        <v>1518.2542803802153</v>
      </c>
      <c r="H38" s="11">
        <f t="shared" si="3"/>
        <v>-8.5781779172453665E-2</v>
      </c>
      <c r="I38" s="11" t="str">
        <f t="shared" si="4"/>
        <v>Positive</v>
      </c>
      <c r="J38" s="36">
        <f>MAX($C$2:C38)</f>
        <v>1170.3363692566995</v>
      </c>
      <c r="K38" s="11">
        <f t="shared" si="5"/>
        <v>-0.30220362342150409</v>
      </c>
      <c r="L38" s="11" t="str">
        <f t="shared" si="9"/>
        <v>Positive</v>
      </c>
      <c r="M38" s="11">
        <f t="shared" si="6"/>
        <v>7.2756856144957638E-3</v>
      </c>
      <c r="O38" s="37">
        <v>2013</v>
      </c>
      <c r="P38" s="37" t="str">
        <f t="shared" si="24"/>
        <v>I3:I14</v>
      </c>
      <c r="Q38" s="37" t="str">
        <f t="shared" si="25"/>
        <v>L3:L14</v>
      </c>
      <c r="U38" s="37" t="s">
        <v>69</v>
      </c>
      <c r="V38" s="44">
        <f ca="1">(V16-$AA$2)/V37</f>
        <v>0.38283282398870072</v>
      </c>
      <c r="W38" s="44">
        <f ca="1">(W16-$AA$2)/W37</f>
        <v>-0.29808528499706338</v>
      </c>
      <c r="X38" s="36">
        <f t="shared" ca="1" si="26"/>
        <v>0.6809181089857641</v>
      </c>
      <c r="Z38" s="37" t="s">
        <v>70</v>
      </c>
      <c r="AA38" s="42">
        <f t="shared" si="15"/>
        <v>6.1162320602149656E-2</v>
      </c>
      <c r="AB38" s="11">
        <f t="shared" si="16"/>
        <v>4.8421899615999964E-2</v>
      </c>
      <c r="AC38" s="40">
        <f t="shared" si="14"/>
        <v>1.2740420986149692E-2</v>
      </c>
    </row>
    <row r="39" spans="1:29" x14ac:dyDescent="0.25">
      <c r="A39" s="33">
        <f t="shared" si="7"/>
        <v>42400</v>
      </c>
      <c r="B39" s="34">
        <f t="shared" si="23"/>
        <v>1299.7623256934337</v>
      </c>
      <c r="C39" s="34">
        <f t="shared" si="23"/>
        <v>769.79826133808569</v>
      </c>
      <c r="D39" s="11">
        <v>-6.3582421700679848E-2</v>
      </c>
      <c r="E39" s="11">
        <v>-5.7378123823741967E-2</v>
      </c>
      <c r="G39" s="36">
        <f>MAX($B$2:B39)</f>
        <v>1518.2542803802153</v>
      </c>
      <c r="H39" s="11">
        <f t="shared" si="3"/>
        <v>-0.14390998761555596</v>
      </c>
      <c r="I39" s="11">
        <f t="shared" si="4"/>
        <v>-6.3582421700679848E-2</v>
      </c>
      <c r="J39" s="36">
        <f>MAX($C$2:C39)</f>
        <v>1170.3363692566995</v>
      </c>
      <c r="K39" s="11">
        <f t="shared" si="5"/>
        <v>-0.34224187032058351</v>
      </c>
      <c r="L39" s="11">
        <f t="shared" si="9"/>
        <v>-5.7378123823741967E-2</v>
      </c>
      <c r="M39" s="11">
        <f t="shared" si="6"/>
        <v>-6.2042978769378809E-3</v>
      </c>
      <c r="O39" s="37">
        <v>2014</v>
      </c>
      <c r="P39" s="37" t="str">
        <f t="shared" si="24"/>
        <v>I15:I26</v>
      </c>
      <c r="Q39" s="37" t="str">
        <f t="shared" si="25"/>
        <v>L15:L26</v>
      </c>
      <c r="U39" s="37" t="s">
        <v>71</v>
      </c>
      <c r="V39" s="11">
        <f>MIN(H:H)</f>
        <v>-0.28677784015686847</v>
      </c>
      <c r="W39" s="11">
        <f>MIN(K:K)</f>
        <v>-0.45019644009592319</v>
      </c>
      <c r="X39" s="11">
        <f t="shared" si="26"/>
        <v>0.16341859993905472</v>
      </c>
      <c r="Z39" s="37" t="s">
        <v>72</v>
      </c>
      <c r="AA39" s="42">
        <f t="shared" si="15"/>
        <v>-2.9169626080000066E-2</v>
      </c>
      <c r="AB39" s="11">
        <f t="shared" si="16"/>
        <v>5.7359005724999967E-2</v>
      </c>
      <c r="AC39" s="40">
        <f t="shared" si="14"/>
        <v>-8.6528631805000034E-2</v>
      </c>
    </row>
    <row r="40" spans="1:29" x14ac:dyDescent="0.25">
      <c r="A40" s="33">
        <f t="shared" si="7"/>
        <v>42429</v>
      </c>
      <c r="B40" s="34">
        <f t="shared" si="23"/>
        <v>1296.1386112449827</v>
      </c>
      <c r="C40" s="34">
        <f t="shared" si="23"/>
        <v>791.76812315003804</v>
      </c>
      <c r="D40" s="11">
        <v>-2.7879823694056949E-3</v>
      </c>
      <c r="E40" s="11">
        <v>2.8539765436419229E-2</v>
      </c>
      <c r="G40" s="36">
        <f>MAX($B$2:B40)</f>
        <v>1518.2542803802153</v>
      </c>
      <c r="H40" s="11">
        <f t="shared" si="3"/>
        <v>-0.14629675147670806</v>
      </c>
      <c r="I40" s="11">
        <f t="shared" si="4"/>
        <v>-2.7879823694056949E-3</v>
      </c>
      <c r="J40" s="36">
        <f>MAX($C$2:C40)</f>
        <v>1170.3363692566995</v>
      </c>
      <c r="K40" s="11">
        <f t="shared" si="5"/>
        <v>-0.32346960758563503</v>
      </c>
      <c r="L40" s="11" t="str">
        <f t="shared" si="9"/>
        <v>Positive</v>
      </c>
      <c r="M40" s="11">
        <f t="shared" si="6"/>
        <v>-3.1327747805824924E-2</v>
      </c>
      <c r="O40" s="37">
        <v>2015</v>
      </c>
      <c r="P40" s="37" t="str">
        <f t="shared" si="24"/>
        <v>I27:I38</v>
      </c>
      <c r="Q40" s="37" t="str">
        <f t="shared" si="25"/>
        <v>L27:L38</v>
      </c>
      <c r="V40" s="11"/>
      <c r="W40" s="11"/>
      <c r="X40" s="36"/>
      <c r="Z40" s="37" t="s">
        <v>73</v>
      </c>
      <c r="AA40" s="42">
        <f t="shared" si="15"/>
        <v>3.6069591100757359E-2</v>
      </c>
      <c r="AB40" s="11">
        <f t="shared" si="16"/>
        <v>4.6682113120000146E-2</v>
      </c>
      <c r="AC40" s="40">
        <f t="shared" si="14"/>
        <v>-1.0612522019242787E-2</v>
      </c>
    </row>
    <row r="41" spans="1:29" x14ac:dyDescent="0.25">
      <c r="A41" s="33">
        <f t="shared" si="7"/>
        <v>42460</v>
      </c>
      <c r="B41" s="34">
        <f t="shared" si="23"/>
        <v>1380.0635863230955</v>
      </c>
      <c r="C41" s="34">
        <f t="shared" si="23"/>
        <v>848.80134561518025</v>
      </c>
      <c r="D41" s="11">
        <v>6.4750000000000085E-2</v>
      </c>
      <c r="E41" s="11">
        <v>7.2032733823933714E-2</v>
      </c>
      <c r="G41" s="36">
        <f>MAX($B$2:B41)</f>
        <v>1518.2542803802153</v>
      </c>
      <c r="H41" s="11">
        <f t="shared" si="3"/>
        <v>-9.1019466134824811E-2</v>
      </c>
      <c r="I41" s="11" t="str">
        <f t="shared" si="4"/>
        <v>Positive</v>
      </c>
      <c r="J41" s="36">
        <f>MAX($C$2:C41)</f>
        <v>1170.3363692566995</v>
      </c>
      <c r="K41" s="11">
        <f t="shared" si="5"/>
        <v>-0.27473727390504976</v>
      </c>
      <c r="L41" s="11" t="str">
        <f t="shared" si="9"/>
        <v>Positive</v>
      </c>
      <c r="M41" s="11">
        <f t="shared" si="6"/>
        <v>-7.2827338239336292E-3</v>
      </c>
      <c r="O41" s="37">
        <v>2016</v>
      </c>
      <c r="P41" s="37" t="str">
        <f t="shared" si="24"/>
        <v>I39:I50</v>
      </c>
      <c r="Q41" s="37" t="str">
        <f t="shared" si="25"/>
        <v>L39:L50</v>
      </c>
      <c r="U41" s="37" t="s">
        <v>74</v>
      </c>
      <c r="V41" s="11">
        <f ca="1">SUMIFS(INDIRECT(P20),INDIRECT(Q20),"&gt;0")/SUMIFS(INDIRECT(Q20),INDIRECT(Q20),"&gt;0")</f>
        <v>0.84276903455002128</v>
      </c>
      <c r="Z41" s="37" t="s">
        <v>75</v>
      </c>
      <c r="AA41" s="42">
        <f t="shared" si="15"/>
        <v>3.1789242999999967E-3</v>
      </c>
      <c r="AB41" s="11">
        <f t="shared" si="16"/>
        <v>1.0339412672000226E-2</v>
      </c>
      <c r="AC41" s="40">
        <f t="shared" si="14"/>
        <v>-7.1604883720002288E-3</v>
      </c>
    </row>
    <row r="42" spans="1:29" x14ac:dyDescent="0.25">
      <c r="A42" s="33">
        <f t="shared" si="7"/>
        <v>42490</v>
      </c>
      <c r="B42" s="34">
        <f t="shared" si="23"/>
        <v>1396.4173398210244</v>
      </c>
      <c r="C42" s="34">
        <f t="shared" si="23"/>
        <v>869.08228077628462</v>
      </c>
      <c r="D42" s="11">
        <v>1.1850000000000138E-2</v>
      </c>
      <c r="E42" s="11">
        <v>2.3893618060189858E-2</v>
      </c>
      <c r="G42" s="36">
        <f>MAX($B$2:B42)</f>
        <v>1518.2542803802153</v>
      </c>
      <c r="H42" s="11">
        <f t="shared" si="3"/>
        <v>-8.0248046808522377E-2</v>
      </c>
      <c r="I42" s="11" t="str">
        <f t="shared" si="4"/>
        <v>Positive</v>
      </c>
      <c r="J42" s="36">
        <f>MAX($C$2:C42)</f>
        <v>1170.3363692566995</v>
      </c>
      <c r="K42" s="11">
        <f t="shared" si="5"/>
        <v>-0.25740812333444485</v>
      </c>
      <c r="L42" s="11" t="str">
        <f t="shared" si="9"/>
        <v>Positive</v>
      </c>
      <c r="M42" s="11">
        <f t="shared" si="6"/>
        <v>-1.204361806018972E-2</v>
      </c>
      <c r="O42" s="37">
        <v>2017</v>
      </c>
      <c r="P42" s="37" t="str">
        <f t="shared" si="24"/>
        <v>I51:I62</v>
      </c>
      <c r="Q42" s="37" t="str">
        <f t="shared" si="25"/>
        <v>L51:L62</v>
      </c>
      <c r="U42" s="37" t="s">
        <v>76</v>
      </c>
      <c r="V42" s="11">
        <f ca="1">SUMIFS(INDIRECT(P20),INDIRECT(Q20),"&lt;0")/SUMIFS(INDIRECT(Q20),INDIRECT(Q20),"&lt;0")</f>
        <v>0.39645767748489291</v>
      </c>
      <c r="Z42" s="37" t="s">
        <v>77</v>
      </c>
      <c r="AA42" s="42">
        <f t="shared" si="15"/>
        <v>-5.8413788671999978E-2</v>
      </c>
      <c r="AB42" s="11">
        <f t="shared" si="16"/>
        <v>-0.12231377257600007</v>
      </c>
      <c r="AC42" s="40">
        <f t="shared" si="14"/>
        <v>6.3899983904000091E-2</v>
      </c>
    </row>
    <row r="43" spans="1:29" x14ac:dyDescent="0.25">
      <c r="A43" s="33">
        <f t="shared" si="7"/>
        <v>42521</v>
      </c>
      <c r="B43" s="34">
        <f t="shared" si="23"/>
        <v>1401.5943030650874</v>
      </c>
      <c r="C43" s="34">
        <f t="shared" si="23"/>
        <v>864.11220828023056</v>
      </c>
      <c r="D43" s="11">
        <v>3.707318074929189E-3</v>
      </c>
      <c r="E43" s="11">
        <v>-5.7187594385363916E-3</v>
      </c>
      <c r="G43" s="36">
        <f>MAX($B$2:B43)</f>
        <v>1518.2542803802153</v>
      </c>
      <c r="H43" s="11">
        <f t="shared" si="3"/>
        <v>-7.6838233768004138E-2</v>
      </c>
      <c r="I43" s="11" t="str">
        <f t="shared" si="4"/>
        <v>Positive</v>
      </c>
      <c r="J43" s="36">
        <f>MAX($C$2:C43)</f>
        <v>1170.3363692566995</v>
      </c>
      <c r="K43" s="11">
        <f t="shared" si="5"/>
        <v>-0.26165482763810644</v>
      </c>
      <c r="L43" s="11">
        <f t="shared" si="9"/>
        <v>-5.7187594385363916E-3</v>
      </c>
      <c r="M43" s="11">
        <f t="shared" si="6"/>
        <v>9.4260775134655805E-3</v>
      </c>
      <c r="O43" s="37">
        <v>2018</v>
      </c>
      <c r="P43" s="37" t="str">
        <f t="shared" si="24"/>
        <v>I63:I74</v>
      </c>
      <c r="Q43" s="37" t="str">
        <f t="shared" si="25"/>
        <v>L63:L74</v>
      </c>
      <c r="U43" s="37" t="s">
        <v>10</v>
      </c>
      <c r="V43" s="11">
        <f>STDEV(M:M)*SQRT(AA1)</f>
        <v>9.3672994966358378E-2</v>
      </c>
      <c r="Z43" s="37" t="s">
        <v>78</v>
      </c>
      <c r="AA43" s="42">
        <f t="shared" si="15"/>
        <v>-6.9588888080000078E-2</v>
      </c>
      <c r="AB43" s="11">
        <f t="shared" si="16"/>
        <v>-1.9991520391999917E-2</v>
      </c>
      <c r="AC43" s="40">
        <f t="shared" si="14"/>
        <v>-4.959736768800016E-2</v>
      </c>
    </row>
    <row r="44" spans="1:29" x14ac:dyDescent="0.25">
      <c r="A44" s="33">
        <f t="shared" si="7"/>
        <v>42551</v>
      </c>
      <c r="B44" s="34">
        <f t="shared" si="23"/>
        <v>1422.4079784656039</v>
      </c>
      <c r="C44" s="34">
        <f t="shared" si="23"/>
        <v>872.25981148953656</v>
      </c>
      <c r="D44" s="11">
        <v>1.485000000000003E-2</v>
      </c>
      <c r="E44" s="11">
        <v>9.4288717729396065E-3</v>
      </c>
      <c r="G44" s="36">
        <f>MAX($B$2:B44)</f>
        <v>1518.2542803802153</v>
      </c>
      <c r="H44" s="11">
        <f t="shared" si="3"/>
        <v>-6.3129281539458959E-2</v>
      </c>
      <c r="I44" s="11" t="str">
        <f t="shared" si="4"/>
        <v>Positive</v>
      </c>
      <c r="J44" s="36">
        <f>MAX($C$2:C44)</f>
        <v>1170.3363692566995</v>
      </c>
      <c r="K44" s="11">
        <f t="shared" si="5"/>
        <v>-0.25469306568373706</v>
      </c>
      <c r="L44" s="11" t="str">
        <f t="shared" si="9"/>
        <v>Positive</v>
      </c>
      <c r="M44" s="11">
        <f t="shared" si="6"/>
        <v>5.4211282270604233E-3</v>
      </c>
      <c r="O44" s="37">
        <v>2019</v>
      </c>
      <c r="P44" s="37" t="str">
        <f t="shared" si="24"/>
        <v>I75:I86</v>
      </c>
      <c r="Q44" s="37" t="str">
        <f t="shared" si="25"/>
        <v>L75:L86</v>
      </c>
      <c r="U44" s="37" t="s">
        <v>79</v>
      </c>
      <c r="V44" s="44">
        <f>(X16)/V43</f>
        <v>0.94497750875776765</v>
      </c>
      <c r="Z44" s="37" t="s">
        <v>80</v>
      </c>
      <c r="AA44" s="42">
        <f t="shared" si="15"/>
        <v>-4.2608819800000086E-2</v>
      </c>
      <c r="AB44" s="11">
        <f t="shared" si="16"/>
        <v>-4.2161853999999943E-2</v>
      </c>
      <c r="AC44" s="40">
        <f t="shared" si="14"/>
        <v>-4.4696580000014308E-4</v>
      </c>
    </row>
    <row r="45" spans="1:29" x14ac:dyDescent="0.25">
      <c r="A45" s="33">
        <f t="shared" si="7"/>
        <v>42582</v>
      </c>
      <c r="B45" s="34">
        <f t="shared" si="23"/>
        <v>1471.9788965151304</v>
      </c>
      <c r="C45" s="34">
        <f t="shared" si="23"/>
        <v>886.61741494061118</v>
      </c>
      <c r="D45" s="11">
        <v>3.4850000000000048E-2</v>
      </c>
      <c r="E45" s="11">
        <v>1.6460237261827437E-2</v>
      </c>
      <c r="G45" s="36">
        <f>MAX($B$2:B45)</f>
        <v>1518.2542803802153</v>
      </c>
      <c r="H45" s="11">
        <f t="shared" si="3"/>
        <v>-3.0479337001109053E-2</v>
      </c>
      <c r="I45" s="11" t="str">
        <f t="shared" si="4"/>
        <v>Positive</v>
      </c>
      <c r="J45" s="36">
        <f>MAX($C$2:C45)</f>
        <v>1170.3363692566995</v>
      </c>
      <c r="K45" s="11">
        <f t="shared" si="5"/>
        <v>-0.24242513671200616</v>
      </c>
      <c r="L45" s="11" t="str">
        <f t="shared" si="9"/>
        <v>Positive</v>
      </c>
      <c r="M45" s="11">
        <f t="shared" si="6"/>
        <v>1.838976273817261E-2</v>
      </c>
      <c r="O45" s="37">
        <v>2020</v>
      </c>
      <c r="P45" s="37" t="str">
        <f t="shared" si="24"/>
        <v>I87:I97</v>
      </c>
      <c r="Q45" s="37" t="str">
        <f t="shared" si="25"/>
        <v>L87:L97</v>
      </c>
      <c r="U45" s="37" t="s">
        <v>81</v>
      </c>
      <c r="V45" s="40">
        <f>X16</f>
        <v>8.8518873421188249E-2</v>
      </c>
      <c r="Z45" s="37" t="s">
        <v>82</v>
      </c>
      <c r="AA45" s="42">
        <f t="shared" si="15"/>
        <v>0.10104203659400013</v>
      </c>
      <c r="AB45" s="11">
        <f t="shared" si="16"/>
        <v>8.8964600191999699E-2</v>
      </c>
      <c r="AC45" s="40">
        <f t="shared" si="14"/>
        <v>1.207743640200043E-2</v>
      </c>
    </row>
    <row r="46" spans="1:29" x14ac:dyDescent="0.25">
      <c r="A46" s="33">
        <f t="shared" si="7"/>
        <v>42613</v>
      </c>
      <c r="B46" s="34">
        <f t="shared" si="23"/>
        <v>1473.6716722461229</v>
      </c>
      <c r="C46" s="34">
        <f t="shared" si="23"/>
        <v>880.85295976624411</v>
      </c>
      <c r="D46" s="11">
        <v>1.1499999999999844E-3</v>
      </c>
      <c r="E46" s="11">
        <v>-6.5016263804756891E-3</v>
      </c>
      <c r="G46" s="36">
        <f>MAX($B$2:B46)</f>
        <v>1518.2542803802153</v>
      </c>
      <c r="H46" s="11">
        <f t="shared" si="3"/>
        <v>-2.9364388238660277E-2</v>
      </c>
      <c r="I46" s="11" t="str">
        <f t="shared" si="4"/>
        <v>Positive</v>
      </c>
      <c r="J46" s="36">
        <f>MAX($C$2:C46)</f>
        <v>1170.3363692566995</v>
      </c>
      <c r="K46" s="11">
        <f t="shared" si="5"/>
        <v>-0.24735060542834475</v>
      </c>
      <c r="L46" s="11">
        <f t="shared" si="9"/>
        <v>-6.5016263804756891E-3</v>
      </c>
      <c r="M46" s="11">
        <f t="shared" si="6"/>
        <v>7.6516263804756735E-3</v>
      </c>
      <c r="Z46" s="37" t="s">
        <v>83</v>
      </c>
      <c r="AA46" s="42">
        <f t="shared" si="15"/>
        <v>2.7149102720000151E-2</v>
      </c>
      <c r="AB46" s="11">
        <f t="shared" si="16"/>
        <v>2.8541341100000173E-2</v>
      </c>
      <c r="AC46" s="40">
        <f t="shared" si="14"/>
        <v>-1.3922383800000215E-3</v>
      </c>
    </row>
    <row r="47" spans="1:29" x14ac:dyDescent="0.25">
      <c r="A47" s="33">
        <f t="shared" si="7"/>
        <v>42643</v>
      </c>
      <c r="B47" s="34">
        <f t="shared" si="23"/>
        <v>1439.5561730336251</v>
      </c>
      <c r="C47" s="34">
        <f t="shared" si="23"/>
        <v>874.32520645315026</v>
      </c>
      <c r="D47" s="11">
        <v>-2.3150000000000004E-2</v>
      </c>
      <c r="E47" s="11">
        <v>-7.4107184868018594E-3</v>
      </c>
      <c r="G47" s="36">
        <f>MAX($B$2:B47)</f>
        <v>1518.2542803802153</v>
      </c>
      <c r="H47" s="11">
        <f t="shared" si="3"/>
        <v>-5.1834602650935313E-2</v>
      </c>
      <c r="I47" s="11">
        <f t="shared" si="4"/>
        <v>-2.3150000000000004E-2</v>
      </c>
      <c r="J47" s="36">
        <f>MAX($C$2:C47)</f>
        <v>1170.3363692566995</v>
      </c>
      <c r="K47" s="11">
        <f t="shared" si="5"/>
        <v>-0.25292827821077712</v>
      </c>
      <c r="L47" s="11">
        <f t="shared" si="9"/>
        <v>-7.4107184868018594E-3</v>
      </c>
      <c r="M47" s="11">
        <f t="shared" si="6"/>
        <v>-1.5739281513198145E-2</v>
      </c>
      <c r="Z47" s="37" t="s">
        <v>84</v>
      </c>
      <c r="AA47" s="42">
        <f t="shared" si="15"/>
        <v>-1.6567293567999908E-2</v>
      </c>
      <c r="AB47" s="11">
        <f t="shared" si="16"/>
        <v>-7.1160060427000071E-2</v>
      </c>
      <c r="AC47" s="40">
        <f t="shared" si="14"/>
        <v>5.4592766859000164E-2</v>
      </c>
    </row>
    <row r="48" spans="1:29" x14ac:dyDescent="0.25">
      <c r="A48" s="33">
        <f t="shared" si="7"/>
        <v>42674</v>
      </c>
      <c r="B48" s="34">
        <f t="shared" si="23"/>
        <v>1452.008333930366</v>
      </c>
      <c r="C48" s="34">
        <f t="shared" si="23"/>
        <v>866.45627959507192</v>
      </c>
      <c r="D48" s="11">
        <v>8.6500000000000465E-3</v>
      </c>
      <c r="E48" s="11">
        <v>-8.9999999999999993E-3</v>
      </c>
      <c r="G48" s="36">
        <f>MAX($B$2:B48)</f>
        <v>1518.2542803802153</v>
      </c>
      <c r="H48" s="11">
        <f t="shared" si="3"/>
        <v>-4.3632971963865841E-2</v>
      </c>
      <c r="I48" s="11" t="str">
        <f t="shared" si="4"/>
        <v>Positive</v>
      </c>
      <c r="J48" s="36">
        <f>MAX($C$2:C48)</f>
        <v>1170.3363692566995</v>
      </c>
      <c r="K48" s="11">
        <f t="shared" si="5"/>
        <v>-0.25965192370688006</v>
      </c>
      <c r="L48" s="11">
        <f t="shared" si="9"/>
        <v>-8.9999999999999993E-3</v>
      </c>
      <c r="M48" s="11">
        <f t="shared" si="6"/>
        <v>1.7650000000000048E-2</v>
      </c>
      <c r="O48" s="41" t="s">
        <v>85</v>
      </c>
      <c r="Z48" s="37" t="s">
        <v>86</v>
      </c>
      <c r="AA48" s="42">
        <f t="shared" si="15"/>
        <v>1.3531473318071363E-2</v>
      </c>
      <c r="AB48" s="11">
        <f t="shared" si="16"/>
        <v>6.3554964415999837E-2</v>
      </c>
      <c r="AC48" s="40">
        <f t="shared" si="14"/>
        <v>-5.0023491097928474E-2</v>
      </c>
    </row>
    <row r="49" spans="1:29" x14ac:dyDescent="0.25">
      <c r="A49" s="33">
        <f t="shared" si="7"/>
        <v>42704</v>
      </c>
      <c r="B49" s="34">
        <f t="shared" si="23"/>
        <v>1501.8848202008742</v>
      </c>
      <c r="C49" s="34">
        <f t="shared" si="23"/>
        <v>814.72883970324619</v>
      </c>
      <c r="D49" s="11">
        <v>3.4350000000000103E-2</v>
      </c>
      <c r="E49" s="11">
        <v>-5.9700000000000003E-2</v>
      </c>
      <c r="G49" s="36">
        <f>MAX($B$2:B49)</f>
        <v>1518.2542803802153</v>
      </c>
      <c r="H49" s="11">
        <f t="shared" si="3"/>
        <v>-1.078176455082458E-2</v>
      </c>
      <c r="I49" s="11" t="str">
        <f t="shared" si="4"/>
        <v>Positive</v>
      </c>
      <c r="J49" s="36">
        <f>MAX($C$2:C49)</f>
        <v>1170.3363692566995</v>
      </c>
      <c r="K49" s="11">
        <f t="shared" si="5"/>
        <v>-0.30385070386157931</v>
      </c>
      <c r="L49" s="11">
        <f t="shared" si="9"/>
        <v>-5.9700000000000003E-2</v>
      </c>
      <c r="M49" s="11">
        <f t="shared" si="6"/>
        <v>9.4050000000000106E-2</v>
      </c>
      <c r="O49" s="37" t="s">
        <v>87</v>
      </c>
      <c r="P49" s="35">
        <v>40178</v>
      </c>
      <c r="Q49" s="36" t="str">
        <f t="shared" ref="Q49:Q93" si="27">IFERROR(VLOOKUP(P49,A:B,2,0),"N/A")</f>
        <v>N/A</v>
      </c>
      <c r="R49" s="36" t="str">
        <f>IFERROR(VLOOKUP(P49,A:C,3,0),"N/A")</f>
        <v>N/A</v>
      </c>
      <c r="S49" s="37" t="str">
        <f t="shared" ref="S49:S93" si="28">IFERROR(MATCH(P49,A:A,0),"N/A")</f>
        <v>N/A</v>
      </c>
      <c r="Z49" s="37" t="s">
        <v>88</v>
      </c>
      <c r="AA49" s="42">
        <f t="shared" si="15"/>
        <v>-0.23674652251999995</v>
      </c>
      <c r="AB49" s="11">
        <f t="shared" si="16"/>
        <v>-0.32325254714999996</v>
      </c>
      <c r="AC49" s="40">
        <f t="shared" si="14"/>
        <v>8.6506024630000011E-2</v>
      </c>
    </row>
    <row r="50" spans="1:29" x14ac:dyDescent="0.25">
      <c r="A50" s="33">
        <f t="shared" si="7"/>
        <v>42735</v>
      </c>
      <c r="B50" s="34">
        <f t="shared" si="23"/>
        <v>1531.7743463318579</v>
      </c>
      <c r="C50" s="34">
        <f t="shared" si="23"/>
        <v>835.26000646376792</v>
      </c>
      <c r="D50" s="11">
        <v>1.9901343784129999E-2</v>
      </c>
      <c r="E50" s="11">
        <v>2.52E-2</v>
      </c>
      <c r="G50" s="36">
        <f>MAX($B$2:B50)</f>
        <v>1531.7743463318579</v>
      </c>
      <c r="H50" s="11">
        <f t="shared" si="3"/>
        <v>0</v>
      </c>
      <c r="I50" s="11" t="str">
        <f t="shared" si="4"/>
        <v>Positive</v>
      </c>
      <c r="J50" s="36">
        <f>MAX($C$2:C50)</f>
        <v>1170.3363692566995</v>
      </c>
      <c r="K50" s="11">
        <f t="shared" si="5"/>
        <v>-0.28630774159889116</v>
      </c>
      <c r="L50" s="11" t="str">
        <f t="shared" si="9"/>
        <v>Positive</v>
      </c>
      <c r="M50" s="11">
        <f t="shared" si="6"/>
        <v>-5.2986562158700012E-3</v>
      </c>
      <c r="O50" s="37" t="s">
        <v>30</v>
      </c>
      <c r="P50" s="35">
        <v>40268</v>
      </c>
      <c r="Q50" s="36" t="str">
        <f t="shared" si="27"/>
        <v>N/A</v>
      </c>
      <c r="R50" s="36" t="str">
        <f t="shared" ref="R50:R93" si="29">IFERROR(VLOOKUP(P50,A:C,3,0),"N/A")</f>
        <v>N/A</v>
      </c>
      <c r="S50" s="37" t="str">
        <f t="shared" si="28"/>
        <v>N/A</v>
      </c>
      <c r="U50" s="11">
        <f>CORREL(D2:D93,E2:E93)</f>
        <v>0.78051109660143569</v>
      </c>
      <c r="Z50" s="37" t="s">
        <v>89</v>
      </c>
      <c r="AA50" s="42">
        <f t="shared" si="15"/>
        <v>0.14347394741135555</v>
      </c>
      <c r="AB50" s="11">
        <f t="shared" si="16"/>
        <v>0.14553914310000016</v>
      </c>
      <c r="AC50" s="40">
        <f t="shared" si="14"/>
        <v>-2.0651956886446055E-3</v>
      </c>
    </row>
    <row r="51" spans="1:29" x14ac:dyDescent="0.25">
      <c r="A51" s="33">
        <f t="shared" si="7"/>
        <v>42766</v>
      </c>
      <c r="B51" s="34">
        <f t="shared" si="23"/>
        <v>1554.1037868655105</v>
      </c>
      <c r="C51" s="34">
        <f t="shared" si="23"/>
        <v>885.70971085417955</v>
      </c>
      <c r="D51" s="11">
        <v>1.457749999999991E-2</v>
      </c>
      <c r="E51" s="11">
        <v>6.0400000000000002E-2</v>
      </c>
      <c r="G51" s="36">
        <f>MAX($B$2:B51)</f>
        <v>1554.1037868655105</v>
      </c>
      <c r="H51" s="11">
        <f t="shared" si="3"/>
        <v>0</v>
      </c>
      <c r="I51" s="11" t="str">
        <f t="shared" si="4"/>
        <v>Positive</v>
      </c>
      <c r="J51" s="36">
        <f>MAX($C$2:C51)</f>
        <v>1170.3363692566995</v>
      </c>
      <c r="K51" s="11">
        <f t="shared" si="5"/>
        <v>-0.24320072919146418</v>
      </c>
      <c r="L51" s="11" t="str">
        <f t="shared" si="9"/>
        <v>Positive</v>
      </c>
      <c r="M51" s="11">
        <f t="shared" si="6"/>
        <v>-4.5822500000000092E-2</v>
      </c>
      <c r="O51" s="37" t="s">
        <v>31</v>
      </c>
      <c r="P51" s="35">
        <v>40359</v>
      </c>
      <c r="Q51" s="36" t="str">
        <f t="shared" si="27"/>
        <v>N/A</v>
      </c>
      <c r="R51" s="36" t="str">
        <f t="shared" si="29"/>
        <v>N/A</v>
      </c>
      <c r="S51" s="37" t="str">
        <f t="shared" si="28"/>
        <v>N/A</v>
      </c>
      <c r="Z51" s="37" t="s">
        <v>90</v>
      </c>
      <c r="AA51" s="42">
        <f t="shared" si="15"/>
        <v>7.9621291785173742E-2</v>
      </c>
      <c r="AB51" s="11">
        <f t="shared" si="16"/>
        <v>3.7640525701999827E-2</v>
      </c>
      <c r="AC51" s="40">
        <f t="shared" si="14"/>
        <v>4.1980766083173915E-2</v>
      </c>
    </row>
    <row r="52" spans="1:29" x14ac:dyDescent="0.25">
      <c r="A52" s="33">
        <f t="shared" si="7"/>
        <v>42794</v>
      </c>
      <c r="B52" s="34">
        <f t="shared" ref="B52:C67" si="30">B51*(1+D52)</f>
        <v>1551.9241563044316</v>
      </c>
      <c r="C52" s="34">
        <f t="shared" si="30"/>
        <v>879.95259773362739</v>
      </c>
      <c r="D52" s="11">
        <v>-1.4025000000000842E-3</v>
      </c>
      <c r="E52" s="11">
        <v>-6.4999999999999997E-3</v>
      </c>
      <c r="G52" s="36">
        <f>MAX($B$2:B52)</f>
        <v>1554.1037868655105</v>
      </c>
      <c r="H52" s="11">
        <f t="shared" si="3"/>
        <v>-1.4025000000000842E-3</v>
      </c>
      <c r="I52" s="11">
        <f t="shared" si="4"/>
        <v>-1.4025000000000842E-3</v>
      </c>
      <c r="J52" s="36">
        <f>MAX($C$2:C52)</f>
        <v>1170.3363692566995</v>
      </c>
      <c r="K52" s="11">
        <f t="shared" si="5"/>
        <v>-0.2481199244517196</v>
      </c>
      <c r="L52" s="11">
        <f t="shared" si="9"/>
        <v>-6.4999999999999997E-3</v>
      </c>
      <c r="M52" s="11">
        <f t="shared" si="6"/>
        <v>5.0974999999999155E-3</v>
      </c>
      <c r="O52" s="37" t="s">
        <v>32</v>
      </c>
      <c r="P52" s="35">
        <v>40451</v>
      </c>
      <c r="Q52" s="36" t="str">
        <f t="shared" si="27"/>
        <v>N/A</v>
      </c>
      <c r="R52" s="36" t="str">
        <f t="shared" si="29"/>
        <v>N/A</v>
      </c>
      <c r="S52" s="37" t="str">
        <f t="shared" si="28"/>
        <v>N/A</v>
      </c>
      <c r="AA52" s="42"/>
      <c r="AB52" s="11"/>
      <c r="AC52" s="40"/>
    </row>
    <row r="53" spans="1:29" x14ac:dyDescent="0.25">
      <c r="A53" s="33">
        <f t="shared" si="7"/>
        <v>42825</v>
      </c>
      <c r="B53" s="34">
        <f t="shared" si="30"/>
        <v>1554.2326434869346</v>
      </c>
      <c r="C53" s="34">
        <f t="shared" si="30"/>
        <v>889.72007156847076</v>
      </c>
      <c r="D53" s="11">
        <v>1.487500000000086E-3</v>
      </c>
      <c r="E53" s="11">
        <v>1.11E-2</v>
      </c>
      <c r="G53" s="36">
        <f>MAX($B$2:B53)</f>
        <v>1554.2326434869346</v>
      </c>
      <c r="H53" s="11">
        <f t="shared" si="3"/>
        <v>0</v>
      </c>
      <c r="I53" s="11" t="str">
        <f t="shared" si="4"/>
        <v>Positive</v>
      </c>
      <c r="J53" s="36">
        <f>MAX($C$2:C53)</f>
        <v>1170.3363692566995</v>
      </c>
      <c r="K53" s="11">
        <f t="shared" si="5"/>
        <v>-0.23977405561313359</v>
      </c>
      <c r="L53" s="11" t="str">
        <f t="shared" si="9"/>
        <v>Positive</v>
      </c>
      <c r="M53" s="11">
        <f t="shared" si="6"/>
        <v>-9.6124999999999145E-3</v>
      </c>
      <c r="O53" s="37" t="s">
        <v>33</v>
      </c>
      <c r="P53" s="35">
        <v>40543</v>
      </c>
      <c r="Q53" s="36" t="str">
        <f t="shared" si="27"/>
        <v>N/A</v>
      </c>
      <c r="R53" s="36" t="str">
        <f t="shared" si="29"/>
        <v>N/A</v>
      </c>
      <c r="S53" s="37" t="str">
        <f t="shared" si="28"/>
        <v>N/A</v>
      </c>
      <c r="Z53" s="8" t="s">
        <v>141</v>
      </c>
      <c r="AA53" s="26" t="str">
        <f t="shared" ref="AA53:AA56" si="31">IFERROR(VLOOKUP(Z53,$O$49:$S$93,3,0)/VLOOKUP(Z52,$O$49:$S$93,3,0)-1,"N/A")</f>
        <v>N/A</v>
      </c>
      <c r="AB53" s="12" t="str">
        <f t="shared" ref="AB53:AB56" si="32">IFERROR(VLOOKUP(Z53,$O$49:$S$93,4,0)/VLOOKUP(Z52,$O$49:$S$93,4,0)-1,"N/A")</f>
        <v>N/A</v>
      </c>
      <c r="AC53" s="23" t="str">
        <f t="shared" ref="AC53:AC56" si="33">IFERROR(AA53-AB53,"N/A")</f>
        <v>N/A</v>
      </c>
    </row>
    <row r="54" spans="1:29" x14ac:dyDescent="0.25">
      <c r="A54" s="33">
        <f t="shared" si="7"/>
        <v>42855</v>
      </c>
      <c r="B54" s="34">
        <f t="shared" si="30"/>
        <v>1591.4215450639683</v>
      </c>
      <c r="C54" s="34">
        <f t="shared" si="30"/>
        <v>900.93054447023349</v>
      </c>
      <c r="D54" s="11">
        <v>2.3927500000000101E-2</v>
      </c>
      <c r="E54" s="11">
        <v>1.26E-2</v>
      </c>
      <c r="G54" s="36">
        <f>MAX($B$2:B54)</f>
        <v>1591.4215450639683</v>
      </c>
      <c r="H54" s="11">
        <f t="shared" si="3"/>
        <v>0</v>
      </c>
      <c r="I54" s="11" t="str">
        <f t="shared" si="4"/>
        <v>Positive</v>
      </c>
      <c r="J54" s="36">
        <f>MAX($C$2:C54)</f>
        <v>1170.3363692566995</v>
      </c>
      <c r="K54" s="11">
        <f t="shared" si="5"/>
        <v>-0.23019520871385912</v>
      </c>
      <c r="L54" s="11" t="str">
        <f t="shared" si="9"/>
        <v>Positive</v>
      </c>
      <c r="M54" s="11">
        <f t="shared" si="6"/>
        <v>1.1327500000000101E-2</v>
      </c>
      <c r="O54" s="37" t="s">
        <v>34</v>
      </c>
      <c r="P54" s="35">
        <v>40633</v>
      </c>
      <c r="Q54" s="36" t="str">
        <f t="shared" si="27"/>
        <v>N/A</v>
      </c>
      <c r="R54" s="36" t="str">
        <f t="shared" si="29"/>
        <v>N/A</v>
      </c>
      <c r="S54" s="37" t="str">
        <f t="shared" si="28"/>
        <v>N/A</v>
      </c>
      <c r="Z54" s="8" t="s">
        <v>142</v>
      </c>
      <c r="AA54" s="26" t="str">
        <f t="shared" si="31"/>
        <v>N/A</v>
      </c>
      <c r="AB54" s="12" t="str">
        <f t="shared" si="32"/>
        <v>N/A</v>
      </c>
      <c r="AC54" s="23" t="str">
        <f t="shared" si="33"/>
        <v>N/A</v>
      </c>
    </row>
    <row r="55" spans="1:29" x14ac:dyDescent="0.25">
      <c r="A55" s="33">
        <f t="shared" si="7"/>
        <v>42886</v>
      </c>
      <c r="B55" s="34">
        <f t="shared" si="30"/>
        <v>1620.3018675530166</v>
      </c>
      <c r="C55" s="34">
        <f t="shared" si="30"/>
        <v>935.79655654123144</v>
      </c>
      <c r="D55" s="11">
        <v>1.8147499999999983E-2</v>
      </c>
      <c r="E55" s="11">
        <v>3.8699999999999998E-2</v>
      </c>
      <c r="G55" s="36">
        <f>MAX($B$2:B55)</f>
        <v>1620.3018675530166</v>
      </c>
      <c r="H55" s="11">
        <f t="shared" si="3"/>
        <v>0</v>
      </c>
      <c r="I55" s="11" t="str">
        <f t="shared" si="4"/>
        <v>Positive</v>
      </c>
      <c r="J55" s="36">
        <f>MAX($C$2:C55)</f>
        <v>1170.3363692566995</v>
      </c>
      <c r="K55" s="11">
        <f t="shared" si="5"/>
        <v>-0.20040376329108556</v>
      </c>
      <c r="L55" s="11" t="str">
        <f t="shared" si="9"/>
        <v>Positive</v>
      </c>
      <c r="M55" s="11">
        <f t="shared" si="6"/>
        <v>-2.0552500000000015E-2</v>
      </c>
      <c r="O55" s="37" t="s">
        <v>35</v>
      </c>
      <c r="P55" s="35">
        <v>40724</v>
      </c>
      <c r="Q55" s="36" t="str">
        <f t="shared" si="27"/>
        <v>N/A</v>
      </c>
      <c r="R55" s="36" t="str">
        <f t="shared" si="29"/>
        <v>N/A</v>
      </c>
      <c r="S55" s="37" t="str">
        <f t="shared" si="28"/>
        <v>N/A</v>
      </c>
      <c r="Z55" s="8" t="s">
        <v>143</v>
      </c>
      <c r="AA55" s="26" t="str">
        <f t="shared" si="31"/>
        <v>N/A</v>
      </c>
      <c r="AB55" s="12" t="str">
        <f t="shared" si="32"/>
        <v>N/A</v>
      </c>
      <c r="AC55" s="23" t="str">
        <f t="shared" si="33"/>
        <v>N/A</v>
      </c>
    </row>
    <row r="56" spans="1:29" x14ac:dyDescent="0.25">
      <c r="A56" s="33">
        <f t="shared" si="7"/>
        <v>42916</v>
      </c>
      <c r="B56" s="34">
        <f t="shared" si="30"/>
        <v>1649.2931187182091</v>
      </c>
      <c r="C56" s="34">
        <f t="shared" si="30"/>
        <v>932.80200756029956</v>
      </c>
      <c r="D56" s="11">
        <v>1.7892500000000089E-2</v>
      </c>
      <c r="E56" s="11">
        <v>-3.2000000000000002E-3</v>
      </c>
      <c r="G56" s="36">
        <f>MAX($B$2:B56)</f>
        <v>1649.2931187182091</v>
      </c>
      <c r="H56" s="11">
        <f t="shared" si="3"/>
        <v>0</v>
      </c>
      <c r="I56" s="11" t="str">
        <f t="shared" si="4"/>
        <v>Positive</v>
      </c>
      <c r="J56" s="36">
        <f>MAX($C$2:C56)</f>
        <v>1170.3363692566995</v>
      </c>
      <c r="K56" s="11">
        <f t="shared" si="5"/>
        <v>-0.20296247124855404</v>
      </c>
      <c r="L56" s="11">
        <f t="shared" si="9"/>
        <v>-3.2000000000000002E-3</v>
      </c>
      <c r="M56" s="11">
        <f t="shared" si="6"/>
        <v>2.109250000000009E-2</v>
      </c>
      <c r="O56" s="37" t="s">
        <v>36</v>
      </c>
      <c r="P56" s="35">
        <v>40816</v>
      </c>
      <c r="Q56" s="36" t="str">
        <f t="shared" si="27"/>
        <v>N/A</v>
      </c>
      <c r="R56" s="36" t="str">
        <f t="shared" si="29"/>
        <v>N/A</v>
      </c>
      <c r="S56" s="37" t="str">
        <f t="shared" si="28"/>
        <v>N/A</v>
      </c>
      <c r="Z56" s="8" t="s">
        <v>144</v>
      </c>
      <c r="AA56" s="26" t="str">
        <f t="shared" si="31"/>
        <v>N/A</v>
      </c>
      <c r="AB56" s="12" t="str">
        <f t="shared" si="32"/>
        <v>N/A</v>
      </c>
      <c r="AC56" s="23" t="str">
        <f t="shared" si="33"/>
        <v>N/A</v>
      </c>
    </row>
    <row r="57" spans="1:29" x14ac:dyDescent="0.25">
      <c r="A57" s="33">
        <f t="shared" si="7"/>
        <v>42947</v>
      </c>
      <c r="B57" s="34">
        <f t="shared" si="30"/>
        <v>1628.2646314545518</v>
      </c>
      <c r="C57" s="34">
        <f t="shared" si="30"/>
        <v>952.48412991982173</v>
      </c>
      <c r="D57" s="11">
        <v>-1.275000000000015E-2</v>
      </c>
      <c r="E57" s="11">
        <v>2.1100000000000001E-2</v>
      </c>
      <c r="G57" s="36">
        <f>MAX($B$2:B57)</f>
        <v>1649.2931187182091</v>
      </c>
      <c r="H57" s="11">
        <f t="shared" si="3"/>
        <v>-1.275000000000015E-2</v>
      </c>
      <c r="I57" s="11">
        <f t="shared" si="4"/>
        <v>-1.275000000000015E-2</v>
      </c>
      <c r="J57" s="36">
        <f>MAX($C$2:C57)</f>
        <v>1170.3363692566995</v>
      </c>
      <c r="K57" s="11">
        <f t="shared" si="5"/>
        <v>-0.18614497939189867</v>
      </c>
      <c r="L57" s="11" t="str">
        <f t="shared" si="9"/>
        <v>Positive</v>
      </c>
      <c r="M57" s="11">
        <f t="shared" si="6"/>
        <v>-3.3850000000000151E-2</v>
      </c>
      <c r="O57" s="37" t="s">
        <v>38</v>
      </c>
      <c r="P57" s="35">
        <v>40908</v>
      </c>
      <c r="Q57" s="36" t="str">
        <f t="shared" si="27"/>
        <v>N/A</v>
      </c>
      <c r="R57" s="36" t="str">
        <f t="shared" si="29"/>
        <v>N/A</v>
      </c>
      <c r="S57" s="37" t="str">
        <f t="shared" si="28"/>
        <v>N/A</v>
      </c>
    </row>
    <row r="58" spans="1:29" x14ac:dyDescent="0.25">
      <c r="A58" s="33">
        <f t="shared" si="7"/>
        <v>42978</v>
      </c>
      <c r="B58" s="34">
        <f t="shared" si="30"/>
        <v>1578.7653866583335</v>
      </c>
      <c r="C58" s="34">
        <f t="shared" si="30"/>
        <v>969.34309901940264</v>
      </c>
      <c r="D58" s="11">
        <v>-3.0399999999999983E-2</v>
      </c>
      <c r="E58" s="11">
        <v>1.77E-2</v>
      </c>
      <c r="G58" s="36">
        <f>MAX($B$2:B58)</f>
        <v>1649.2931187182091</v>
      </c>
      <c r="H58" s="11">
        <f t="shared" si="3"/>
        <v>-4.2762400000000089E-2</v>
      </c>
      <c r="I58" s="11">
        <f t="shared" si="4"/>
        <v>-3.0399999999999983E-2</v>
      </c>
      <c r="J58" s="36">
        <f>MAX($C$2:C58)</f>
        <v>1170.3363692566995</v>
      </c>
      <c r="K58" s="11">
        <f t="shared" si="5"/>
        <v>-0.17173974552713522</v>
      </c>
      <c r="L58" s="11" t="str">
        <f t="shared" si="9"/>
        <v>Positive</v>
      </c>
      <c r="M58" s="11">
        <f t="shared" si="6"/>
        <v>-4.8099999999999983E-2</v>
      </c>
      <c r="O58" s="37" t="s">
        <v>41</v>
      </c>
      <c r="P58" s="35">
        <v>40999</v>
      </c>
      <c r="Q58" s="36" t="str">
        <f t="shared" si="27"/>
        <v>N/A</v>
      </c>
      <c r="R58" s="36" t="str">
        <f t="shared" si="29"/>
        <v>N/A</v>
      </c>
      <c r="S58" s="37" t="str">
        <f t="shared" si="28"/>
        <v>N/A</v>
      </c>
    </row>
    <row r="59" spans="1:29" x14ac:dyDescent="0.25">
      <c r="A59" s="33">
        <f t="shared" si="7"/>
        <v>43008</v>
      </c>
      <c r="B59" s="34">
        <f t="shared" si="30"/>
        <v>1601.1838551488818</v>
      </c>
      <c r="C59" s="34">
        <f t="shared" si="30"/>
        <v>986.30660325224221</v>
      </c>
      <c r="D59" s="11">
        <v>1.419999999999999E-2</v>
      </c>
      <c r="E59" s="11">
        <v>1.7500000000000002E-2</v>
      </c>
      <c r="G59" s="36">
        <f>MAX($B$2:B59)</f>
        <v>1649.2931187182091</v>
      </c>
      <c r="H59" s="11">
        <f t="shared" si="3"/>
        <v>-2.9169626080000066E-2</v>
      </c>
      <c r="I59" s="11" t="str">
        <f t="shared" si="4"/>
        <v>Positive</v>
      </c>
      <c r="J59" s="36">
        <f>MAX($C$2:C59)</f>
        <v>1170.3363692566995</v>
      </c>
      <c r="K59" s="11">
        <f t="shared" si="5"/>
        <v>-0.15724519107386004</v>
      </c>
      <c r="L59" s="11" t="str">
        <f t="shared" si="9"/>
        <v>Positive</v>
      </c>
      <c r="M59" s="11">
        <f t="shared" si="6"/>
        <v>-3.3000000000000113E-3</v>
      </c>
      <c r="O59" s="37" t="s">
        <v>43</v>
      </c>
      <c r="P59" s="35">
        <v>41090</v>
      </c>
      <c r="Q59" s="36" t="str">
        <f t="shared" si="27"/>
        <v>N/A</v>
      </c>
      <c r="R59" s="36" t="str">
        <f t="shared" si="29"/>
        <v>N/A</v>
      </c>
      <c r="S59" s="37" t="str">
        <f t="shared" si="28"/>
        <v>N/A</v>
      </c>
    </row>
    <row r="60" spans="1:29" x14ac:dyDescent="0.25">
      <c r="A60" s="33">
        <f t="shared" si="7"/>
        <v>43039</v>
      </c>
      <c r="B60" s="34">
        <f t="shared" si="30"/>
        <v>1581.533860239078</v>
      </c>
      <c r="C60" s="34">
        <f t="shared" si="30"/>
        <v>987.49017117614494</v>
      </c>
      <c r="D60" s="11">
        <v>-1.2272166526420936E-2</v>
      </c>
      <c r="E60" s="11">
        <v>1.1999999999999999E-3</v>
      </c>
      <c r="G60" s="36">
        <f>MAX($B$2:B60)</f>
        <v>1649.2931187182091</v>
      </c>
      <c r="H60" s="11">
        <f t="shared" si="3"/>
        <v>-4.1083818097653935E-2</v>
      </c>
      <c r="I60" s="11">
        <f t="shared" si="4"/>
        <v>-1.2272166526420936E-2</v>
      </c>
      <c r="J60" s="36">
        <f>MAX($C$2:C60)</f>
        <v>1170.3363692566995</v>
      </c>
      <c r="K60" s="11">
        <f t="shared" si="5"/>
        <v>-0.15623388530314863</v>
      </c>
      <c r="L60" s="11" t="str">
        <f t="shared" si="9"/>
        <v>Positive</v>
      </c>
      <c r="M60" s="11">
        <f t="shared" si="6"/>
        <v>-1.3472166526420935E-2</v>
      </c>
      <c r="O60" s="37" t="s">
        <v>45</v>
      </c>
      <c r="P60" s="35">
        <v>41182</v>
      </c>
      <c r="Q60" s="36" t="str">
        <f t="shared" si="27"/>
        <v>N/A</v>
      </c>
      <c r="R60" s="36" t="str">
        <f t="shared" si="29"/>
        <v>N/A</v>
      </c>
      <c r="S60" s="37" t="str">
        <f t="shared" si="28"/>
        <v>N/A</v>
      </c>
    </row>
    <row r="61" spans="1:29" x14ac:dyDescent="0.25">
      <c r="A61" s="33">
        <f t="shared" si="7"/>
        <v>43069</v>
      </c>
      <c r="B61" s="34">
        <f t="shared" si="30"/>
        <v>1642.0250441267308</v>
      </c>
      <c r="C61" s="34">
        <f t="shared" si="30"/>
        <v>996.47633173384793</v>
      </c>
      <c r="D61" s="11">
        <v>3.8248427939765017E-2</v>
      </c>
      <c r="E61" s="11">
        <v>9.1000000000000004E-3</v>
      </c>
      <c r="G61" s="36">
        <f>MAX($B$2:B61)</f>
        <v>1649.2931187182091</v>
      </c>
      <c r="H61" s="11">
        <f t="shared" si="3"/>
        <v>-4.4067816138874116E-3</v>
      </c>
      <c r="I61" s="11" t="str">
        <f t="shared" si="4"/>
        <v>Positive</v>
      </c>
      <c r="J61" s="36">
        <f>MAX($C$2:C61)</f>
        <v>1170.3363692566995</v>
      </c>
      <c r="K61" s="11">
        <f t="shared" si="5"/>
        <v>-0.14855561365940717</v>
      </c>
      <c r="L61" s="11" t="str">
        <f t="shared" si="9"/>
        <v>Positive</v>
      </c>
      <c r="M61" s="11">
        <f t="shared" si="6"/>
        <v>2.9148427939765017E-2</v>
      </c>
      <c r="O61" s="37" t="s">
        <v>46</v>
      </c>
      <c r="P61" s="35">
        <v>41274</v>
      </c>
      <c r="Q61" s="36">
        <f t="shared" si="27"/>
        <v>1000</v>
      </c>
      <c r="R61" s="36">
        <f t="shared" si="29"/>
        <v>1000</v>
      </c>
      <c r="S61" s="37">
        <f t="shared" si="28"/>
        <v>2</v>
      </c>
    </row>
    <row r="62" spans="1:29" x14ac:dyDescent="0.25">
      <c r="A62" s="33">
        <f t="shared" si="7"/>
        <v>43100</v>
      </c>
      <c r="B62" s="34">
        <f t="shared" si="30"/>
        <v>1658.9379020812362</v>
      </c>
      <c r="C62" s="34">
        <f t="shared" si="30"/>
        <v>1032.3494796762666</v>
      </c>
      <c r="D62" s="11">
        <v>1.0299999999999976E-2</v>
      </c>
      <c r="E62" s="11">
        <v>3.5999999999999997E-2</v>
      </c>
      <c r="G62" s="36">
        <f>MAX($B$2:B62)</f>
        <v>1658.9379020812362</v>
      </c>
      <c r="H62" s="11">
        <f t="shared" si="3"/>
        <v>0</v>
      </c>
      <c r="I62" s="11" t="str">
        <f t="shared" si="4"/>
        <v>Positive</v>
      </c>
      <c r="J62" s="36">
        <f>MAX($C$2:C62)</f>
        <v>1170.3363692566995</v>
      </c>
      <c r="K62" s="11">
        <f t="shared" si="5"/>
        <v>-0.11790361575114572</v>
      </c>
      <c r="L62" s="11" t="str">
        <f t="shared" si="9"/>
        <v>Positive</v>
      </c>
      <c r="M62" s="11">
        <f t="shared" si="6"/>
        <v>-2.5700000000000021E-2</v>
      </c>
      <c r="O62" s="37" t="s">
        <v>48</v>
      </c>
      <c r="P62" s="35">
        <v>41364</v>
      </c>
      <c r="Q62" s="36">
        <f t="shared" si="27"/>
        <v>992.03138946821002</v>
      </c>
      <c r="R62" s="36">
        <f t="shared" si="29"/>
        <v>1010.5445665951722</v>
      </c>
      <c r="S62" s="37">
        <f t="shared" si="28"/>
        <v>5</v>
      </c>
    </row>
    <row r="63" spans="1:29" x14ac:dyDescent="0.25">
      <c r="A63" s="33">
        <f t="shared" si="7"/>
        <v>43131</v>
      </c>
      <c r="B63" s="34">
        <f t="shared" si="30"/>
        <v>1683.8219706124546</v>
      </c>
      <c r="C63" s="34">
        <f t="shared" si="30"/>
        <v>1080.4569654291806</v>
      </c>
      <c r="D63" s="11">
        <v>1.4999999999999902E-2</v>
      </c>
      <c r="E63" s="11">
        <v>4.6600000000000003E-2</v>
      </c>
      <c r="G63" s="36">
        <f>MAX($B$2:B63)</f>
        <v>1683.8219706124546</v>
      </c>
      <c r="H63" s="11">
        <f t="shared" si="3"/>
        <v>0</v>
      </c>
      <c r="I63" s="11" t="str">
        <f t="shared" si="4"/>
        <v>Positive</v>
      </c>
      <c r="J63" s="36">
        <f>MAX($C$2:C63)</f>
        <v>1170.3363692566995</v>
      </c>
      <c r="K63" s="11">
        <f t="shared" si="5"/>
        <v>-7.6797924245149085E-2</v>
      </c>
      <c r="L63" s="11" t="str">
        <f t="shared" si="9"/>
        <v>Positive</v>
      </c>
      <c r="M63" s="11">
        <f t="shared" si="6"/>
        <v>-3.16000000000001E-2</v>
      </c>
      <c r="O63" s="37" t="s">
        <v>49</v>
      </c>
      <c r="P63" s="35">
        <v>41455</v>
      </c>
      <c r="Q63" s="36">
        <f t="shared" si="27"/>
        <v>1034.7876440957236</v>
      </c>
      <c r="R63" s="36">
        <f t="shared" si="29"/>
        <v>935.93131007518991</v>
      </c>
      <c r="S63" s="37">
        <f t="shared" si="28"/>
        <v>8</v>
      </c>
    </row>
    <row r="64" spans="1:29" x14ac:dyDescent="0.25">
      <c r="A64" s="33">
        <f t="shared" si="7"/>
        <v>43159</v>
      </c>
      <c r="B64" s="34">
        <f t="shared" si="30"/>
        <v>1641.5580391500819</v>
      </c>
      <c r="C64" s="34">
        <f t="shared" si="30"/>
        <v>1048.4754392524769</v>
      </c>
      <c r="D64" s="11">
        <v>-2.5100000000000011E-2</v>
      </c>
      <c r="E64" s="11">
        <v>-2.9600000000000001E-2</v>
      </c>
      <c r="G64" s="36">
        <f>MAX($B$2:B64)</f>
        <v>1683.8219706124546</v>
      </c>
      <c r="H64" s="11">
        <f t="shared" si="3"/>
        <v>-2.5100000000000122E-2</v>
      </c>
      <c r="I64" s="11">
        <f t="shared" si="4"/>
        <v>-2.5100000000000011E-2</v>
      </c>
      <c r="J64" s="36">
        <f>MAX($C$2:C64)</f>
        <v>1170.3363692566995</v>
      </c>
      <c r="K64" s="11">
        <f t="shared" si="5"/>
        <v>-0.10412470568749266</v>
      </c>
      <c r="L64" s="11">
        <f t="shared" si="9"/>
        <v>-2.9600000000000001E-2</v>
      </c>
      <c r="M64" s="11">
        <f t="shared" si="6"/>
        <v>4.4999999999999901E-3</v>
      </c>
      <c r="O64" s="37" t="s">
        <v>50</v>
      </c>
      <c r="P64" s="35">
        <v>41547</v>
      </c>
      <c r="Q64" s="36">
        <f t="shared" si="27"/>
        <v>1068.2138119768051</v>
      </c>
      <c r="R64" s="36">
        <f t="shared" si="29"/>
        <v>974.29308576224469</v>
      </c>
      <c r="S64" s="37">
        <f t="shared" si="28"/>
        <v>11</v>
      </c>
    </row>
    <row r="65" spans="1:19" x14ac:dyDescent="0.25">
      <c r="A65" s="33">
        <f t="shared" si="7"/>
        <v>43190</v>
      </c>
      <c r="B65" s="34">
        <f>B64*(1+D65)</f>
        <v>1664.2115400903531</v>
      </c>
      <c r="C65" s="34">
        <f t="shared" si="30"/>
        <v>1043.0233669683641</v>
      </c>
      <c r="D65" s="11">
        <v>1.3800000000000034E-2</v>
      </c>
      <c r="E65" s="11">
        <v>-5.1999999999999998E-3</v>
      </c>
      <c r="G65" s="36">
        <f>MAX($B$2:B65)</f>
        <v>1683.8219706124546</v>
      </c>
      <c r="H65" s="11">
        <f t="shared" si="3"/>
        <v>-1.1646380000000067E-2</v>
      </c>
      <c r="I65" s="11" t="str">
        <f t="shared" si="4"/>
        <v>Positive</v>
      </c>
      <c r="J65" s="36">
        <f>MAX($C$2:C65)</f>
        <v>1170.3363692566995</v>
      </c>
      <c r="K65" s="11">
        <f t="shared" si="5"/>
        <v>-0.10878325721791759</v>
      </c>
      <c r="L65" s="11">
        <f t="shared" si="9"/>
        <v>-5.1999999999999998E-3</v>
      </c>
      <c r="M65" s="11">
        <f t="shared" si="6"/>
        <v>1.9000000000000034E-2</v>
      </c>
      <c r="O65" s="37" t="s">
        <v>51</v>
      </c>
      <c r="P65" s="35">
        <v>41639</v>
      </c>
      <c r="Q65" s="36">
        <f t="shared" si="27"/>
        <v>1164.1788765920701</v>
      </c>
      <c r="R65" s="36">
        <f t="shared" si="29"/>
        <v>987.18280817730601</v>
      </c>
      <c r="S65" s="37">
        <f t="shared" si="28"/>
        <v>14</v>
      </c>
    </row>
    <row r="66" spans="1:19" x14ac:dyDescent="0.25">
      <c r="A66" s="33">
        <f t="shared" si="7"/>
        <v>43220</v>
      </c>
      <c r="B66" s="34">
        <f t="shared" si="30"/>
        <v>1666.8742785544978</v>
      </c>
      <c r="C66" s="34">
        <f t="shared" si="30"/>
        <v>1027.5866211372322</v>
      </c>
      <c r="D66" s="11">
        <v>1.6000000000000001E-3</v>
      </c>
      <c r="E66" s="11">
        <v>-1.4800000000000001E-2</v>
      </c>
      <c r="G66" s="36">
        <f>MAX($B$2:B66)</f>
        <v>1683.8219706124546</v>
      </c>
      <c r="H66" s="11">
        <f t="shared" si="3"/>
        <v>-1.0065014207999989E-2</v>
      </c>
      <c r="I66" s="11" t="str">
        <f t="shared" si="4"/>
        <v>Positive</v>
      </c>
      <c r="J66" s="36">
        <f>MAX($C$2:C66)</f>
        <v>1170.3363692566995</v>
      </c>
      <c r="K66" s="11">
        <f t="shared" si="5"/>
        <v>-0.12197326501109262</v>
      </c>
      <c r="L66" s="11">
        <f t="shared" si="9"/>
        <v>-1.4800000000000001E-2</v>
      </c>
      <c r="M66" s="11">
        <f t="shared" si="6"/>
        <v>1.6400000000000001E-2</v>
      </c>
      <c r="O66" s="37" t="s">
        <v>52</v>
      </c>
      <c r="P66" s="35">
        <v>41729</v>
      </c>
      <c r="Q66" s="36">
        <f t="shared" si="27"/>
        <v>1350.5767687625221</v>
      </c>
      <c r="R66" s="36">
        <f t="shared" si="29"/>
        <v>1045.0345901848837</v>
      </c>
      <c r="S66" s="37">
        <f t="shared" si="28"/>
        <v>17</v>
      </c>
    </row>
    <row r="67" spans="1:19" x14ac:dyDescent="0.25">
      <c r="A67" s="33">
        <f t="shared" si="7"/>
        <v>43251</v>
      </c>
      <c r="B67" s="34">
        <f t="shared" si="30"/>
        <v>1572.0291321047469</v>
      </c>
      <c r="C67" s="34">
        <f t="shared" si="30"/>
        <v>948.25693398543785</v>
      </c>
      <c r="D67" s="11">
        <v>-5.6899999999999999E-2</v>
      </c>
      <c r="E67" s="11">
        <v>-7.7200000000000005E-2</v>
      </c>
      <c r="G67" s="36">
        <f>MAX($B$2:B67)</f>
        <v>1683.8219706124546</v>
      </c>
      <c r="H67" s="11">
        <f t="shared" ref="H67:H93" si="34">B67/G67-1</f>
        <v>-6.6392314899564764E-2</v>
      </c>
      <c r="I67" s="11">
        <f t="shared" ref="I67:I93" si="35">IF(D67&gt;0,"Positive",D67)</f>
        <v>-5.6899999999999999E-2</v>
      </c>
      <c r="J67" s="36">
        <f>MAX($C$2:C67)</f>
        <v>1170.3363692566995</v>
      </c>
      <c r="K67" s="11">
        <f t="shared" ref="K67:K93" si="36">C67/J67-1</f>
        <v>-0.18975692895223628</v>
      </c>
      <c r="L67" s="11">
        <f t="shared" si="9"/>
        <v>-7.7200000000000005E-2</v>
      </c>
      <c r="M67" s="11">
        <f t="shared" ref="M67:M93" si="37">D67-E67</f>
        <v>2.0300000000000006E-2</v>
      </c>
      <c r="O67" s="37" t="s">
        <v>53</v>
      </c>
      <c r="P67" s="35">
        <v>41820</v>
      </c>
      <c r="Q67" s="36">
        <f t="shared" si="27"/>
        <v>1396.8284453874446</v>
      </c>
      <c r="R67" s="36">
        <f t="shared" si="29"/>
        <v>1141.8456618071168</v>
      </c>
      <c r="S67" s="37">
        <f t="shared" si="28"/>
        <v>20</v>
      </c>
    </row>
    <row r="68" spans="1:19" x14ac:dyDescent="0.25">
      <c r="A68" s="33">
        <f t="shared" ref="A68:A94" si="38">EOMONTH(A67,1)</f>
        <v>43281</v>
      </c>
      <c r="B68" s="34">
        <f t="shared" ref="B68:C83" si="39">B67*(1+D68)</f>
        <v>1566.9986388820116</v>
      </c>
      <c r="C68" s="34">
        <f t="shared" si="39"/>
        <v>915.44724406954174</v>
      </c>
      <c r="D68" s="11">
        <v>-3.2000000000000002E-3</v>
      </c>
      <c r="E68" s="11">
        <v>-3.4599999999999999E-2</v>
      </c>
      <c r="G68" s="36">
        <f>MAX($B$2:B68)</f>
        <v>1683.8219706124546</v>
      </c>
      <c r="H68" s="11">
        <f t="shared" si="34"/>
        <v>-6.9379859491886187E-2</v>
      </c>
      <c r="I68" s="11">
        <f t="shared" si="35"/>
        <v>-3.2000000000000002E-3</v>
      </c>
      <c r="J68" s="36">
        <f>MAX($C$2:C68)</f>
        <v>1170.3363692566995</v>
      </c>
      <c r="K68" s="11">
        <f t="shared" si="36"/>
        <v>-0.21779133921048888</v>
      </c>
      <c r="L68" s="11">
        <f t="shared" ref="L68:L93" si="40">IF(E68&gt;0,"Positive",E68)</f>
        <v>-3.4599999999999999E-2</v>
      </c>
      <c r="M68" s="11">
        <f t="shared" si="37"/>
        <v>3.1399999999999997E-2</v>
      </c>
      <c r="O68" s="37" t="s">
        <v>54</v>
      </c>
      <c r="P68" s="35">
        <v>41912</v>
      </c>
      <c r="Q68" s="36">
        <f t="shared" si="27"/>
        <v>1450.4492637526466</v>
      </c>
      <c r="R68" s="36">
        <f t="shared" si="29"/>
        <v>1147.7033706002424</v>
      </c>
      <c r="S68" s="37">
        <f t="shared" si="28"/>
        <v>23</v>
      </c>
    </row>
    <row r="69" spans="1:19" x14ac:dyDescent="0.25">
      <c r="A69" s="33">
        <f t="shared" si="38"/>
        <v>43312</v>
      </c>
      <c r="B69" s="34">
        <f t="shared" si="39"/>
        <v>1567.9388380653406</v>
      </c>
      <c r="C69" s="34">
        <f t="shared" si="39"/>
        <v>946.02318202146455</v>
      </c>
      <c r="D69" s="11">
        <v>5.9999999999999995E-4</v>
      </c>
      <c r="E69" s="11">
        <v>3.3399999999999999E-2</v>
      </c>
      <c r="G69" s="36">
        <f>MAX($B$2:B69)</f>
        <v>1683.8219706124546</v>
      </c>
      <c r="H69" s="11">
        <f t="shared" si="34"/>
        <v>-6.8821487407581428E-2</v>
      </c>
      <c r="I69" s="11" t="str">
        <f t="shared" si="35"/>
        <v>Positive</v>
      </c>
      <c r="J69" s="36">
        <f>MAX($C$2:C69)</f>
        <v>1170.3363692566995</v>
      </c>
      <c r="K69" s="11">
        <f t="shared" si="36"/>
        <v>-0.19166556994011907</v>
      </c>
      <c r="L69" s="11" t="str">
        <f t="shared" si="40"/>
        <v>Positive</v>
      </c>
      <c r="M69" s="11">
        <f t="shared" si="37"/>
        <v>-3.2799999999999996E-2</v>
      </c>
      <c r="O69" s="37" t="s">
        <v>55</v>
      </c>
      <c r="P69" s="35">
        <v>42004</v>
      </c>
      <c r="Q69" s="36">
        <f t="shared" si="27"/>
        <v>1348.736879914248</v>
      </c>
      <c r="R69" s="36">
        <f t="shared" si="29"/>
        <v>1026.1110132523752</v>
      </c>
      <c r="S69" s="37">
        <f t="shared" si="28"/>
        <v>26</v>
      </c>
    </row>
    <row r="70" spans="1:19" x14ac:dyDescent="0.25">
      <c r="A70" s="33">
        <f t="shared" si="38"/>
        <v>43343</v>
      </c>
      <c r="B70" s="34">
        <f t="shared" si="39"/>
        <v>1495.0296820953024</v>
      </c>
      <c r="C70" s="34">
        <f t="shared" si="39"/>
        <v>914.61521237835188</v>
      </c>
      <c r="D70" s="11">
        <v>-4.65E-2</v>
      </c>
      <c r="E70" s="11">
        <v>-3.32E-2</v>
      </c>
      <c r="G70" s="36">
        <f>MAX($B$2:B70)</f>
        <v>1683.8219706124546</v>
      </c>
      <c r="H70" s="11">
        <f t="shared" si="34"/>
        <v>-0.11212128824312884</v>
      </c>
      <c r="I70" s="11">
        <f t="shared" si="35"/>
        <v>-4.65E-2</v>
      </c>
      <c r="J70" s="36">
        <f>MAX($C$2:C70)</f>
        <v>1170.3363692566995</v>
      </c>
      <c r="K70" s="11">
        <f t="shared" si="36"/>
        <v>-0.21850227301810721</v>
      </c>
      <c r="L70" s="11">
        <f t="shared" si="40"/>
        <v>-3.32E-2</v>
      </c>
      <c r="M70" s="11">
        <f t="shared" si="37"/>
        <v>-1.3299999999999999E-2</v>
      </c>
      <c r="O70" s="37" t="s">
        <v>56</v>
      </c>
      <c r="P70" s="35">
        <v>42094</v>
      </c>
      <c r="Q70" s="36">
        <f t="shared" si="27"/>
        <v>1329.4788073600412</v>
      </c>
      <c r="R70" s="36">
        <f t="shared" si="29"/>
        <v>991.33777496865628</v>
      </c>
      <c r="S70" s="37">
        <f t="shared" si="28"/>
        <v>29</v>
      </c>
    </row>
    <row r="71" spans="1:19" x14ac:dyDescent="0.25">
      <c r="A71" s="33">
        <f t="shared" si="38"/>
        <v>43373</v>
      </c>
      <c r="B71" s="34">
        <f t="shared" si="39"/>
        <v>1457.9529459793389</v>
      </c>
      <c r="C71" s="34">
        <f t="shared" si="39"/>
        <v>897.1460618219254</v>
      </c>
      <c r="D71" s="11">
        <v>-2.4799999999999999E-2</v>
      </c>
      <c r="E71" s="11">
        <v>-1.9099999999999999E-2</v>
      </c>
      <c r="G71" s="36">
        <f>MAX($B$2:B71)</f>
        <v>1683.8219706124546</v>
      </c>
      <c r="H71" s="11">
        <f t="shared" si="34"/>
        <v>-0.13414068029469928</v>
      </c>
      <c r="I71" s="11">
        <f t="shared" si="35"/>
        <v>-2.4799999999999999E-2</v>
      </c>
      <c r="J71" s="36">
        <f>MAX($C$2:C71)</f>
        <v>1170.3363692566995</v>
      </c>
      <c r="K71" s="11">
        <f t="shared" si="36"/>
        <v>-0.23342887960346126</v>
      </c>
      <c r="L71" s="11">
        <f t="shared" si="40"/>
        <v>-1.9099999999999999E-2</v>
      </c>
      <c r="M71" s="11">
        <f t="shared" si="37"/>
        <v>-5.7000000000000002E-3</v>
      </c>
      <c r="O71" s="37" t="s">
        <v>57</v>
      </c>
      <c r="P71" s="35">
        <v>42185</v>
      </c>
      <c r="Q71" s="36">
        <f t="shared" si="27"/>
        <v>1506.6792749384233</v>
      </c>
      <c r="R71" s="36">
        <f t="shared" si="29"/>
        <v>970.66655614385911</v>
      </c>
      <c r="S71" s="37">
        <f t="shared" si="28"/>
        <v>32</v>
      </c>
    </row>
    <row r="72" spans="1:19" x14ac:dyDescent="0.25">
      <c r="A72" s="33">
        <f t="shared" si="38"/>
        <v>43404</v>
      </c>
      <c r="B72" s="34">
        <f t="shared" si="39"/>
        <v>1381.7020069046193</v>
      </c>
      <c r="C72" s="34">
        <f t="shared" si="39"/>
        <v>860.81164631813749</v>
      </c>
      <c r="D72" s="11">
        <v>-5.2299999999999999E-2</v>
      </c>
      <c r="E72" s="11">
        <v>-4.0500000000000001E-2</v>
      </c>
      <c r="G72" s="36">
        <f>MAX($B$2:B72)</f>
        <v>1683.8219706124546</v>
      </c>
      <c r="H72" s="11">
        <f t="shared" si="34"/>
        <v>-0.17942512271528654</v>
      </c>
      <c r="I72" s="11">
        <f t="shared" si="35"/>
        <v>-5.2299999999999999E-2</v>
      </c>
      <c r="J72" s="36">
        <f>MAX($C$2:C72)</f>
        <v>1170.3363692566995</v>
      </c>
      <c r="K72" s="11">
        <f t="shared" si="36"/>
        <v>-0.264475009979521</v>
      </c>
      <c r="L72" s="11">
        <f t="shared" si="40"/>
        <v>-4.0500000000000001E-2</v>
      </c>
      <c r="M72" s="11">
        <f t="shared" si="37"/>
        <v>-1.1799999999999998E-2</v>
      </c>
      <c r="O72" s="37" t="s">
        <v>58</v>
      </c>
      <c r="P72" s="35">
        <v>42277</v>
      </c>
      <c r="Q72" s="36">
        <f t="shared" si="27"/>
        <v>1394.4611287366238</v>
      </c>
      <c r="R72" s="36">
        <f t="shared" si="29"/>
        <v>840.5777579757746</v>
      </c>
      <c r="S72" s="37">
        <f t="shared" si="28"/>
        <v>35</v>
      </c>
    </row>
    <row r="73" spans="1:19" x14ac:dyDescent="0.25">
      <c r="A73" s="33">
        <f t="shared" si="38"/>
        <v>43434</v>
      </c>
      <c r="B73" s="34">
        <f t="shared" si="39"/>
        <v>1388.8868573405234</v>
      </c>
      <c r="C73" s="34">
        <f t="shared" si="39"/>
        <v>873.29341518975048</v>
      </c>
      <c r="D73" s="11">
        <v>5.1999999999999998E-3</v>
      </c>
      <c r="E73" s="11">
        <v>1.4500000000000001E-2</v>
      </c>
      <c r="G73" s="36">
        <f>MAX($B$2:B73)</f>
        <v>1683.8219706124546</v>
      </c>
      <c r="H73" s="11">
        <f t="shared" si="34"/>
        <v>-0.17515813335340602</v>
      </c>
      <c r="I73" s="11" t="str">
        <f t="shared" si="35"/>
        <v>Positive</v>
      </c>
      <c r="J73" s="36">
        <f>MAX($C$2:C73)</f>
        <v>1170.3363692566995</v>
      </c>
      <c r="K73" s="11">
        <f t="shared" si="36"/>
        <v>-0.25380989762422412</v>
      </c>
      <c r="L73" s="11" t="str">
        <f t="shared" si="40"/>
        <v>Positive</v>
      </c>
      <c r="M73" s="11">
        <f t="shared" si="37"/>
        <v>-9.300000000000001E-3</v>
      </c>
      <c r="O73" s="37" t="s">
        <v>59</v>
      </c>
      <c r="P73" s="35">
        <v>42369</v>
      </c>
      <c r="Q73" s="36">
        <f t="shared" si="27"/>
        <v>1388.0157269730071</v>
      </c>
      <c r="R73" s="36">
        <f t="shared" si="29"/>
        <v>816.65647784535759</v>
      </c>
      <c r="S73" s="37">
        <f t="shared" si="28"/>
        <v>38</v>
      </c>
    </row>
    <row r="74" spans="1:19" x14ac:dyDescent="0.25">
      <c r="A74" s="33">
        <f t="shared" si="38"/>
        <v>43465</v>
      </c>
      <c r="B74" s="34">
        <f t="shared" si="39"/>
        <v>1395.8312916272259</v>
      </c>
      <c r="C74" s="34">
        <f t="shared" si="39"/>
        <v>859.32072054671448</v>
      </c>
      <c r="D74" s="11">
        <v>5.0000000000000001E-3</v>
      </c>
      <c r="E74" s="11">
        <v>-1.6E-2</v>
      </c>
      <c r="G74" s="36">
        <f>MAX($B$2:B74)</f>
        <v>1683.8219706124546</v>
      </c>
      <c r="H74" s="11">
        <f t="shared" si="34"/>
        <v>-0.17103392402017303</v>
      </c>
      <c r="I74" s="11" t="str">
        <f t="shared" si="35"/>
        <v>Positive</v>
      </c>
      <c r="J74" s="36">
        <f>MAX($C$2:C74)</f>
        <v>1170.3363692566995</v>
      </c>
      <c r="K74" s="11">
        <f t="shared" si="36"/>
        <v>-0.26574893926223653</v>
      </c>
      <c r="L74" s="11">
        <f t="shared" si="40"/>
        <v>-1.6E-2</v>
      </c>
      <c r="M74" s="11">
        <f t="shared" si="37"/>
        <v>2.1000000000000001E-2</v>
      </c>
      <c r="O74" s="37" t="s">
        <v>61</v>
      </c>
      <c r="P74" s="35">
        <v>42460</v>
      </c>
      <c r="Q74" s="36">
        <f t="shared" si="27"/>
        <v>1380.0635863230955</v>
      </c>
      <c r="R74" s="36">
        <f t="shared" si="29"/>
        <v>848.80134561518025</v>
      </c>
      <c r="S74" s="37">
        <f t="shared" si="28"/>
        <v>41</v>
      </c>
    </row>
    <row r="75" spans="1:19" x14ac:dyDescent="0.25">
      <c r="A75" s="33">
        <f t="shared" si="38"/>
        <v>43496</v>
      </c>
      <c r="B75" s="34">
        <f t="shared" si="39"/>
        <v>1463.1103598836582</v>
      </c>
      <c r="C75" s="34">
        <f t="shared" si="39"/>
        <v>920.07469548936717</v>
      </c>
      <c r="D75" s="11">
        <v>4.82E-2</v>
      </c>
      <c r="E75" s="11">
        <v>7.0699999999999999E-2</v>
      </c>
      <c r="G75" s="36">
        <f>MAX($B$2:B75)</f>
        <v>1683.8219706124546</v>
      </c>
      <c r="H75" s="11">
        <f t="shared" si="34"/>
        <v>-0.13107775915794539</v>
      </c>
      <c r="I75" s="11" t="str">
        <f t="shared" si="35"/>
        <v>Positive</v>
      </c>
      <c r="J75" s="36">
        <f>MAX($C$2:C75)</f>
        <v>1170.3363692566995</v>
      </c>
      <c r="K75" s="11">
        <f t="shared" si="36"/>
        <v>-0.21383738926807661</v>
      </c>
      <c r="L75" s="11" t="str">
        <f t="shared" si="40"/>
        <v>Positive</v>
      </c>
      <c r="M75" s="11">
        <f t="shared" si="37"/>
        <v>-2.2499999999999999E-2</v>
      </c>
      <c r="O75" s="37" t="s">
        <v>62</v>
      </c>
      <c r="P75" s="35">
        <v>42551</v>
      </c>
      <c r="Q75" s="36">
        <f t="shared" si="27"/>
        <v>1422.4079784656039</v>
      </c>
      <c r="R75" s="36">
        <f t="shared" si="29"/>
        <v>872.25981148953656</v>
      </c>
      <c r="S75" s="37">
        <f t="shared" si="28"/>
        <v>44</v>
      </c>
    </row>
    <row r="76" spans="1:19" x14ac:dyDescent="0.25">
      <c r="A76" s="33">
        <f t="shared" si="38"/>
        <v>43524</v>
      </c>
      <c r="B76" s="34">
        <f t="shared" si="39"/>
        <v>1495.445098837087</v>
      </c>
      <c r="C76" s="34">
        <f t="shared" si="39"/>
        <v>924.49105402771602</v>
      </c>
      <c r="D76" s="11">
        <v>2.2100000000000002E-2</v>
      </c>
      <c r="E76" s="11">
        <v>4.7999999999999996E-3</v>
      </c>
      <c r="G76" s="36">
        <f>MAX($B$2:B76)</f>
        <v>1683.8219706124546</v>
      </c>
      <c r="H76" s="11">
        <f t="shared" si="34"/>
        <v>-0.11187457763533604</v>
      </c>
      <c r="I76" s="11" t="str">
        <f t="shared" si="35"/>
        <v>Positive</v>
      </c>
      <c r="J76" s="36">
        <f>MAX($C$2:C76)</f>
        <v>1170.3363692566995</v>
      </c>
      <c r="K76" s="11">
        <f t="shared" si="36"/>
        <v>-0.2100638087365635</v>
      </c>
      <c r="L76" s="11" t="str">
        <f t="shared" si="40"/>
        <v>Positive</v>
      </c>
      <c r="M76" s="11">
        <f t="shared" si="37"/>
        <v>1.7300000000000003E-2</v>
      </c>
      <c r="O76" s="37" t="s">
        <v>64</v>
      </c>
      <c r="P76" s="35">
        <v>42643</v>
      </c>
      <c r="Q76" s="36">
        <f t="shared" si="27"/>
        <v>1439.5561730336251</v>
      </c>
      <c r="R76" s="36">
        <f t="shared" si="29"/>
        <v>874.32520645315026</v>
      </c>
      <c r="S76" s="37">
        <f t="shared" si="28"/>
        <v>47</v>
      </c>
    </row>
    <row r="77" spans="1:19" x14ac:dyDescent="0.25">
      <c r="A77" s="33">
        <f t="shared" si="38"/>
        <v>43555</v>
      </c>
      <c r="B77" s="34">
        <f t="shared" si="39"/>
        <v>1536.8689280748745</v>
      </c>
      <c r="C77" s="34">
        <f t="shared" si="39"/>
        <v>935.76984488685412</v>
      </c>
      <c r="D77" s="11">
        <v>2.7699999999999999E-2</v>
      </c>
      <c r="E77" s="11">
        <v>1.2200000000000001E-2</v>
      </c>
      <c r="G77" s="36">
        <f>MAX($B$2:B77)</f>
        <v>1683.8219706124546</v>
      </c>
      <c r="H77" s="11">
        <f t="shared" si="34"/>
        <v>-8.7273503435834732E-2</v>
      </c>
      <c r="I77" s="11" t="str">
        <f t="shared" si="35"/>
        <v>Positive</v>
      </c>
      <c r="J77" s="36">
        <f>MAX($C$2:C77)</f>
        <v>1170.3363692566995</v>
      </c>
      <c r="K77" s="11">
        <f t="shared" si="36"/>
        <v>-0.20042658720314965</v>
      </c>
      <c r="L77" s="11" t="str">
        <f t="shared" si="40"/>
        <v>Positive</v>
      </c>
      <c r="M77" s="11">
        <f t="shared" si="37"/>
        <v>1.5499999999999998E-2</v>
      </c>
      <c r="O77" s="37" t="s">
        <v>66</v>
      </c>
      <c r="P77" s="35">
        <v>42735</v>
      </c>
      <c r="Q77" s="36">
        <f t="shared" si="27"/>
        <v>1531.7743463318579</v>
      </c>
      <c r="R77" s="36">
        <f t="shared" si="29"/>
        <v>835.26000646376792</v>
      </c>
      <c r="S77" s="37">
        <f t="shared" si="28"/>
        <v>50</v>
      </c>
    </row>
    <row r="78" spans="1:19" x14ac:dyDescent="0.25">
      <c r="A78" s="33">
        <f t="shared" si="38"/>
        <v>43585</v>
      </c>
      <c r="B78" s="34">
        <f t="shared" si="39"/>
        <v>1618.3229812628426</v>
      </c>
      <c r="C78" s="34">
        <f t="shared" si="39"/>
        <v>929.68734089508962</v>
      </c>
      <c r="D78" s="11">
        <v>5.2999999999999999E-2</v>
      </c>
      <c r="E78" s="11">
        <v>-6.4999999999999997E-3</v>
      </c>
      <c r="G78" s="36">
        <f>MAX($B$2:B78)</f>
        <v>1683.8219706124546</v>
      </c>
      <c r="H78" s="11">
        <f t="shared" si="34"/>
        <v>-3.8898999117934152E-2</v>
      </c>
      <c r="I78" s="11" t="str">
        <f t="shared" si="35"/>
        <v>Positive</v>
      </c>
      <c r="J78" s="36">
        <f>MAX($C$2:C78)</f>
        <v>1170.3363692566995</v>
      </c>
      <c r="K78" s="11">
        <f t="shared" si="36"/>
        <v>-0.20562381438632915</v>
      </c>
      <c r="L78" s="11">
        <f t="shared" si="40"/>
        <v>-6.4999999999999997E-3</v>
      </c>
      <c r="M78" s="11">
        <f t="shared" si="37"/>
        <v>5.9499999999999997E-2</v>
      </c>
      <c r="O78" s="37" t="s">
        <v>68</v>
      </c>
      <c r="P78" s="35">
        <v>42825</v>
      </c>
      <c r="Q78" s="36">
        <f t="shared" si="27"/>
        <v>1554.2326434869346</v>
      </c>
      <c r="R78" s="36">
        <f t="shared" si="29"/>
        <v>889.72007156847076</v>
      </c>
      <c r="S78" s="37">
        <f t="shared" si="28"/>
        <v>53</v>
      </c>
    </row>
    <row r="79" spans="1:19" x14ac:dyDescent="0.25">
      <c r="A79" s="33">
        <f t="shared" si="38"/>
        <v>43616</v>
      </c>
      <c r="B79" s="34">
        <f t="shared" si="39"/>
        <v>1545.8221117022674</v>
      </c>
      <c r="C79" s="34">
        <f t="shared" si="39"/>
        <v>920.85531115658637</v>
      </c>
      <c r="D79" s="11">
        <v>-4.48E-2</v>
      </c>
      <c r="E79" s="11">
        <v>-9.4999999999999998E-3</v>
      </c>
      <c r="G79" s="36">
        <f>MAX($B$2:B79)</f>
        <v>1683.8219706124546</v>
      </c>
      <c r="H79" s="11">
        <f t="shared" si="34"/>
        <v>-8.1956323957450561E-2</v>
      </c>
      <c r="I79" s="11">
        <f t="shared" si="35"/>
        <v>-4.48E-2</v>
      </c>
      <c r="J79" s="36">
        <f>MAX($C$2:C79)</f>
        <v>1170.3363692566995</v>
      </c>
      <c r="K79" s="11">
        <f t="shared" si="36"/>
        <v>-0.21317038814965894</v>
      </c>
      <c r="L79" s="11">
        <f t="shared" si="40"/>
        <v>-9.4999999999999998E-3</v>
      </c>
      <c r="M79" s="11">
        <f t="shared" si="37"/>
        <v>-3.5299999999999998E-2</v>
      </c>
      <c r="O79" s="37" t="s">
        <v>70</v>
      </c>
      <c r="P79" s="35">
        <v>42916</v>
      </c>
      <c r="Q79" s="36">
        <f t="shared" si="27"/>
        <v>1649.2931187182091</v>
      </c>
      <c r="R79" s="36">
        <f t="shared" si="29"/>
        <v>932.80200756029956</v>
      </c>
      <c r="S79" s="37">
        <f t="shared" si="28"/>
        <v>56</v>
      </c>
    </row>
    <row r="80" spans="1:19" x14ac:dyDescent="0.25">
      <c r="A80" s="33">
        <f t="shared" si="38"/>
        <v>43646</v>
      </c>
      <c r="B80" s="34">
        <f t="shared" si="39"/>
        <v>1578.5935404703557</v>
      </c>
      <c r="C80" s="34">
        <f t="shared" si="39"/>
        <v>962.47797122086399</v>
      </c>
      <c r="D80" s="11">
        <v>2.12E-2</v>
      </c>
      <c r="E80" s="11">
        <v>4.5199999999999997E-2</v>
      </c>
      <c r="G80" s="36">
        <f>MAX($B$2:B80)</f>
        <v>1683.8219706124546</v>
      </c>
      <c r="H80" s="11">
        <f t="shared" si="34"/>
        <v>-6.2493798025348379E-2</v>
      </c>
      <c r="I80" s="11" t="str">
        <f t="shared" si="35"/>
        <v>Positive</v>
      </c>
      <c r="J80" s="36">
        <f>MAX($C$2:C80)</f>
        <v>1170.3363692566995</v>
      </c>
      <c r="K80" s="11">
        <f t="shared" si="36"/>
        <v>-0.17760568969402357</v>
      </c>
      <c r="L80" s="11" t="str">
        <f t="shared" si="40"/>
        <v>Positive</v>
      </c>
      <c r="M80" s="11">
        <f t="shared" si="37"/>
        <v>-2.3999999999999997E-2</v>
      </c>
      <c r="O80" s="37" t="s">
        <v>72</v>
      </c>
      <c r="P80" s="35">
        <v>43008</v>
      </c>
      <c r="Q80" s="36">
        <f t="shared" si="27"/>
        <v>1601.1838551488818</v>
      </c>
      <c r="R80" s="36">
        <f t="shared" si="29"/>
        <v>986.30660325224221</v>
      </c>
      <c r="S80" s="37">
        <f t="shared" si="28"/>
        <v>59</v>
      </c>
    </row>
    <row r="81" spans="1:19" x14ac:dyDescent="0.25">
      <c r="A81" s="33">
        <f t="shared" si="38"/>
        <v>43677</v>
      </c>
      <c r="B81" s="34">
        <f t="shared" si="39"/>
        <v>1607.6396616150103</v>
      </c>
      <c r="C81" s="34">
        <f t="shared" si="39"/>
        <v>964.69167055467199</v>
      </c>
      <c r="D81" s="11">
        <v>1.84E-2</v>
      </c>
      <c r="E81" s="11">
        <v>2.3E-3</v>
      </c>
      <c r="G81" s="36">
        <f>MAX($B$2:B81)</f>
        <v>1683.8219706124546</v>
      </c>
      <c r="H81" s="11">
        <f t="shared" si="34"/>
        <v>-4.5243683909014787E-2</v>
      </c>
      <c r="I81" s="11" t="str">
        <f t="shared" si="35"/>
        <v>Positive</v>
      </c>
      <c r="J81" s="36">
        <f>MAX($C$2:C81)</f>
        <v>1170.3363692566995</v>
      </c>
      <c r="K81" s="11">
        <f t="shared" si="36"/>
        <v>-0.17571418278031981</v>
      </c>
      <c r="L81" s="11" t="str">
        <f t="shared" si="40"/>
        <v>Positive</v>
      </c>
      <c r="M81" s="11">
        <f t="shared" si="37"/>
        <v>1.61E-2</v>
      </c>
      <c r="O81" s="37" t="s">
        <v>73</v>
      </c>
      <c r="P81" s="35">
        <v>43100</v>
      </c>
      <c r="Q81" s="36">
        <f t="shared" si="27"/>
        <v>1658.9379020812362</v>
      </c>
      <c r="R81" s="36">
        <f t="shared" si="29"/>
        <v>1032.3494796762666</v>
      </c>
      <c r="S81" s="37">
        <f t="shared" si="28"/>
        <v>62</v>
      </c>
    </row>
    <row r="82" spans="1:19" x14ac:dyDescent="0.25">
      <c r="A82" s="33">
        <f t="shared" si="38"/>
        <v>43708</v>
      </c>
      <c r="B82" s="34">
        <f t="shared" si="39"/>
        <v>1570.342421465542</v>
      </c>
      <c r="C82" s="34">
        <f t="shared" si="39"/>
        <v>904.20550281089402</v>
      </c>
      <c r="D82" s="11">
        <v>-2.3199999999999998E-2</v>
      </c>
      <c r="E82" s="11">
        <v>-6.2700000000000006E-2</v>
      </c>
      <c r="G82" s="36">
        <f>MAX($B$2:B82)</f>
        <v>1683.8219706124546</v>
      </c>
      <c r="H82" s="11">
        <f t="shared" si="34"/>
        <v>-6.7394030442325725E-2</v>
      </c>
      <c r="I82" s="11">
        <f t="shared" si="35"/>
        <v>-2.3199999999999998E-2</v>
      </c>
      <c r="J82" s="36">
        <f>MAX($C$2:C82)</f>
        <v>1170.3363692566995</v>
      </c>
      <c r="K82" s="11">
        <f t="shared" si="36"/>
        <v>-0.22739690351999375</v>
      </c>
      <c r="L82" s="11">
        <f t="shared" si="40"/>
        <v>-6.2700000000000006E-2</v>
      </c>
      <c r="M82" s="11">
        <f t="shared" si="37"/>
        <v>3.9500000000000007E-2</v>
      </c>
      <c r="O82" s="37" t="s">
        <v>75</v>
      </c>
      <c r="P82" s="35">
        <v>43190</v>
      </c>
      <c r="Q82" s="36">
        <f t="shared" si="27"/>
        <v>1664.2115400903531</v>
      </c>
      <c r="R82" s="36">
        <f t="shared" si="29"/>
        <v>1043.0233669683641</v>
      </c>
      <c r="S82" s="37">
        <f t="shared" si="28"/>
        <v>65</v>
      </c>
    </row>
    <row r="83" spans="1:19" x14ac:dyDescent="0.25">
      <c r="A83" s="33">
        <f t="shared" si="38"/>
        <v>43738</v>
      </c>
      <c r="B83" s="34">
        <f t="shared" si="39"/>
        <v>1552.4405178608349</v>
      </c>
      <c r="C83" s="34">
        <f t="shared" si="39"/>
        <v>893.9879806291309</v>
      </c>
      <c r="D83" s="11">
        <v>-1.14E-2</v>
      </c>
      <c r="E83" s="11">
        <v>-1.1299999999999999E-2</v>
      </c>
      <c r="G83" s="36">
        <f>MAX($B$2:B83)</f>
        <v>1683.8219706124546</v>
      </c>
      <c r="H83" s="11">
        <f t="shared" si="34"/>
        <v>-7.8025738495283159E-2</v>
      </c>
      <c r="I83" s="11">
        <f t="shared" si="35"/>
        <v>-1.14E-2</v>
      </c>
      <c r="J83" s="36">
        <f>MAX($C$2:C83)</f>
        <v>1170.3363692566995</v>
      </c>
      <c r="K83" s="11">
        <f t="shared" si="36"/>
        <v>-0.23612731851021784</v>
      </c>
      <c r="L83" s="11">
        <f t="shared" si="40"/>
        <v>-1.1299999999999999E-2</v>
      </c>
      <c r="M83" s="11">
        <f t="shared" si="37"/>
        <v>-1.0000000000000113E-4</v>
      </c>
      <c r="O83" s="37" t="s">
        <v>77</v>
      </c>
      <c r="P83" s="35">
        <v>43281</v>
      </c>
      <c r="Q83" s="36">
        <f t="shared" si="27"/>
        <v>1566.9986388820116</v>
      </c>
      <c r="R83" s="36">
        <f t="shared" si="29"/>
        <v>915.44724406954174</v>
      </c>
      <c r="S83" s="37">
        <f t="shared" si="28"/>
        <v>68</v>
      </c>
    </row>
    <row r="84" spans="1:19" x14ac:dyDescent="0.25">
      <c r="A84" s="33">
        <f t="shared" si="38"/>
        <v>43769</v>
      </c>
      <c r="B84" s="34">
        <f t="shared" ref="B84:C97" si="41">B83*(1+D84)</f>
        <v>1543.9020950126005</v>
      </c>
      <c r="C84" s="34">
        <f t="shared" si="41"/>
        <v>916.24828134679615</v>
      </c>
      <c r="D84" s="11">
        <v>-5.4999999999999997E-3</v>
      </c>
      <c r="E84" s="11">
        <v>2.4899999999999999E-2</v>
      </c>
      <c r="G84" s="36">
        <f>MAX($B$2:B84)</f>
        <v>1683.8219706124546</v>
      </c>
      <c r="H84" s="11">
        <f t="shared" si="34"/>
        <v>-8.3096596933558975E-2</v>
      </c>
      <c r="I84" s="11">
        <f t="shared" si="35"/>
        <v>-5.4999999999999997E-3</v>
      </c>
      <c r="J84" s="36">
        <f>MAX($C$2:C84)</f>
        <v>1170.3363692566995</v>
      </c>
      <c r="K84" s="11">
        <f t="shared" si="36"/>
        <v>-0.21710688874112238</v>
      </c>
      <c r="L84" s="11" t="str">
        <f t="shared" si="40"/>
        <v>Positive</v>
      </c>
      <c r="M84" s="11">
        <f t="shared" si="37"/>
        <v>-3.0399999999999996E-2</v>
      </c>
      <c r="O84" s="37" t="s">
        <v>78</v>
      </c>
      <c r="P84" s="35">
        <v>43373</v>
      </c>
      <c r="Q84" s="36">
        <f t="shared" si="27"/>
        <v>1457.9529459793389</v>
      </c>
      <c r="R84" s="36">
        <f t="shared" si="29"/>
        <v>897.1460618219254</v>
      </c>
      <c r="S84" s="37">
        <f t="shared" si="28"/>
        <v>71</v>
      </c>
    </row>
    <row r="85" spans="1:19" x14ac:dyDescent="0.25">
      <c r="A85" s="33">
        <f t="shared" si="38"/>
        <v>43799</v>
      </c>
      <c r="B85" s="34">
        <f t="shared" si="41"/>
        <v>1545.018976145092</v>
      </c>
      <c r="C85" s="34">
        <f t="shared" si="41"/>
        <v>910.38429234617672</v>
      </c>
      <c r="D85" s="11">
        <v>7.2341448081419219E-4</v>
      </c>
      <c r="E85" s="11">
        <v>-6.4000000000000003E-3</v>
      </c>
      <c r="G85" s="36">
        <f>MAX($B$2:B85)</f>
        <v>1683.8219706124546</v>
      </c>
      <c r="H85" s="11">
        <f t="shared" si="34"/>
        <v>-8.2433295734272938E-2</v>
      </c>
      <c r="I85" s="11" t="str">
        <f t="shared" si="35"/>
        <v>Positive</v>
      </c>
      <c r="J85" s="36">
        <f>MAX($C$2:C85)</f>
        <v>1170.3363692566995</v>
      </c>
      <c r="K85" s="11">
        <f t="shared" si="36"/>
        <v>-0.22211740465317908</v>
      </c>
      <c r="L85" s="11">
        <f t="shared" si="40"/>
        <v>-6.4000000000000003E-3</v>
      </c>
      <c r="M85" s="11">
        <f t="shared" si="37"/>
        <v>7.1234144808141921E-3</v>
      </c>
      <c r="O85" s="37" t="s">
        <v>80</v>
      </c>
      <c r="P85" s="35">
        <v>43465</v>
      </c>
      <c r="Q85" s="36">
        <f t="shared" si="27"/>
        <v>1395.8312916272259</v>
      </c>
      <c r="R85" s="36">
        <f t="shared" si="29"/>
        <v>859.32072054671448</v>
      </c>
      <c r="S85" s="37">
        <f t="shared" si="28"/>
        <v>74</v>
      </c>
    </row>
    <row r="86" spans="1:19" x14ac:dyDescent="0.25">
      <c r="A86" s="33">
        <f t="shared" si="38"/>
        <v>43830</v>
      </c>
      <c r="B86" s="34">
        <f t="shared" si="41"/>
        <v>1573.4473253061617</v>
      </c>
      <c r="C86" s="34">
        <f t="shared" si="41"/>
        <v>950.80535492634692</v>
      </c>
      <c r="D86" s="11">
        <v>1.84E-2</v>
      </c>
      <c r="E86" s="11">
        <v>4.4400000000000002E-2</v>
      </c>
      <c r="G86" s="36">
        <f>MAX($B$2:B86)</f>
        <v>1683.8219706124546</v>
      </c>
      <c r="H86" s="11">
        <f t="shared" si="34"/>
        <v>-6.5550068375783477E-2</v>
      </c>
      <c r="I86" s="11" t="str">
        <f t="shared" si="35"/>
        <v>Positive</v>
      </c>
      <c r="J86" s="36">
        <f>MAX($C$2:C86)</f>
        <v>1170.3363692566995</v>
      </c>
      <c r="K86" s="11">
        <f t="shared" si="36"/>
        <v>-0.18757941741978035</v>
      </c>
      <c r="L86" s="11" t="str">
        <f t="shared" si="40"/>
        <v>Positive</v>
      </c>
      <c r="M86" s="11">
        <f t="shared" si="37"/>
        <v>-2.6000000000000002E-2</v>
      </c>
      <c r="O86" s="37" t="s">
        <v>82</v>
      </c>
      <c r="P86" s="35">
        <v>43555</v>
      </c>
      <c r="Q86" s="36">
        <f t="shared" si="27"/>
        <v>1536.8689280748745</v>
      </c>
      <c r="R86" s="36">
        <f t="shared" si="29"/>
        <v>935.76984488685412</v>
      </c>
      <c r="S86" s="37">
        <f t="shared" si="28"/>
        <v>77</v>
      </c>
    </row>
    <row r="87" spans="1:19" x14ac:dyDescent="0.25">
      <c r="A87" s="33">
        <f t="shared" si="38"/>
        <v>43861</v>
      </c>
      <c r="B87" s="34">
        <f t="shared" si="41"/>
        <v>1574.3913937013454</v>
      </c>
      <c r="C87" s="34">
        <f t="shared" si="41"/>
        <v>920.28450303321119</v>
      </c>
      <c r="D87" s="11">
        <v>5.9999999999999995E-4</v>
      </c>
      <c r="E87" s="11">
        <v>-3.2099999999999997E-2</v>
      </c>
      <c r="G87" s="36">
        <f>MAX($B$2:B87)</f>
        <v>1683.8219706124546</v>
      </c>
      <c r="H87" s="11">
        <f t="shared" si="34"/>
        <v>-6.4989398416808952E-2</v>
      </c>
      <c r="I87" s="11" t="str">
        <f t="shared" si="35"/>
        <v>Positive</v>
      </c>
      <c r="J87" s="36">
        <f>MAX($C$2:C87)</f>
        <v>1170.3363692566995</v>
      </c>
      <c r="K87" s="11">
        <f t="shared" si="36"/>
        <v>-0.21365811812060542</v>
      </c>
      <c r="L87" s="11">
        <f t="shared" si="40"/>
        <v>-3.2099999999999997E-2</v>
      </c>
      <c r="M87" s="11">
        <f t="shared" si="37"/>
        <v>3.27E-2</v>
      </c>
      <c r="O87" s="37" t="s">
        <v>83</v>
      </c>
      <c r="P87" s="35">
        <v>43646</v>
      </c>
      <c r="Q87" s="36">
        <f t="shared" si="27"/>
        <v>1578.5935404703557</v>
      </c>
      <c r="R87" s="36">
        <f t="shared" si="29"/>
        <v>962.47797122086399</v>
      </c>
      <c r="S87" s="37">
        <f t="shared" si="28"/>
        <v>80</v>
      </c>
    </row>
    <row r="88" spans="1:19" x14ac:dyDescent="0.25">
      <c r="A88" s="33">
        <f t="shared" si="38"/>
        <v>43890</v>
      </c>
      <c r="B88" s="34">
        <f t="shared" si="41"/>
        <v>1512.5178119288826</v>
      </c>
      <c r="C88" s="34">
        <f t="shared" si="41"/>
        <v>859.08558358150265</v>
      </c>
      <c r="D88" s="11">
        <v>-3.9300000000000002E-2</v>
      </c>
      <c r="E88" s="11">
        <v>-6.6500000000000004E-2</v>
      </c>
      <c r="G88" s="36">
        <f>MAX($B$2:B88)</f>
        <v>1683.8219706124546</v>
      </c>
      <c r="H88" s="11">
        <f t="shared" si="34"/>
        <v>-0.10173531505902833</v>
      </c>
      <c r="I88" s="11">
        <f t="shared" si="35"/>
        <v>-3.9300000000000002E-2</v>
      </c>
      <c r="J88" s="36">
        <f>MAX($C$2:C88)</f>
        <v>1170.3363692566995</v>
      </c>
      <c r="K88" s="11">
        <f t="shared" si="36"/>
        <v>-0.26594985326558507</v>
      </c>
      <c r="L88" s="11">
        <f t="shared" si="40"/>
        <v>-6.6500000000000004E-2</v>
      </c>
      <c r="M88" s="11">
        <f t="shared" si="37"/>
        <v>2.7200000000000002E-2</v>
      </c>
      <c r="O88" s="37" t="s">
        <v>84</v>
      </c>
      <c r="P88" s="35">
        <v>43738</v>
      </c>
      <c r="Q88" s="36">
        <f t="shared" si="27"/>
        <v>1552.4405178608349</v>
      </c>
      <c r="R88" s="36">
        <f t="shared" si="29"/>
        <v>893.9879806291309</v>
      </c>
      <c r="S88" s="37">
        <f t="shared" si="28"/>
        <v>83</v>
      </c>
    </row>
    <row r="89" spans="1:19" x14ac:dyDescent="0.25">
      <c r="A89" s="33">
        <f t="shared" si="38"/>
        <v>43921</v>
      </c>
      <c r="B89" s="34">
        <f t="shared" si="41"/>
        <v>1200.9391426715329</v>
      </c>
      <c r="C89" s="34">
        <f t="shared" si="41"/>
        <v>643.45510210254554</v>
      </c>
      <c r="D89" s="11">
        <v>-0.20599999999999999</v>
      </c>
      <c r="E89" s="11">
        <v>-0.251</v>
      </c>
      <c r="G89" s="36">
        <f>MAX($B$2:B89)</f>
        <v>1683.8219706124546</v>
      </c>
      <c r="H89" s="11">
        <f t="shared" si="34"/>
        <v>-0.28677784015686847</v>
      </c>
      <c r="I89" s="11">
        <f t="shared" si="35"/>
        <v>-0.20599999999999999</v>
      </c>
      <c r="J89" s="36">
        <f>MAX($C$2:C89)</f>
        <v>1170.3363692566995</v>
      </c>
      <c r="K89" s="11">
        <f t="shared" si="36"/>
        <v>-0.45019644009592319</v>
      </c>
      <c r="L89" s="11">
        <f t="shared" si="40"/>
        <v>-0.251</v>
      </c>
      <c r="M89" s="11">
        <f t="shared" si="37"/>
        <v>4.5000000000000012E-2</v>
      </c>
      <c r="O89" s="37" t="s">
        <v>86</v>
      </c>
      <c r="P89" s="35">
        <v>43830</v>
      </c>
      <c r="Q89" s="36">
        <f t="shared" si="27"/>
        <v>1573.4473253061617</v>
      </c>
      <c r="R89" s="36">
        <f t="shared" si="29"/>
        <v>950.80535492634692</v>
      </c>
      <c r="S89" s="37">
        <f t="shared" si="28"/>
        <v>86</v>
      </c>
    </row>
    <row r="90" spans="1:19" x14ac:dyDescent="0.25">
      <c r="A90" s="33">
        <f t="shared" si="38"/>
        <v>43951</v>
      </c>
      <c r="B90" s="34">
        <f t="shared" si="41"/>
        <v>1314.6497761029832</v>
      </c>
      <c r="C90" s="34">
        <f t="shared" si="41"/>
        <v>688.49695924972377</v>
      </c>
      <c r="D90" s="11">
        <v>9.4684759111520717E-2</v>
      </c>
      <c r="E90" s="11">
        <v>7.0000000000000007E-2</v>
      </c>
      <c r="G90" s="36">
        <f>MAX($B$2:B90)</f>
        <v>1683.8219706124546</v>
      </c>
      <c r="H90" s="11">
        <f t="shared" si="34"/>
        <v>-0.21924657175912299</v>
      </c>
      <c r="I90" s="11" t="str">
        <f t="shared" si="35"/>
        <v>Positive</v>
      </c>
      <c r="J90" s="36">
        <f>MAX($C$2:C90)</f>
        <v>1170.3363692566995</v>
      </c>
      <c r="K90" s="11">
        <f t="shared" si="36"/>
        <v>-0.41171019090263783</v>
      </c>
      <c r="L90" s="11" t="str">
        <f t="shared" si="40"/>
        <v>Positive</v>
      </c>
      <c r="M90" s="11">
        <f t="shared" si="37"/>
        <v>2.468475911152071E-2</v>
      </c>
      <c r="O90" s="37" t="s">
        <v>88</v>
      </c>
      <c r="P90" s="35">
        <v>43921</v>
      </c>
      <c r="Q90" s="36">
        <f t="shared" si="27"/>
        <v>1200.9391426715329</v>
      </c>
      <c r="R90" s="36">
        <f t="shared" si="29"/>
        <v>643.45510210254554</v>
      </c>
      <c r="S90" s="37">
        <f t="shared" si="28"/>
        <v>89</v>
      </c>
    </row>
    <row r="91" spans="1:19" x14ac:dyDescent="0.25">
      <c r="A91" s="33">
        <f t="shared" si="38"/>
        <v>43982</v>
      </c>
      <c r="B91" s="34">
        <f t="shared" si="41"/>
        <v>1329.502006071669</v>
      </c>
      <c r="C91" s="34">
        <f t="shared" si="41"/>
        <v>714.17789582973853</v>
      </c>
      <c r="D91" s="11">
        <v>1.1297480316554094E-2</v>
      </c>
      <c r="E91" s="11">
        <v>3.73E-2</v>
      </c>
      <c r="G91" s="36">
        <f>MAX($B$2:B91)</f>
        <v>1683.8219706124546</v>
      </c>
      <c r="H91" s="11">
        <f t="shared" si="34"/>
        <v>-0.21042602527148946</v>
      </c>
      <c r="I91" s="11" t="str">
        <f t="shared" si="35"/>
        <v>Positive</v>
      </c>
      <c r="J91" s="36">
        <f>MAX($C$2:C91)</f>
        <v>1170.3363692566995</v>
      </c>
      <c r="K91" s="11">
        <f t="shared" si="36"/>
        <v>-0.38976698102330609</v>
      </c>
      <c r="L91" s="11" t="str">
        <f t="shared" si="40"/>
        <v>Positive</v>
      </c>
      <c r="M91" s="11">
        <f t="shared" si="37"/>
        <v>-2.6002519683445906E-2</v>
      </c>
      <c r="O91" s="37" t="s">
        <v>89</v>
      </c>
      <c r="P91" s="35">
        <v>44012</v>
      </c>
      <c r="Q91" s="36">
        <f t="shared" si="27"/>
        <v>1373.2426220714269</v>
      </c>
      <c r="R91" s="36">
        <f t="shared" si="29"/>
        <v>737.10300628587311</v>
      </c>
      <c r="S91" s="37">
        <f t="shared" si="28"/>
        <v>92</v>
      </c>
    </row>
    <row r="92" spans="1:19" x14ac:dyDescent="0.25">
      <c r="A92" s="33">
        <f t="shared" si="38"/>
        <v>44012</v>
      </c>
      <c r="B92" s="34">
        <f t="shared" si="41"/>
        <v>1373.2426220714269</v>
      </c>
      <c r="C92" s="34">
        <f t="shared" si="41"/>
        <v>737.10300628587311</v>
      </c>
      <c r="D92" s="45">
        <v>3.2899999999999999E-2</v>
      </c>
      <c r="E92" s="45">
        <v>3.2099999999999997E-2</v>
      </c>
      <c r="G92" s="36">
        <f>MAX($B$2:B92)</f>
        <v>1683.8219706124546</v>
      </c>
      <c r="H92" s="11">
        <f t="shared" si="34"/>
        <v>-0.18444904150292152</v>
      </c>
      <c r="I92" s="11" t="str">
        <f t="shared" si="35"/>
        <v>Positive</v>
      </c>
      <c r="J92" s="36">
        <f>MAX($C$2:C92)</f>
        <v>1170.3363692566995</v>
      </c>
      <c r="K92" s="11">
        <f t="shared" si="36"/>
        <v>-0.37017850111415429</v>
      </c>
      <c r="L92" s="11" t="str">
        <f t="shared" si="40"/>
        <v>Positive</v>
      </c>
      <c r="M92" s="11">
        <f t="shared" si="37"/>
        <v>8.000000000000021E-4</v>
      </c>
      <c r="O92" s="37" t="s">
        <v>90</v>
      </c>
      <c r="P92" s="35">
        <v>44104</v>
      </c>
      <c r="Q92" s="36">
        <f t="shared" si="27"/>
        <v>1482.5819735752129</v>
      </c>
      <c r="R92" s="36">
        <f t="shared" si="29"/>
        <v>764.84795093899788</v>
      </c>
      <c r="S92" s="37">
        <f t="shared" si="28"/>
        <v>95</v>
      </c>
    </row>
    <row r="93" spans="1:19" x14ac:dyDescent="0.25">
      <c r="A93" s="33">
        <f t="shared" si="38"/>
        <v>44043</v>
      </c>
      <c r="B93" s="34">
        <f t="shared" si="41"/>
        <v>1394.8025312379484</v>
      </c>
      <c r="C93" s="34">
        <f t="shared" si="41"/>
        <v>735.11282816890127</v>
      </c>
      <c r="D93" s="11">
        <v>1.5699999999999999E-2</v>
      </c>
      <c r="E93" s="11">
        <v>-2.7000000000000001E-3</v>
      </c>
      <c r="G93" s="36">
        <f>MAX($B$2:B93)</f>
        <v>1683.8219706124546</v>
      </c>
      <c r="H93" s="11">
        <f t="shared" si="34"/>
        <v>-0.17164489145451733</v>
      </c>
      <c r="I93" s="11" t="str">
        <f t="shared" si="35"/>
        <v>Positive</v>
      </c>
      <c r="J93" s="36">
        <f>MAX($C$2:C93)</f>
        <v>1170.3363692566995</v>
      </c>
      <c r="K93" s="11">
        <f t="shared" si="36"/>
        <v>-0.37187901916114607</v>
      </c>
      <c r="L93" s="11">
        <f t="shared" si="40"/>
        <v>-2.7000000000000001E-3</v>
      </c>
      <c r="M93" s="11">
        <f t="shared" si="37"/>
        <v>1.84E-2</v>
      </c>
      <c r="O93" s="37" t="s">
        <v>91</v>
      </c>
      <c r="P93" s="35">
        <f>+P3</f>
        <v>44165</v>
      </c>
      <c r="Q93" s="36">
        <f t="shared" si="27"/>
        <v>1662.7454684364504</v>
      </c>
      <c r="R93" s="36">
        <f t="shared" si="29"/>
        <v>836.97907852656272</v>
      </c>
      <c r="S93" s="37">
        <f t="shared" si="28"/>
        <v>97</v>
      </c>
    </row>
    <row r="94" spans="1:19" x14ac:dyDescent="0.25">
      <c r="A94" s="33">
        <f t="shared" si="38"/>
        <v>44074</v>
      </c>
      <c r="B94" s="34">
        <f t="shared" si="41"/>
        <v>1476.5379595684922</v>
      </c>
      <c r="C94" s="34">
        <f t="shared" si="41"/>
        <v>774.29434191030361</v>
      </c>
      <c r="D94" s="11">
        <v>5.8599999999999999E-2</v>
      </c>
      <c r="E94" s="11">
        <v>5.33E-2</v>
      </c>
      <c r="G94" s="36">
        <f>MAX($B$2:B94)</f>
        <v>1683.8219706124546</v>
      </c>
      <c r="H94" s="11">
        <f t="shared" ref="H94:H97" si="42">B94/G94-1</f>
        <v>-0.12310328209375199</v>
      </c>
      <c r="I94" s="11" t="str">
        <f t="shared" ref="I94:I97" si="43">IF(D94&gt;0,"Positive",D94)</f>
        <v>Positive</v>
      </c>
      <c r="J94" s="36">
        <f>MAX($C$2:C94)</f>
        <v>1170.3363692566995</v>
      </c>
      <c r="K94" s="11">
        <f t="shared" ref="K94:K97" si="44">C94/J94-1</f>
        <v>-0.33840017088243524</v>
      </c>
      <c r="L94" s="11" t="str">
        <f t="shared" ref="L94:L97" si="45">IF(E94&gt;0,"Positive",E94)</f>
        <v>Positive</v>
      </c>
      <c r="M94" s="11">
        <f t="shared" ref="M94:M97" si="46">D94-E94</f>
        <v>5.2999999999999992E-3</v>
      </c>
      <c r="O94" s="8" t="s">
        <v>141</v>
      </c>
      <c r="P94" s="13"/>
      <c r="Q94" s="14" t="str">
        <f t="shared" ref="Q94:Q97" si="47">IFERROR(VLOOKUP(P94,A:B,2,0),"N/A")</f>
        <v>N/A</v>
      </c>
      <c r="R94" s="14" t="str">
        <f t="shared" ref="R94:R97" si="48">IFERROR(VLOOKUP(P94,A:C,3,0),"N/A")</f>
        <v>N/A</v>
      </c>
      <c r="S94" s="8" t="str">
        <f t="shared" ref="S94:S97" si="49">IFERROR(MATCH(P94,A:A,0),"N/A")</f>
        <v>N/A</v>
      </c>
    </row>
    <row r="95" spans="1:19" x14ac:dyDescent="0.25">
      <c r="A95" s="33">
        <v>44104</v>
      </c>
      <c r="B95" s="34">
        <f t="shared" si="41"/>
        <v>1482.5819735752129</v>
      </c>
      <c r="C95" s="34">
        <f t="shared" si="41"/>
        <v>764.84795093899788</v>
      </c>
      <c r="D95" s="11">
        <v>4.0933685230057672E-3</v>
      </c>
      <c r="E95" s="11">
        <v>-1.2200000000000001E-2</v>
      </c>
      <c r="G95" s="36">
        <f>MAX($B$2:B95)</f>
        <v>1683.8219706124546</v>
      </c>
      <c r="H95" s="11">
        <f t="shared" si="42"/>
        <v>-0.11951382067074756</v>
      </c>
      <c r="I95" s="11" t="str">
        <f t="shared" si="43"/>
        <v>Positive</v>
      </c>
      <c r="J95" s="36">
        <f>MAX($C$2:C95)</f>
        <v>1170.3363692566995</v>
      </c>
      <c r="K95" s="11">
        <f t="shared" si="44"/>
        <v>-0.34647168879766954</v>
      </c>
      <c r="L95" s="11">
        <f t="shared" si="45"/>
        <v>-1.2200000000000001E-2</v>
      </c>
      <c r="M95" s="11">
        <f t="shared" si="46"/>
        <v>1.6293368523005766E-2</v>
      </c>
      <c r="O95" s="8" t="s">
        <v>142</v>
      </c>
      <c r="P95" s="13"/>
      <c r="Q95" s="14" t="str">
        <f t="shared" si="47"/>
        <v>N/A</v>
      </c>
      <c r="R95" s="14" t="str">
        <f t="shared" si="48"/>
        <v>N/A</v>
      </c>
      <c r="S95" s="8" t="str">
        <f t="shared" si="49"/>
        <v>N/A</v>
      </c>
    </row>
    <row r="96" spans="1:19" x14ac:dyDescent="0.25">
      <c r="A96" s="33">
        <v>44135</v>
      </c>
      <c r="B96" s="34">
        <f t="shared" si="41"/>
        <v>1514.7540024017951</v>
      </c>
      <c r="C96" s="34">
        <f t="shared" si="41"/>
        <v>780.90975790871676</v>
      </c>
      <c r="D96" s="11">
        <v>2.1700000000000001E-2</v>
      </c>
      <c r="E96" s="11">
        <v>2.1000000000000001E-2</v>
      </c>
      <c r="G96" s="36">
        <f>MAX($B$2:B96)</f>
        <v>1683.8219706124546</v>
      </c>
      <c r="H96" s="11">
        <f t="shared" si="42"/>
        <v>-0.10040727057930277</v>
      </c>
      <c r="I96" s="11" t="str">
        <f t="shared" si="43"/>
        <v>Positive</v>
      </c>
      <c r="J96" s="36">
        <f>MAX($C$2:C96)</f>
        <v>1170.3363692566995</v>
      </c>
      <c r="K96" s="11">
        <f t="shared" si="44"/>
        <v>-0.33274759426242062</v>
      </c>
      <c r="L96" s="11" t="str">
        <f t="shared" si="45"/>
        <v>Positive</v>
      </c>
      <c r="M96" s="11">
        <f t="shared" si="46"/>
        <v>6.9999999999999923E-4</v>
      </c>
      <c r="O96" s="8" t="s">
        <v>143</v>
      </c>
      <c r="P96" s="8"/>
      <c r="Q96" s="14" t="str">
        <f t="shared" si="47"/>
        <v>N/A</v>
      </c>
      <c r="R96" s="14" t="str">
        <f t="shared" si="48"/>
        <v>N/A</v>
      </c>
      <c r="S96" s="8" t="str">
        <f t="shared" si="49"/>
        <v>N/A</v>
      </c>
    </row>
    <row r="97" spans="1:19" x14ac:dyDescent="0.25">
      <c r="A97" s="33">
        <f>EOMONTH(A96,1)</f>
        <v>44165</v>
      </c>
      <c r="B97" s="34">
        <f t="shared" si="41"/>
        <v>1662.7454684364504</v>
      </c>
      <c r="C97" s="34">
        <f t="shared" si="41"/>
        <v>836.97907852656272</v>
      </c>
      <c r="D97" s="11">
        <v>9.7699999999999995E-2</v>
      </c>
      <c r="E97" s="11">
        <v>7.1800000000000003E-2</v>
      </c>
      <c r="G97" s="36">
        <f>MAX($B$2:B97)</f>
        <v>1683.8219706124546</v>
      </c>
      <c r="H97" s="11">
        <f t="shared" si="42"/>
        <v>-1.251706091490068E-2</v>
      </c>
      <c r="I97" s="11" t="str">
        <f t="shared" si="43"/>
        <v>Positive</v>
      </c>
      <c r="J97" s="36">
        <f>MAX($C$2:C97)</f>
        <v>1170.3363692566995</v>
      </c>
      <c r="K97" s="11">
        <f t="shared" si="44"/>
        <v>-0.28483887153046239</v>
      </c>
      <c r="L97" s="11" t="str">
        <f t="shared" si="45"/>
        <v>Positive</v>
      </c>
      <c r="M97" s="11">
        <f t="shared" si="46"/>
        <v>2.5899999999999992E-2</v>
      </c>
      <c r="O97" s="8" t="s">
        <v>144</v>
      </c>
      <c r="P97" s="8"/>
      <c r="Q97" s="14" t="str">
        <f t="shared" si="47"/>
        <v>N/A</v>
      </c>
      <c r="R97" s="14" t="str">
        <f t="shared" si="48"/>
        <v>N/A</v>
      </c>
      <c r="S97" s="8" t="str">
        <f t="shared" si="49"/>
        <v>N/A</v>
      </c>
    </row>
    <row r="98" spans="1:19" x14ac:dyDescent="0.25">
      <c r="G98" s="36"/>
      <c r="H98" s="11"/>
      <c r="J98" s="36"/>
      <c r="K98" s="11"/>
    </row>
    <row r="99" spans="1:19" x14ac:dyDescent="0.25">
      <c r="G99" s="36"/>
      <c r="H99" s="11"/>
      <c r="J99" s="36"/>
      <c r="K99" s="11"/>
    </row>
    <row r="100" spans="1:19" x14ac:dyDescent="0.25">
      <c r="G100" s="36"/>
      <c r="H100" s="11"/>
      <c r="J100" s="36"/>
      <c r="K100" s="11"/>
    </row>
    <row r="101" spans="1:19" x14ac:dyDescent="0.25">
      <c r="G101" s="36"/>
      <c r="H101" s="11"/>
      <c r="J101" s="36"/>
      <c r="K101" s="11"/>
    </row>
    <row r="102" spans="1:19" x14ac:dyDescent="0.25">
      <c r="G102" s="36"/>
      <c r="H102" s="11"/>
      <c r="J102" s="36"/>
      <c r="K102" s="11"/>
    </row>
    <row r="103" spans="1:19" x14ac:dyDescent="0.25">
      <c r="G103" s="36"/>
      <c r="H103" s="11"/>
      <c r="J103" s="36"/>
      <c r="K103" s="11"/>
    </row>
    <row r="104" spans="1:19" x14ac:dyDescent="0.25">
      <c r="G104" s="36"/>
      <c r="H104" s="11"/>
      <c r="J104" s="36"/>
      <c r="K104" s="11"/>
    </row>
    <row r="105" spans="1:19" x14ac:dyDescent="0.25">
      <c r="G105" s="36"/>
      <c r="H105" s="11"/>
      <c r="J105" s="36"/>
      <c r="K105" s="11"/>
    </row>
    <row r="106" spans="1:19" x14ac:dyDescent="0.25">
      <c r="G106" s="36"/>
      <c r="H106" s="11"/>
      <c r="J106" s="36"/>
      <c r="K106" s="11"/>
    </row>
    <row r="107" spans="1:19" x14ac:dyDescent="0.25">
      <c r="G107" s="36"/>
      <c r="H107" s="11"/>
      <c r="J107" s="36"/>
      <c r="K107" s="11"/>
    </row>
    <row r="108" spans="1:19" x14ac:dyDescent="0.25">
      <c r="G108" s="36"/>
      <c r="H108" s="11"/>
      <c r="J108" s="36"/>
      <c r="K108" s="11"/>
    </row>
    <row r="109" spans="1:19" x14ac:dyDescent="0.25">
      <c r="G109" s="36"/>
      <c r="H109" s="11"/>
      <c r="J109" s="36"/>
      <c r="K109" s="11"/>
    </row>
    <row r="110" spans="1:19" x14ac:dyDescent="0.25">
      <c r="G110" s="36"/>
      <c r="H110" s="11"/>
      <c r="J110" s="36"/>
      <c r="K110" s="11"/>
    </row>
    <row r="111" spans="1:19" x14ac:dyDescent="0.25">
      <c r="G111" s="36"/>
      <c r="H111" s="11"/>
      <c r="J111" s="36"/>
      <c r="K111" s="11"/>
    </row>
    <row r="112" spans="1:19" x14ac:dyDescent="0.25">
      <c r="G112" s="36"/>
      <c r="H112" s="11"/>
      <c r="J112" s="36"/>
      <c r="K112" s="11"/>
    </row>
    <row r="113" spans="7:11" x14ac:dyDescent="0.25">
      <c r="G113" s="36"/>
      <c r="H113" s="11"/>
      <c r="J113" s="36"/>
      <c r="K113" s="11"/>
    </row>
    <row r="114" spans="7:11" x14ac:dyDescent="0.25">
      <c r="G114" s="36"/>
      <c r="H114" s="11"/>
      <c r="J114" s="36"/>
      <c r="K114" s="11"/>
    </row>
    <row r="115" spans="7:11" x14ac:dyDescent="0.25">
      <c r="G115" s="36"/>
      <c r="H115" s="11"/>
      <c r="J115" s="36"/>
      <c r="K115" s="11"/>
    </row>
    <row r="116" spans="7:11" x14ac:dyDescent="0.25">
      <c r="G116" s="36"/>
      <c r="H116" s="11"/>
      <c r="J116" s="36"/>
      <c r="K116" s="11"/>
    </row>
    <row r="117" spans="7:11" x14ac:dyDescent="0.25">
      <c r="G117" s="36"/>
      <c r="H117" s="11"/>
      <c r="J117" s="36"/>
      <c r="K117" s="11"/>
    </row>
    <row r="118" spans="7:11" x14ac:dyDescent="0.25">
      <c r="G118" s="36"/>
      <c r="H118" s="11"/>
      <c r="J118" s="36"/>
      <c r="K118" s="11"/>
    </row>
    <row r="119" spans="7:11" x14ac:dyDescent="0.25">
      <c r="G119" s="36"/>
      <c r="H119" s="11"/>
      <c r="J119" s="36"/>
      <c r="K119" s="11"/>
    </row>
    <row r="120" spans="7:11" x14ac:dyDescent="0.25">
      <c r="G120" s="36"/>
      <c r="H120" s="11"/>
      <c r="J120" s="36"/>
      <c r="K12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AA05-AA94-4FCC-9F6D-A55AA84A4EDC}">
  <sheetPr>
    <tabColor rgb="FF0070C0"/>
    <pageSetUpPr autoPageBreaks="0"/>
  </sheetPr>
  <dimension ref="A1:AC127"/>
  <sheetViews>
    <sheetView showGridLines="0" workbookViewId="0">
      <selection activeCell="V15" sqref="V15"/>
    </sheetView>
  </sheetViews>
  <sheetFormatPr defaultRowHeight="11.25" x14ac:dyDescent="0.25"/>
  <cols>
    <col min="1" max="1" width="9" style="35" bestFit="1" customWidth="1"/>
    <col min="2" max="2" width="7.140625" style="36" bestFit="1" customWidth="1"/>
    <col min="3" max="3" width="8.42578125" style="36" bestFit="1" customWidth="1"/>
    <col min="4" max="4" width="8.7109375" style="11" bestFit="1" customWidth="1"/>
    <col min="5" max="5" width="10" style="11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1" t="s">
        <v>0</v>
      </c>
      <c r="B1" s="2" t="s">
        <v>140</v>
      </c>
      <c r="C1" s="2" t="s">
        <v>138</v>
      </c>
      <c r="D1" s="3" t="s">
        <v>2</v>
      </c>
      <c r="E1" s="3" t="s">
        <v>3</v>
      </c>
      <c r="F1" s="4"/>
      <c r="G1" s="5" t="s">
        <v>4</v>
      </c>
      <c r="H1" s="5" t="s">
        <v>5</v>
      </c>
      <c r="I1" s="6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4"/>
      <c r="O1" s="7" t="s">
        <v>11</v>
      </c>
      <c r="P1" s="7" t="s">
        <v>0</v>
      </c>
      <c r="Q1" s="7" t="s">
        <v>12</v>
      </c>
      <c r="R1" s="7" t="s">
        <v>13</v>
      </c>
      <c r="S1" s="7" t="s">
        <v>14</v>
      </c>
      <c r="T1" s="4"/>
      <c r="U1" s="7" t="s">
        <v>15</v>
      </c>
      <c r="V1" s="7" t="s">
        <v>16</v>
      </c>
      <c r="W1" s="7" t="s">
        <v>1</v>
      </c>
      <c r="X1" s="7" t="s">
        <v>17</v>
      </c>
      <c r="Y1" s="4"/>
      <c r="Z1" s="8" t="s">
        <v>18</v>
      </c>
      <c r="AA1" s="8">
        <v>12</v>
      </c>
    </row>
    <row r="2" spans="1:29" x14ac:dyDescent="0.25">
      <c r="A2" s="33">
        <v>43656</v>
      </c>
      <c r="B2" s="34">
        <v>100</v>
      </c>
      <c r="C2" s="34">
        <v>100</v>
      </c>
      <c r="D2" s="11" t="s">
        <v>19</v>
      </c>
      <c r="E2" s="11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f>A2</f>
        <v>43656</v>
      </c>
      <c r="Q2" s="14">
        <f t="shared" ref="Q2:Q15" si="0">IFERROR(VLOOKUP(P2,A:B,2,0),"N/A")</f>
        <v>100</v>
      </c>
      <c r="R2" s="14">
        <f t="shared" ref="R2:R15" si="1">IFERROR(VLOOKUP(P2,A:C,3,0),"N/A")</f>
        <v>100</v>
      </c>
      <c r="S2" s="8">
        <f t="shared" ref="S2:S15" si="2">IFERROR(MATCH(P2,A:A,0),"N/A")</f>
        <v>2</v>
      </c>
      <c r="U2" s="15"/>
      <c r="Z2" s="16" t="s">
        <v>21</v>
      </c>
      <c r="AA2" s="17">
        <v>1.2053122972972972E-2</v>
      </c>
    </row>
    <row r="3" spans="1:29" x14ac:dyDescent="0.25">
      <c r="A3" s="33">
        <v>43677</v>
      </c>
      <c r="B3" s="34">
        <f t="shared" ref="B3:B19" si="3">B2*(1+D3)</f>
        <v>100.02</v>
      </c>
      <c r="C3" s="34">
        <f t="shared" ref="C3:C19" si="4">C2*(1+E3)</f>
        <v>98.06</v>
      </c>
      <c r="D3" s="11">
        <v>2.0000000000000001E-4</v>
      </c>
      <c r="E3" s="11">
        <v>-1.9400000000000001E-2</v>
      </c>
      <c r="G3" s="14">
        <f>MAX($B$2:B3)</f>
        <v>100.02</v>
      </c>
      <c r="H3" s="12">
        <f t="shared" ref="H3:H19" si="5">B3/G3-1</f>
        <v>0</v>
      </c>
      <c r="I3" s="12" t="str">
        <f t="shared" ref="I3:I19" si="6">IF(D3&gt;0,"Positive",D3)</f>
        <v>Positive</v>
      </c>
      <c r="J3" s="14">
        <f>MAX($C$2:C3)</f>
        <v>100</v>
      </c>
      <c r="K3" s="12">
        <f t="shared" ref="K3:K19" si="7">C3/J3-1</f>
        <v>-1.9399999999999973E-2</v>
      </c>
      <c r="L3" s="12">
        <f t="shared" ref="L3:L19" si="8">IF(E3&gt;0,"Positive",E3)</f>
        <v>-1.9400000000000001E-2</v>
      </c>
      <c r="M3" s="12">
        <f t="shared" ref="M3:M19" si="9">D3-E3</f>
        <v>1.9599999999999999E-2</v>
      </c>
      <c r="O3" s="8" t="s">
        <v>22</v>
      </c>
      <c r="P3" s="13">
        <f>MAX(A:A)</f>
        <v>44165</v>
      </c>
      <c r="Q3" s="14">
        <f t="shared" si="0"/>
        <v>110.05261248187453</v>
      </c>
      <c r="R3" s="14">
        <f t="shared" si="1"/>
        <v>98.201511635915679</v>
      </c>
      <c r="S3" s="8">
        <f t="shared" si="2"/>
        <v>19</v>
      </c>
      <c r="U3" s="18" t="s">
        <v>23</v>
      </c>
      <c r="V3" s="19"/>
      <c r="W3" s="19"/>
      <c r="X3" s="19"/>
    </row>
    <row r="4" spans="1:29" x14ac:dyDescent="0.25">
      <c r="A4" s="33">
        <f t="shared" ref="A4:A19" si="10">EOMONTH(A3,1)</f>
        <v>43708</v>
      </c>
      <c r="B4" s="34">
        <f t="shared" si="3"/>
        <v>94.178832</v>
      </c>
      <c r="C4" s="34">
        <f t="shared" si="4"/>
        <v>90.058304000000007</v>
      </c>
      <c r="D4" s="11">
        <v>-5.8400000000000001E-2</v>
      </c>
      <c r="E4" s="11">
        <v>-8.1600000000000006E-2</v>
      </c>
      <c r="G4" s="14">
        <f>MAX($B$2:B4)</f>
        <v>100.02</v>
      </c>
      <c r="H4" s="12">
        <f t="shared" si="5"/>
        <v>-5.8400000000000007E-2</v>
      </c>
      <c r="I4" s="12">
        <f t="shared" si="6"/>
        <v>-5.8400000000000001E-2</v>
      </c>
      <c r="J4" s="14">
        <f>MAX($C$2:C4)</f>
        <v>100</v>
      </c>
      <c r="K4" s="12">
        <f t="shared" si="7"/>
        <v>-9.9416959999999888E-2</v>
      </c>
      <c r="L4" s="12">
        <f t="shared" si="8"/>
        <v>-8.1600000000000006E-2</v>
      </c>
      <c r="M4" s="12">
        <f t="shared" si="9"/>
        <v>2.3200000000000005E-2</v>
      </c>
      <c r="O4" s="8">
        <v>2009</v>
      </c>
      <c r="P4" s="13">
        <v>40178</v>
      </c>
      <c r="Q4" s="14" t="str">
        <f t="shared" si="0"/>
        <v>N/A</v>
      </c>
      <c r="R4" s="14" t="str">
        <f t="shared" si="1"/>
        <v>N/A</v>
      </c>
      <c r="S4" s="8" t="str">
        <f t="shared" si="2"/>
        <v>N/A</v>
      </c>
      <c r="U4" s="20" t="s">
        <v>24</v>
      </c>
      <c r="V4" s="21">
        <f>Q3/Q2-1</f>
        <v>0.10052612481874523</v>
      </c>
      <c r="W4" s="21">
        <f>R3/R2-1</f>
        <v>-1.7984883640843163E-2</v>
      </c>
      <c r="X4" s="22">
        <f>V4-W4</f>
        <v>0.1185110084595884</v>
      </c>
      <c r="Z4" s="15" t="s">
        <v>25</v>
      </c>
    </row>
    <row r="5" spans="1:29" x14ac:dyDescent="0.25">
      <c r="A5" s="33">
        <f t="shared" si="10"/>
        <v>43738</v>
      </c>
      <c r="B5" s="34">
        <f t="shared" si="3"/>
        <v>94.433114846399988</v>
      </c>
      <c r="C5" s="34">
        <f t="shared" si="4"/>
        <v>90.868828735999998</v>
      </c>
      <c r="D5" s="11">
        <v>2.7000000000000001E-3</v>
      </c>
      <c r="E5" s="11">
        <v>8.9999999999999993E-3</v>
      </c>
      <c r="G5" s="14">
        <f>MAX($B$2:B5)</f>
        <v>100.02</v>
      </c>
      <c r="H5" s="12">
        <f t="shared" si="5"/>
        <v>-5.5857680000000132E-2</v>
      </c>
      <c r="I5" s="12" t="str">
        <f t="shared" si="6"/>
        <v>Positive</v>
      </c>
      <c r="J5" s="14">
        <f>MAX($C$2:C5)</f>
        <v>100</v>
      </c>
      <c r="K5" s="12">
        <f t="shared" si="7"/>
        <v>-9.1311712640000042E-2</v>
      </c>
      <c r="L5" s="12" t="str">
        <f t="shared" si="8"/>
        <v>Positive</v>
      </c>
      <c r="M5" s="12">
        <f t="shared" si="9"/>
        <v>-6.2999999999999992E-3</v>
      </c>
      <c r="O5" s="8">
        <v>2010</v>
      </c>
      <c r="P5" s="13">
        <v>40543</v>
      </c>
      <c r="Q5" s="14" t="str">
        <f t="shared" si="0"/>
        <v>N/A</v>
      </c>
      <c r="R5" s="14" t="str">
        <f t="shared" si="1"/>
        <v>N/A</v>
      </c>
      <c r="S5" s="8" t="str">
        <f t="shared" si="2"/>
        <v>N/A</v>
      </c>
      <c r="U5" s="8">
        <v>2010</v>
      </c>
      <c r="V5" s="12" t="str">
        <f t="shared" ref="V5:V15" si="11">IFERROR(VLOOKUP(U5,$O$2:$R$15,3,0)/VLOOKUP(U5-1,$O$2:$R$15,3,0)-1,"N/A")</f>
        <v>N/A</v>
      </c>
      <c r="W5" s="12" t="str">
        <f t="shared" ref="W5:W15" si="12">IFERROR(VLOOKUP(U5,$O$2:$R$15,4,0)/VLOOKUP(U5-1,$O$2:$R$15,4,0)-1,"N/A")</f>
        <v>N/A</v>
      </c>
      <c r="X5" s="23" t="str">
        <f>IFERROR(V5-W5,"N/A")</f>
        <v>N/A</v>
      </c>
      <c r="Z5" s="13">
        <f>P3</f>
        <v>44165</v>
      </c>
      <c r="AA5" s="12">
        <f>VLOOKUP(Z5,A:E,4,0)</f>
        <v>4.6699999999999998E-2</v>
      </c>
      <c r="AB5" s="12">
        <f>VLOOKUP(Z5,A:E,5,0)</f>
        <v>0.1061</v>
      </c>
      <c r="AC5" s="23">
        <f t="shared" ref="AC5" si="13">IFERROR(AA5-AB5,"N/A")</f>
        <v>-5.9400000000000001E-2</v>
      </c>
    </row>
    <row r="6" spans="1:29" x14ac:dyDescent="0.25">
      <c r="A6" s="33">
        <f t="shared" si="10"/>
        <v>43769</v>
      </c>
      <c r="B6" s="34">
        <f t="shared" si="3"/>
        <v>90.986306154506394</v>
      </c>
      <c r="C6" s="34">
        <f t="shared" si="4"/>
        <v>86.961469100351991</v>
      </c>
      <c r="D6" s="11">
        <v>-3.6499999999999998E-2</v>
      </c>
      <c r="E6" s="11">
        <v>-4.2999999999999997E-2</v>
      </c>
      <c r="G6" s="14">
        <f>MAX($B$2:B6)</f>
        <v>100.02</v>
      </c>
      <c r="H6" s="12">
        <f t="shared" si="5"/>
        <v>-9.0318874679999994E-2</v>
      </c>
      <c r="I6" s="12">
        <f t="shared" si="6"/>
        <v>-3.6499999999999998E-2</v>
      </c>
      <c r="J6" s="14">
        <f>MAX($C$2:C6)</f>
        <v>100</v>
      </c>
      <c r="K6" s="12">
        <f t="shared" si="7"/>
        <v>-0.13038530899648004</v>
      </c>
      <c r="L6" s="12">
        <f t="shared" si="8"/>
        <v>-4.2999999999999997E-2</v>
      </c>
      <c r="M6" s="12">
        <f t="shared" si="9"/>
        <v>6.4999999999999988E-3</v>
      </c>
      <c r="O6" s="8">
        <v>2011</v>
      </c>
      <c r="P6" s="13">
        <v>40908</v>
      </c>
      <c r="Q6" s="14" t="str">
        <f t="shared" si="0"/>
        <v>N/A</v>
      </c>
      <c r="R6" s="14" t="str">
        <f t="shared" si="1"/>
        <v>N/A</v>
      </c>
      <c r="S6" s="8" t="str">
        <f t="shared" si="2"/>
        <v>N/A</v>
      </c>
      <c r="U6" s="8">
        <v>2011</v>
      </c>
      <c r="V6" s="12" t="str">
        <f t="shared" si="11"/>
        <v>N/A</v>
      </c>
      <c r="W6" s="12" t="str">
        <f t="shared" si="12"/>
        <v>N/A</v>
      </c>
      <c r="X6" s="23" t="str">
        <f t="shared" ref="X6:X19" si="14">IFERROR(V6-W6,"N/A")</f>
        <v>N/A</v>
      </c>
    </row>
    <row r="7" spans="1:29" x14ac:dyDescent="0.25">
      <c r="A7" s="33">
        <f t="shared" si="10"/>
        <v>43799</v>
      </c>
      <c r="B7" s="34">
        <f t="shared" si="3"/>
        <v>89.39404579680253</v>
      </c>
      <c r="C7" s="34">
        <f t="shared" si="4"/>
        <v>88.248498843037197</v>
      </c>
      <c r="D7" s="11">
        <v>-1.7500000000000002E-2</v>
      </c>
      <c r="E7" s="11">
        <v>1.4800000000000001E-2</v>
      </c>
      <c r="G7" s="14">
        <f>MAX($B$2:B7)</f>
        <v>100.02</v>
      </c>
      <c r="H7" s="12">
        <f t="shared" si="5"/>
        <v>-0.10623829437310006</v>
      </c>
      <c r="I7" s="12">
        <f t="shared" si="6"/>
        <v>-1.7500000000000002E-2</v>
      </c>
      <c r="J7" s="14">
        <f>MAX($C$2:C7)</f>
        <v>100</v>
      </c>
      <c r="K7" s="12">
        <f t="shared" si="7"/>
        <v>-0.11751501156962807</v>
      </c>
      <c r="L7" s="12" t="str">
        <f t="shared" si="8"/>
        <v>Positive</v>
      </c>
      <c r="M7" s="12">
        <f t="shared" si="9"/>
        <v>-3.2300000000000002E-2</v>
      </c>
      <c r="O7" s="8">
        <v>2012</v>
      </c>
      <c r="P7" s="13">
        <v>41274</v>
      </c>
      <c r="Q7" s="14" t="str">
        <f t="shared" si="0"/>
        <v>N/A</v>
      </c>
      <c r="R7" s="14" t="str">
        <f t="shared" si="1"/>
        <v>N/A</v>
      </c>
      <c r="S7" s="8" t="str">
        <f t="shared" si="2"/>
        <v>N/A</v>
      </c>
      <c r="U7" s="8">
        <v>2012</v>
      </c>
      <c r="V7" s="12" t="str">
        <f t="shared" si="11"/>
        <v>N/A</v>
      </c>
      <c r="W7" s="12" t="str">
        <f t="shared" si="12"/>
        <v>N/A</v>
      </c>
      <c r="X7" s="23" t="str">
        <f t="shared" si="14"/>
        <v>N/A</v>
      </c>
      <c r="Z7" s="24" t="s">
        <v>26</v>
      </c>
    </row>
    <row r="8" spans="1:29" x14ac:dyDescent="0.25">
      <c r="A8" s="33">
        <f t="shared" si="10"/>
        <v>43830</v>
      </c>
      <c r="B8" s="34">
        <f t="shared" si="3"/>
        <v>100.73815020841677</v>
      </c>
      <c r="C8" s="34">
        <f t="shared" si="4"/>
        <v>94.205272514942195</v>
      </c>
      <c r="D8" s="11">
        <v>0.12690000000000001</v>
      </c>
      <c r="E8" s="11">
        <v>6.7500000000000004E-2</v>
      </c>
      <c r="G8" s="14">
        <f>MAX($B$2:B8)</f>
        <v>100.73815020841677</v>
      </c>
      <c r="H8" s="12">
        <f t="shared" si="5"/>
        <v>0</v>
      </c>
      <c r="I8" s="12" t="str">
        <f t="shared" si="6"/>
        <v>Positive</v>
      </c>
      <c r="J8" s="14">
        <f>MAX($C$2:C8)</f>
        <v>100</v>
      </c>
      <c r="K8" s="12">
        <f t="shared" si="7"/>
        <v>-5.7947274850578046E-2</v>
      </c>
      <c r="L8" s="12" t="str">
        <f t="shared" si="8"/>
        <v>Positive</v>
      </c>
      <c r="M8" s="12">
        <f t="shared" si="9"/>
        <v>5.9400000000000008E-2</v>
      </c>
      <c r="O8" s="8">
        <v>2013</v>
      </c>
      <c r="P8" s="13">
        <v>41639</v>
      </c>
      <c r="Q8" s="14" t="str">
        <f t="shared" si="0"/>
        <v>N/A</v>
      </c>
      <c r="R8" s="14" t="str">
        <f t="shared" si="1"/>
        <v>N/A</v>
      </c>
      <c r="S8" s="8" t="str">
        <f t="shared" si="2"/>
        <v>N/A</v>
      </c>
      <c r="U8" s="8">
        <v>2013</v>
      </c>
      <c r="V8" s="12" t="str">
        <f t="shared" si="11"/>
        <v>N/A</v>
      </c>
      <c r="W8" s="12" t="str">
        <f t="shared" si="12"/>
        <v>N/A</v>
      </c>
      <c r="X8" s="23" t="str">
        <f t="shared" si="14"/>
        <v>N/A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33">
        <f t="shared" si="10"/>
        <v>43861</v>
      </c>
      <c r="B9" s="34">
        <f t="shared" si="3"/>
        <v>99.378185180603154</v>
      </c>
      <c r="C9" s="34">
        <f t="shared" si="4"/>
        <v>92.60378288218817</v>
      </c>
      <c r="D9" s="11">
        <v>-1.35E-2</v>
      </c>
      <c r="E9" s="11">
        <v>-1.7000000000000001E-2</v>
      </c>
      <c r="G9" s="14">
        <f>MAX($B$2:B9)</f>
        <v>100.73815020841677</v>
      </c>
      <c r="H9" s="12">
        <f t="shared" si="5"/>
        <v>-1.3499999999999845E-2</v>
      </c>
      <c r="I9" s="12">
        <f t="shared" si="6"/>
        <v>-1.35E-2</v>
      </c>
      <c r="J9" s="14">
        <f>MAX($C$2:C9)</f>
        <v>100</v>
      </c>
      <c r="K9" s="12">
        <f t="shared" si="7"/>
        <v>-7.3962171178118319E-2</v>
      </c>
      <c r="L9" s="12">
        <f t="shared" si="8"/>
        <v>-1.7000000000000001E-2</v>
      </c>
      <c r="M9" s="12">
        <f t="shared" si="9"/>
        <v>3.5000000000000014E-3</v>
      </c>
      <c r="O9" s="8">
        <v>2014</v>
      </c>
      <c r="P9" s="13">
        <v>42004</v>
      </c>
      <c r="Q9" s="14" t="str">
        <f t="shared" si="0"/>
        <v>N/A</v>
      </c>
      <c r="R9" s="14" t="str">
        <f t="shared" si="1"/>
        <v>N/A</v>
      </c>
      <c r="S9" s="8" t="str">
        <f t="shared" si="2"/>
        <v>N/A</v>
      </c>
      <c r="U9" s="8">
        <v>2014</v>
      </c>
      <c r="V9" s="12" t="str">
        <f t="shared" si="11"/>
        <v>N/A</v>
      </c>
      <c r="W9" s="12" t="str">
        <f t="shared" si="12"/>
        <v>N/A</v>
      </c>
      <c r="X9" s="23" t="str">
        <f t="shared" si="14"/>
        <v>N/A</v>
      </c>
      <c r="Z9" s="20" t="s">
        <v>30</v>
      </c>
      <c r="AA9" s="20" t="str">
        <f>IFERROR(Q50/Q49-1,"N/A")</f>
        <v>N/A</v>
      </c>
      <c r="AB9" s="20" t="str">
        <f>IFERROR(R50/R49-1,"N/A")</f>
        <v>N/A</v>
      </c>
      <c r="AC9" s="22" t="str">
        <f>IFERROR(AA9-AB9,"N/A")</f>
        <v>N/A</v>
      </c>
    </row>
    <row r="10" spans="1:29" x14ac:dyDescent="0.25">
      <c r="A10" s="33">
        <f t="shared" si="10"/>
        <v>43890</v>
      </c>
      <c r="B10" s="34">
        <f t="shared" si="3"/>
        <v>95.253990495608122</v>
      </c>
      <c r="C10" s="34">
        <f t="shared" si="4"/>
        <v>85.658499166024058</v>
      </c>
      <c r="D10" s="11">
        <v>-4.1500000000000002E-2</v>
      </c>
      <c r="E10" s="11">
        <v>-7.4999999999999997E-2</v>
      </c>
      <c r="G10" s="14">
        <f>MAX($B$2:B10)</f>
        <v>100.73815020841677</v>
      </c>
      <c r="H10" s="12">
        <f t="shared" si="5"/>
        <v>-5.4439749999999898E-2</v>
      </c>
      <c r="I10" s="12">
        <f t="shared" si="6"/>
        <v>-4.1500000000000002E-2</v>
      </c>
      <c r="J10" s="14">
        <f>MAX($C$2:C10)</f>
        <v>100</v>
      </c>
      <c r="K10" s="12">
        <f t="shared" si="7"/>
        <v>-0.1434150083397594</v>
      </c>
      <c r="L10" s="12">
        <f t="shared" si="8"/>
        <v>-7.4999999999999997E-2</v>
      </c>
      <c r="M10" s="12">
        <f t="shared" si="9"/>
        <v>3.3499999999999995E-2</v>
      </c>
      <c r="O10" s="8">
        <v>2015</v>
      </c>
      <c r="P10" s="13">
        <v>42369</v>
      </c>
      <c r="Q10" s="14" t="str">
        <f t="shared" si="0"/>
        <v>N/A</v>
      </c>
      <c r="R10" s="14" t="str">
        <f t="shared" si="1"/>
        <v>N/A</v>
      </c>
      <c r="S10" s="8" t="str">
        <f t="shared" si="2"/>
        <v>N/A</v>
      </c>
      <c r="U10" s="8">
        <v>2015</v>
      </c>
      <c r="V10" s="12" t="str">
        <f t="shared" si="11"/>
        <v>N/A</v>
      </c>
      <c r="W10" s="12" t="str">
        <f t="shared" si="12"/>
        <v>N/A</v>
      </c>
      <c r="X10" s="23" t="str">
        <f t="shared" si="14"/>
        <v>N/A</v>
      </c>
      <c r="Z10" s="8" t="s">
        <v>31</v>
      </c>
      <c r="AA10" s="26" t="str">
        <f>IFERROR(VLOOKUP(Z10,$O$49:$S$93,3,0)/VLOOKUP(Z9,$O$49:$S$93,3,0)-1,"N/A")</f>
        <v>N/A</v>
      </c>
      <c r="AB10" s="12" t="str">
        <f>IFERROR(VLOOKUP(Z10,$O$49:$S$93,4,0)/VLOOKUP(Z9,$O$49:$S$93,4,0)-1,"N/A")</f>
        <v>N/A</v>
      </c>
      <c r="AC10" s="23" t="str">
        <f t="shared" ref="AC10:AC56" si="15">IFERROR(AA10-AB10,"N/A")</f>
        <v>N/A</v>
      </c>
    </row>
    <row r="11" spans="1:29" x14ac:dyDescent="0.25">
      <c r="A11" s="33">
        <f t="shared" si="10"/>
        <v>43921</v>
      </c>
      <c r="B11" s="34">
        <f t="shared" si="3"/>
        <v>83.556800462747447</v>
      </c>
      <c r="C11" s="34">
        <f t="shared" si="4"/>
        <v>73.049568088785321</v>
      </c>
      <c r="D11" s="11">
        <v>-0.12280000000000001</v>
      </c>
      <c r="E11" s="11">
        <v>-0.1472</v>
      </c>
      <c r="G11" s="14">
        <f>MAX($B$2:B11)</f>
        <v>100.73815020841677</v>
      </c>
      <c r="H11" s="12">
        <f t="shared" si="5"/>
        <v>-0.17055454869999986</v>
      </c>
      <c r="I11" s="12">
        <f t="shared" si="6"/>
        <v>-0.12280000000000001</v>
      </c>
      <c r="J11" s="14">
        <f>MAX($C$2:C11)</f>
        <v>100</v>
      </c>
      <c r="K11" s="12">
        <f t="shared" si="7"/>
        <v>-0.26950431911214678</v>
      </c>
      <c r="L11" s="12">
        <f t="shared" si="8"/>
        <v>-0.1472</v>
      </c>
      <c r="M11" s="12">
        <f t="shared" si="9"/>
        <v>2.4399999999999991E-2</v>
      </c>
      <c r="O11" s="8">
        <v>2016</v>
      </c>
      <c r="P11" s="13">
        <v>42735</v>
      </c>
      <c r="Q11" s="14" t="str">
        <f t="shared" si="0"/>
        <v>N/A</v>
      </c>
      <c r="R11" s="14" t="str">
        <f t="shared" si="1"/>
        <v>N/A</v>
      </c>
      <c r="S11" s="8" t="str">
        <f t="shared" si="2"/>
        <v>N/A</v>
      </c>
      <c r="U11" s="8">
        <v>2016</v>
      </c>
      <c r="V11" s="12" t="str">
        <f t="shared" si="11"/>
        <v>N/A</v>
      </c>
      <c r="W11" s="12" t="str">
        <f t="shared" si="12"/>
        <v>N/A</v>
      </c>
      <c r="X11" s="23" t="str">
        <f t="shared" si="14"/>
        <v>N/A</v>
      </c>
      <c r="Z11" s="8" t="s">
        <v>32</v>
      </c>
      <c r="AA11" s="26" t="str">
        <f t="shared" ref="AA11:AA49" si="16">IFERROR(VLOOKUP(Z11,$O$49:$S$93,3,0)/VLOOKUP(Z10,$O$49:$S$93,3,0)-1,"N/A")</f>
        <v>N/A</v>
      </c>
      <c r="AB11" s="12" t="str">
        <f t="shared" ref="AB11:AB49" si="17">IFERROR(VLOOKUP(Z11,$O$49:$S$93,4,0)/VLOOKUP(Z10,$O$49:$S$93,4,0)-1,"N/A")</f>
        <v>N/A</v>
      </c>
      <c r="AC11" s="23" t="str">
        <f t="shared" si="15"/>
        <v>N/A</v>
      </c>
    </row>
    <row r="12" spans="1:29" x14ac:dyDescent="0.25">
      <c r="A12" s="33">
        <f t="shared" si="10"/>
        <v>43951</v>
      </c>
      <c r="B12" s="34">
        <f t="shared" si="3"/>
        <v>89.982318418332724</v>
      </c>
      <c r="C12" s="34">
        <f t="shared" si="4"/>
        <v>79.872397748277862</v>
      </c>
      <c r="D12" s="11">
        <v>7.6899999999999996E-2</v>
      </c>
      <c r="E12" s="11">
        <v>9.3399999999999997E-2</v>
      </c>
      <c r="G12" s="14">
        <f>MAX($B$2:B12)</f>
        <v>100.73815020841677</v>
      </c>
      <c r="H12" s="12">
        <f t="shared" si="5"/>
        <v>-0.10677019349502992</v>
      </c>
      <c r="I12" s="12" t="str">
        <f t="shared" si="6"/>
        <v>Positive</v>
      </c>
      <c r="J12" s="14">
        <f>MAX($C$2:C12)</f>
        <v>100</v>
      </c>
      <c r="K12" s="12">
        <f t="shared" si="7"/>
        <v>-0.20127602251722143</v>
      </c>
      <c r="L12" s="12" t="str">
        <f t="shared" si="8"/>
        <v>Positive</v>
      </c>
      <c r="M12" s="12">
        <f t="shared" si="9"/>
        <v>-1.6500000000000001E-2</v>
      </c>
      <c r="O12" s="8">
        <v>2017</v>
      </c>
      <c r="P12" s="13">
        <v>43100</v>
      </c>
      <c r="Q12" s="14" t="str">
        <f t="shared" si="0"/>
        <v>N/A</v>
      </c>
      <c r="R12" s="14" t="str">
        <f t="shared" si="1"/>
        <v>N/A</v>
      </c>
      <c r="S12" s="8" t="str">
        <f t="shared" si="2"/>
        <v>N/A</v>
      </c>
      <c r="U12" s="8">
        <v>2017</v>
      </c>
      <c r="V12" s="12" t="str">
        <f t="shared" si="11"/>
        <v>N/A</v>
      </c>
      <c r="W12" s="12" t="str">
        <f t="shared" si="12"/>
        <v>N/A</v>
      </c>
      <c r="X12" s="23" t="str">
        <f t="shared" si="14"/>
        <v>N/A</v>
      </c>
      <c r="Z12" s="8" t="s">
        <v>33</v>
      </c>
      <c r="AA12" s="26" t="str">
        <f t="shared" si="16"/>
        <v>N/A</v>
      </c>
      <c r="AB12" s="12" t="str">
        <f t="shared" si="17"/>
        <v>N/A</v>
      </c>
      <c r="AC12" s="23" t="str">
        <f t="shared" si="15"/>
        <v>N/A</v>
      </c>
    </row>
    <row r="13" spans="1:29" x14ac:dyDescent="0.25">
      <c r="A13" s="33">
        <f t="shared" si="10"/>
        <v>43982</v>
      </c>
      <c r="B13" s="34">
        <f t="shared" si="3"/>
        <v>89.892336099914388</v>
      </c>
      <c r="C13" s="34">
        <f t="shared" si="4"/>
        <v>80.998598556528577</v>
      </c>
      <c r="D13" s="11">
        <v>-1E-3</v>
      </c>
      <c r="E13" s="11">
        <v>1.41E-2</v>
      </c>
      <c r="G13" s="14">
        <f>MAX($B$2:B13)</f>
        <v>100.73815020841677</v>
      </c>
      <c r="H13" s="12">
        <f t="shared" si="5"/>
        <v>-0.10766342330153489</v>
      </c>
      <c r="I13" s="12">
        <f t="shared" si="6"/>
        <v>-1E-3</v>
      </c>
      <c r="J13" s="14">
        <f>MAX($C$2:C13)</f>
        <v>100</v>
      </c>
      <c r="K13" s="12">
        <f t="shared" si="7"/>
        <v>-0.19001401443471422</v>
      </c>
      <c r="L13" s="12" t="str">
        <f t="shared" si="8"/>
        <v>Positive</v>
      </c>
      <c r="M13" s="12">
        <f t="shared" si="9"/>
        <v>-1.5099999999999999E-2</v>
      </c>
      <c r="O13" s="8">
        <v>2018</v>
      </c>
      <c r="P13" s="13">
        <v>43465</v>
      </c>
      <c r="Q13" s="14" t="str">
        <f t="shared" si="0"/>
        <v>N/A</v>
      </c>
      <c r="R13" s="14" t="str">
        <f t="shared" si="1"/>
        <v>N/A</v>
      </c>
      <c r="S13" s="8" t="str">
        <f t="shared" si="2"/>
        <v>N/A</v>
      </c>
      <c r="U13" s="8">
        <v>2018</v>
      </c>
      <c r="V13" s="12" t="str">
        <f t="shared" si="11"/>
        <v>N/A</v>
      </c>
      <c r="W13" s="12" t="str">
        <f t="shared" si="12"/>
        <v>N/A</v>
      </c>
      <c r="X13" s="23" t="str">
        <f t="shared" si="14"/>
        <v>N/A</v>
      </c>
      <c r="Z13" s="8" t="s">
        <v>34</v>
      </c>
      <c r="AA13" s="26" t="str">
        <f t="shared" si="16"/>
        <v>N/A</v>
      </c>
      <c r="AB13" s="12" t="str">
        <f t="shared" si="17"/>
        <v>N/A</v>
      </c>
      <c r="AC13" s="23" t="str">
        <f t="shared" si="15"/>
        <v>N/A</v>
      </c>
    </row>
    <row r="14" spans="1:29" x14ac:dyDescent="0.25">
      <c r="A14" s="33">
        <f t="shared" si="10"/>
        <v>44012</v>
      </c>
      <c r="B14" s="34">
        <f t="shared" si="3"/>
        <v>92.472246145981927</v>
      </c>
      <c r="C14" s="34">
        <f t="shared" si="4"/>
        <v>81.120096454363377</v>
      </c>
      <c r="D14" s="11">
        <v>2.87E-2</v>
      </c>
      <c r="E14" s="11">
        <v>1.5E-3</v>
      </c>
      <c r="G14" s="14">
        <f>MAX($B$2:B14)</f>
        <v>100.73815020841677</v>
      </c>
      <c r="H14" s="12">
        <f t="shared" si="5"/>
        <v>-8.2053363550289027E-2</v>
      </c>
      <c r="I14" s="12" t="str">
        <f t="shared" si="6"/>
        <v>Positive</v>
      </c>
      <c r="J14" s="14">
        <f>MAX($C$2:C14)</f>
        <v>100</v>
      </c>
      <c r="K14" s="12">
        <f t="shared" si="7"/>
        <v>-0.18879903545636623</v>
      </c>
      <c r="L14" s="12" t="str">
        <f t="shared" si="8"/>
        <v>Positive</v>
      </c>
      <c r="M14" s="12">
        <f t="shared" si="9"/>
        <v>2.7199999999999998E-2</v>
      </c>
      <c r="O14" s="8">
        <v>2019</v>
      </c>
      <c r="P14" s="13">
        <v>43830</v>
      </c>
      <c r="Q14" s="14">
        <f t="shared" si="0"/>
        <v>100.73815020841677</v>
      </c>
      <c r="R14" s="14">
        <f t="shared" si="1"/>
        <v>94.205272514942195</v>
      </c>
      <c r="S14" s="8">
        <f t="shared" si="2"/>
        <v>8</v>
      </c>
      <c r="U14" s="8">
        <v>2019</v>
      </c>
      <c r="V14" s="12" t="str">
        <f t="shared" si="11"/>
        <v>N/A</v>
      </c>
      <c r="W14" s="12" t="str">
        <f t="shared" si="12"/>
        <v>N/A</v>
      </c>
      <c r="X14" s="23" t="str">
        <f t="shared" si="14"/>
        <v>N/A</v>
      </c>
      <c r="Z14" s="8" t="s">
        <v>35</v>
      </c>
      <c r="AA14" s="26" t="str">
        <f t="shared" si="16"/>
        <v>N/A</v>
      </c>
      <c r="AB14" s="12" t="str">
        <f t="shared" si="17"/>
        <v>N/A</v>
      </c>
      <c r="AC14" s="23" t="str">
        <f t="shared" si="15"/>
        <v>N/A</v>
      </c>
    </row>
    <row r="15" spans="1:29" x14ac:dyDescent="0.25">
      <c r="A15" s="33">
        <f t="shared" si="10"/>
        <v>44043</v>
      </c>
      <c r="B15" s="34">
        <f t="shared" si="3"/>
        <v>97.47499466247956</v>
      </c>
      <c r="C15" s="34">
        <f t="shared" si="4"/>
        <v>83.756499589130186</v>
      </c>
      <c r="D15" s="11">
        <v>5.4100000000000002E-2</v>
      </c>
      <c r="E15" s="11">
        <v>3.2500000000000001E-2</v>
      </c>
      <c r="G15" s="14">
        <f>MAX($B$2:B15)</f>
        <v>100.73815020841677</v>
      </c>
      <c r="H15" s="12">
        <f t="shared" si="5"/>
        <v>-3.2392450518359484E-2</v>
      </c>
      <c r="I15" s="12" t="str">
        <f t="shared" si="6"/>
        <v>Positive</v>
      </c>
      <c r="J15" s="14">
        <f>MAX($C$2:C15)</f>
        <v>100</v>
      </c>
      <c r="K15" s="12">
        <f t="shared" si="7"/>
        <v>-0.16243500410869816</v>
      </c>
      <c r="L15" s="12" t="str">
        <f t="shared" si="8"/>
        <v>Positive</v>
      </c>
      <c r="M15" s="12">
        <f t="shared" si="9"/>
        <v>2.1600000000000001E-2</v>
      </c>
      <c r="O15" s="8">
        <v>2020</v>
      </c>
      <c r="P15" s="27">
        <f>P3</f>
        <v>44165</v>
      </c>
      <c r="Q15" s="14">
        <f t="shared" si="0"/>
        <v>110.05261248187453</v>
      </c>
      <c r="R15" s="14">
        <f t="shared" si="1"/>
        <v>98.201511635915679</v>
      </c>
      <c r="S15" s="8">
        <f t="shared" si="2"/>
        <v>19</v>
      </c>
      <c r="U15" s="8">
        <v>2020</v>
      </c>
      <c r="V15" s="12">
        <f t="shared" si="11"/>
        <v>9.2462113451429406E-2</v>
      </c>
      <c r="W15" s="12">
        <f t="shared" si="12"/>
        <v>4.2420546263369996E-2</v>
      </c>
      <c r="X15" s="23">
        <f t="shared" si="14"/>
        <v>5.004156718805941E-2</v>
      </c>
      <c r="Z15" s="8" t="s">
        <v>36</v>
      </c>
      <c r="AA15" s="26" t="str">
        <f t="shared" si="16"/>
        <v>N/A</v>
      </c>
      <c r="AB15" s="12" t="str">
        <f t="shared" si="17"/>
        <v>N/A</v>
      </c>
      <c r="AC15" s="23" t="str">
        <f t="shared" si="15"/>
        <v>N/A</v>
      </c>
    </row>
    <row r="16" spans="1:29" x14ac:dyDescent="0.25">
      <c r="A16" s="33">
        <f t="shared" si="10"/>
        <v>44074</v>
      </c>
      <c r="B16" s="34">
        <f t="shared" si="3"/>
        <v>101.47146944364121</v>
      </c>
      <c r="C16" s="34">
        <f t="shared" si="4"/>
        <v>89.158793812629085</v>
      </c>
      <c r="D16" s="11">
        <v>4.1000000000000002E-2</v>
      </c>
      <c r="E16" s="11">
        <v>6.4500000000000002E-2</v>
      </c>
      <c r="G16" s="14">
        <f>MAX($B$2:B16)</f>
        <v>101.47146944364121</v>
      </c>
      <c r="H16" s="12">
        <f t="shared" si="5"/>
        <v>0</v>
      </c>
      <c r="I16" s="12" t="str">
        <f t="shared" si="6"/>
        <v>Positive</v>
      </c>
      <c r="J16" s="14">
        <f>MAX($C$2:C16)</f>
        <v>100</v>
      </c>
      <c r="K16" s="12">
        <f t="shared" si="7"/>
        <v>-0.10841206187370911</v>
      </c>
      <c r="L16" s="12" t="str">
        <f t="shared" si="8"/>
        <v>Positive</v>
      </c>
      <c r="M16" s="12">
        <f t="shared" si="9"/>
        <v>-2.35E-2</v>
      </c>
      <c r="U16" s="8" t="s">
        <v>37</v>
      </c>
      <c r="V16" s="12">
        <f>(1+V4)^(1/(($P$3-$P$2)/365))-1</f>
        <v>7.1103150929298975E-2</v>
      </c>
      <c r="W16" s="12">
        <f>(1+W4)^(1/(($P$3-$P$2)/365))-1</f>
        <v>-1.292988713038612E-2</v>
      </c>
      <c r="X16" s="23">
        <f t="shared" si="14"/>
        <v>8.4033038059685095E-2</v>
      </c>
      <c r="Z16" s="8" t="s">
        <v>38</v>
      </c>
      <c r="AA16" s="26" t="str">
        <f t="shared" si="16"/>
        <v>N/A</v>
      </c>
      <c r="AB16" s="12" t="str">
        <f t="shared" si="17"/>
        <v>N/A</v>
      </c>
      <c r="AC16" s="23" t="str">
        <f t="shared" si="15"/>
        <v>N/A</v>
      </c>
    </row>
    <row r="17" spans="1:29" x14ac:dyDescent="0.25">
      <c r="A17" s="33">
        <f t="shared" si="10"/>
        <v>44104</v>
      </c>
      <c r="B17" s="34">
        <f t="shared" si="3"/>
        <v>106.48416003415707</v>
      </c>
      <c r="C17" s="34">
        <f t="shared" si="4"/>
        <v>93.17985541357865</v>
      </c>
      <c r="D17" s="11">
        <v>4.9399999999999999E-2</v>
      </c>
      <c r="E17" s="11">
        <v>4.5100000000000001E-2</v>
      </c>
      <c r="G17" s="14">
        <f>MAX($B$2:B17)</f>
        <v>106.48416003415707</v>
      </c>
      <c r="H17" s="12">
        <f t="shared" si="5"/>
        <v>0</v>
      </c>
      <c r="I17" s="12" t="str">
        <f t="shared" si="6"/>
        <v>Positive</v>
      </c>
      <c r="J17" s="14">
        <f>MAX($C$2:C17)</f>
        <v>100</v>
      </c>
      <c r="K17" s="12">
        <f t="shared" si="7"/>
        <v>-6.8201445864213506E-2</v>
      </c>
      <c r="L17" s="12" t="str">
        <f t="shared" si="8"/>
        <v>Positive</v>
      </c>
      <c r="M17" s="12">
        <f t="shared" si="9"/>
        <v>4.2999999999999983E-3</v>
      </c>
      <c r="O17" s="24" t="s">
        <v>39</v>
      </c>
      <c r="U17" s="8" t="s">
        <v>40</v>
      </c>
      <c r="V17" s="12">
        <f>AVERAGE(D:D)</f>
        <v>7.2235294117647068E-3</v>
      </c>
      <c r="W17" s="12">
        <f>AVERAGE(E:E)</f>
        <v>1.0647058823529416E-3</v>
      </c>
      <c r="X17" s="23">
        <f t="shared" si="14"/>
        <v>6.1588235294117652E-3</v>
      </c>
      <c r="Z17" s="8" t="s">
        <v>41</v>
      </c>
      <c r="AA17" s="26" t="str">
        <f t="shared" si="16"/>
        <v>N/A</v>
      </c>
      <c r="AB17" s="12" t="str">
        <f t="shared" si="17"/>
        <v>N/A</v>
      </c>
      <c r="AC17" s="23" t="str">
        <f t="shared" si="15"/>
        <v>N/A</v>
      </c>
    </row>
    <row r="18" spans="1:29" x14ac:dyDescent="0.25">
      <c r="A18" s="33">
        <f t="shared" si="10"/>
        <v>44135</v>
      </c>
      <c r="B18" s="34">
        <f t="shared" si="3"/>
        <v>105.1424596177267</v>
      </c>
      <c r="C18" s="34">
        <f t="shared" si="4"/>
        <v>88.781766238057742</v>
      </c>
      <c r="D18" s="11">
        <v>-1.26E-2</v>
      </c>
      <c r="E18" s="11">
        <v>-4.7199999999999999E-2</v>
      </c>
      <c r="G18" s="14">
        <f>MAX($B$2:B18)</f>
        <v>106.48416003415707</v>
      </c>
      <c r="H18" s="12">
        <f t="shared" si="5"/>
        <v>-1.2599999999999945E-2</v>
      </c>
      <c r="I18" s="12">
        <f t="shared" si="6"/>
        <v>-1.26E-2</v>
      </c>
      <c r="J18" s="14">
        <f>MAX($C$2:C18)</f>
        <v>100</v>
      </c>
      <c r="K18" s="12">
        <f t="shared" si="7"/>
        <v>-0.11218233761942253</v>
      </c>
      <c r="L18" s="12">
        <f t="shared" si="8"/>
        <v>-4.7199999999999999E-2</v>
      </c>
      <c r="M18" s="12">
        <f t="shared" si="9"/>
        <v>3.4599999999999999E-2</v>
      </c>
      <c r="U18" s="8" t="s">
        <v>42</v>
      </c>
      <c r="V18" s="12">
        <f>MAX(D:D)</f>
        <v>0.12690000000000001</v>
      </c>
      <c r="W18" s="12">
        <f>MAX(E:E)</f>
        <v>0.1061</v>
      </c>
      <c r="X18" s="23">
        <f t="shared" si="14"/>
        <v>2.0800000000000013E-2</v>
      </c>
      <c r="Z18" s="8" t="s">
        <v>43</v>
      </c>
      <c r="AA18" s="26" t="str">
        <f t="shared" si="16"/>
        <v>N/A</v>
      </c>
      <c r="AB18" s="12" t="str">
        <f t="shared" si="17"/>
        <v>N/A</v>
      </c>
      <c r="AC18" s="23" t="str">
        <f t="shared" si="15"/>
        <v>N/A</v>
      </c>
    </row>
    <row r="19" spans="1:29" x14ac:dyDescent="0.25">
      <c r="A19" s="33">
        <f t="shared" si="10"/>
        <v>44165</v>
      </c>
      <c r="B19" s="34">
        <f t="shared" si="3"/>
        <v>110.05261248187453</v>
      </c>
      <c r="C19" s="34">
        <f t="shared" si="4"/>
        <v>98.201511635915679</v>
      </c>
      <c r="D19" s="11">
        <v>4.6699999999999998E-2</v>
      </c>
      <c r="E19" s="11">
        <v>0.1061</v>
      </c>
      <c r="G19" s="14">
        <f>MAX($B$2:B19)</f>
        <v>110.05261248187453</v>
      </c>
      <c r="H19" s="12">
        <f t="shared" si="5"/>
        <v>0</v>
      </c>
      <c r="I19" s="12" t="str">
        <f t="shared" si="6"/>
        <v>Positive</v>
      </c>
      <c r="J19" s="14">
        <f>MAX($C$2:C19)</f>
        <v>100</v>
      </c>
      <c r="K19" s="12">
        <f t="shared" si="7"/>
        <v>-1.7984883640843163E-2</v>
      </c>
      <c r="L19" s="12" t="str">
        <f t="shared" si="8"/>
        <v>Positive</v>
      </c>
      <c r="M19" s="12">
        <f t="shared" si="9"/>
        <v>-5.9400000000000001E-2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-0.12280000000000001</v>
      </c>
      <c r="W19" s="12">
        <f>MIN(E:E)</f>
        <v>-0.1472</v>
      </c>
      <c r="X19" s="23">
        <f t="shared" si="14"/>
        <v>2.4399999999999991E-2</v>
      </c>
      <c r="Z19" s="8" t="s">
        <v>45</v>
      </c>
      <c r="AA19" s="26" t="str">
        <f t="shared" si="16"/>
        <v>N/A</v>
      </c>
      <c r="AB19" s="12" t="str">
        <f t="shared" si="17"/>
        <v>N/A</v>
      </c>
      <c r="AC19" s="23" t="str">
        <f t="shared" si="15"/>
        <v>N/A</v>
      </c>
    </row>
    <row r="20" spans="1:29" x14ac:dyDescent="0.25">
      <c r="A20" s="33"/>
      <c r="B20" s="34"/>
      <c r="C20" s="34"/>
      <c r="G20" s="14"/>
      <c r="H20" s="12"/>
      <c r="J20" s="14"/>
      <c r="K20" s="12"/>
      <c r="O20" s="8" t="s">
        <v>24</v>
      </c>
      <c r="P20" s="8" t="str">
        <f>"D3:D"&amp;S3</f>
        <v>D3:D19</v>
      </c>
      <c r="Q20" s="8" t="str">
        <f>"E3:E"&amp;S3</f>
        <v>E3:E19</v>
      </c>
      <c r="Z20" s="8" t="s">
        <v>46</v>
      </c>
      <c r="AA20" s="26" t="str">
        <f t="shared" si="16"/>
        <v>N/A</v>
      </c>
      <c r="AB20" s="12" t="str">
        <f t="shared" si="17"/>
        <v>N/A</v>
      </c>
      <c r="AC20" s="23" t="str">
        <f t="shared" si="15"/>
        <v>N/A</v>
      </c>
    </row>
    <row r="21" spans="1:29" x14ac:dyDescent="0.25">
      <c r="A21" s="33"/>
      <c r="B21" s="34"/>
      <c r="C21" s="34"/>
      <c r="G21" s="14"/>
      <c r="H21" s="12"/>
      <c r="J21" s="14"/>
      <c r="K21" s="12"/>
      <c r="O21" s="8">
        <v>2010</v>
      </c>
      <c r="P21" s="8" t="str">
        <f t="shared" ref="P21" si="18">IFERROR("C"&amp;(S4+1)&amp;":C"&amp;S5,"N/A")</f>
        <v>N/A</v>
      </c>
      <c r="Q21" s="8" t="str">
        <f t="shared" ref="Q21:Q31" si="19">IFERROR("E"&amp;(S4+1)&amp;":E"&amp;S5,"N/A")</f>
        <v>N/A</v>
      </c>
      <c r="U21" s="29" t="s">
        <v>47</v>
      </c>
      <c r="V21" s="30"/>
      <c r="W21" s="30"/>
      <c r="X21" s="30"/>
      <c r="Z21" s="8" t="s">
        <v>48</v>
      </c>
      <c r="AA21" s="26" t="str">
        <f t="shared" si="16"/>
        <v>N/A</v>
      </c>
      <c r="AB21" s="12" t="str">
        <f t="shared" si="17"/>
        <v>N/A</v>
      </c>
      <c r="AC21" s="23" t="str">
        <f t="shared" si="15"/>
        <v>N/A</v>
      </c>
    </row>
    <row r="22" spans="1:29" x14ac:dyDescent="0.25">
      <c r="A22" s="33"/>
      <c r="B22" s="34"/>
      <c r="C22" s="34"/>
      <c r="G22" s="14"/>
      <c r="H22" s="12"/>
      <c r="J22" s="14"/>
      <c r="K22" s="12"/>
      <c r="O22" s="8">
        <v>2011</v>
      </c>
      <c r="P22" s="8" t="str">
        <f t="shared" ref="P22:P31" si="20">IFERROR("D"&amp;(S5+1)&amp;":D"&amp;S6,"N/A")</f>
        <v>N/A</v>
      </c>
      <c r="Q22" s="8" t="str">
        <f t="shared" si="19"/>
        <v>N/A</v>
      </c>
      <c r="U22" s="20" t="s">
        <v>24</v>
      </c>
      <c r="V22" s="21">
        <f t="shared" ref="V22:W33" ca="1" si="21">IFERROR(STDEV(INDIRECT(P20))*SQRT($AA$1),"N/A")</f>
        <v>0.2000938728226741</v>
      </c>
      <c r="W22" s="21">
        <f t="shared" ca="1" si="21"/>
        <v>0.2306994129113619</v>
      </c>
      <c r="X22" s="21">
        <f t="shared" ref="X22:X33" ca="1" si="22">IFERROR(V22-W22,"N/A")</f>
        <v>-3.0605540088687794E-2</v>
      </c>
      <c r="Z22" s="8" t="s">
        <v>49</v>
      </c>
      <c r="AA22" s="26" t="str">
        <f t="shared" si="16"/>
        <v>N/A</v>
      </c>
      <c r="AB22" s="12" t="str">
        <f t="shared" si="17"/>
        <v>N/A</v>
      </c>
      <c r="AC22" s="23" t="str">
        <f t="shared" si="15"/>
        <v>N/A</v>
      </c>
    </row>
    <row r="23" spans="1:29" x14ac:dyDescent="0.25">
      <c r="A23" s="33"/>
      <c r="B23" s="34"/>
      <c r="C23" s="34"/>
      <c r="G23" s="14"/>
      <c r="H23" s="12"/>
      <c r="J23" s="14"/>
      <c r="K23" s="12"/>
      <c r="O23" s="8">
        <v>2012</v>
      </c>
      <c r="P23" s="8" t="str">
        <f t="shared" si="20"/>
        <v>N/A</v>
      </c>
      <c r="Q23" s="8" t="str">
        <f t="shared" si="19"/>
        <v>N/A</v>
      </c>
      <c r="U23" s="8">
        <v>2010</v>
      </c>
      <c r="V23" s="12" t="str">
        <f t="shared" ca="1" si="21"/>
        <v>N/A</v>
      </c>
      <c r="W23" s="12" t="str">
        <f t="shared" ca="1" si="21"/>
        <v>N/A</v>
      </c>
      <c r="X23" s="12" t="str">
        <f t="shared" ca="1" si="22"/>
        <v>N/A</v>
      </c>
      <c r="Z23" s="8" t="s">
        <v>50</v>
      </c>
      <c r="AA23" s="26" t="str">
        <f t="shared" si="16"/>
        <v>N/A</v>
      </c>
      <c r="AB23" s="12" t="str">
        <f t="shared" si="17"/>
        <v>N/A</v>
      </c>
      <c r="AC23" s="23" t="str">
        <f t="shared" si="15"/>
        <v>N/A</v>
      </c>
    </row>
    <row r="24" spans="1:29" x14ac:dyDescent="0.25">
      <c r="A24" s="33"/>
      <c r="B24" s="34"/>
      <c r="C24" s="34"/>
      <c r="G24" s="14"/>
      <c r="H24" s="12"/>
      <c r="J24" s="14"/>
      <c r="K24" s="12"/>
      <c r="O24" s="8">
        <v>2013</v>
      </c>
      <c r="P24" s="8" t="str">
        <f t="shared" si="20"/>
        <v>N/A</v>
      </c>
      <c r="Q24" s="8" t="str">
        <f t="shared" si="19"/>
        <v>N/A</v>
      </c>
      <c r="U24" s="8">
        <v>2011</v>
      </c>
      <c r="V24" s="12" t="str">
        <f t="shared" ca="1" si="21"/>
        <v>N/A</v>
      </c>
      <c r="W24" s="12" t="str">
        <f t="shared" ca="1" si="21"/>
        <v>N/A</v>
      </c>
      <c r="X24" s="12" t="str">
        <f t="shared" ca="1" si="22"/>
        <v>N/A</v>
      </c>
      <c r="Z24" s="8" t="s">
        <v>51</v>
      </c>
      <c r="AA24" s="26" t="str">
        <f t="shared" si="16"/>
        <v>N/A</v>
      </c>
      <c r="AB24" s="12" t="str">
        <f t="shared" si="17"/>
        <v>N/A</v>
      </c>
      <c r="AC24" s="23" t="str">
        <f t="shared" si="15"/>
        <v>N/A</v>
      </c>
    </row>
    <row r="25" spans="1:29" x14ac:dyDescent="0.25">
      <c r="A25" s="33"/>
      <c r="B25" s="34"/>
      <c r="C25" s="34"/>
      <c r="G25" s="14"/>
      <c r="H25" s="12"/>
      <c r="J25" s="14"/>
      <c r="K25" s="12"/>
      <c r="O25" s="8">
        <v>2014</v>
      </c>
      <c r="P25" s="8" t="str">
        <f t="shared" si="20"/>
        <v>N/A</v>
      </c>
      <c r="Q25" s="8" t="str">
        <f t="shared" si="19"/>
        <v>N/A</v>
      </c>
      <c r="U25" s="8">
        <v>2012</v>
      </c>
      <c r="V25" s="12" t="str">
        <f t="shared" ca="1" si="21"/>
        <v>N/A</v>
      </c>
      <c r="W25" s="12" t="str">
        <f t="shared" ca="1" si="21"/>
        <v>N/A</v>
      </c>
      <c r="X25" s="12" t="str">
        <f t="shared" ca="1" si="22"/>
        <v>N/A</v>
      </c>
      <c r="Z25" s="8" t="s">
        <v>52</v>
      </c>
      <c r="AA25" s="26" t="str">
        <f t="shared" si="16"/>
        <v>N/A</v>
      </c>
      <c r="AB25" s="12" t="str">
        <f t="shared" si="17"/>
        <v>N/A</v>
      </c>
      <c r="AC25" s="23" t="str">
        <f t="shared" si="15"/>
        <v>N/A</v>
      </c>
    </row>
    <row r="26" spans="1:29" x14ac:dyDescent="0.25">
      <c r="A26" s="33"/>
      <c r="B26" s="34"/>
      <c r="C26" s="34"/>
      <c r="G26" s="14"/>
      <c r="H26" s="12"/>
      <c r="J26" s="14"/>
      <c r="K26" s="12"/>
      <c r="O26" s="8">
        <v>2015</v>
      </c>
      <c r="P26" s="8" t="str">
        <f t="shared" si="20"/>
        <v>N/A</v>
      </c>
      <c r="Q26" s="8" t="str">
        <f t="shared" si="19"/>
        <v>N/A</v>
      </c>
      <c r="U26" s="8">
        <v>2013</v>
      </c>
      <c r="V26" s="12" t="str">
        <f t="shared" ca="1" si="21"/>
        <v>N/A</v>
      </c>
      <c r="W26" s="12" t="str">
        <f t="shared" ca="1" si="21"/>
        <v>N/A</v>
      </c>
      <c r="X26" s="12" t="str">
        <f t="shared" ca="1" si="22"/>
        <v>N/A</v>
      </c>
      <c r="Z26" s="8" t="s">
        <v>53</v>
      </c>
      <c r="AA26" s="26" t="str">
        <f t="shared" si="16"/>
        <v>N/A</v>
      </c>
      <c r="AB26" s="12" t="str">
        <f t="shared" si="17"/>
        <v>N/A</v>
      </c>
      <c r="AC26" s="23" t="str">
        <f t="shared" si="15"/>
        <v>N/A</v>
      </c>
    </row>
    <row r="27" spans="1:29" x14ac:dyDescent="0.25">
      <c r="A27" s="33"/>
      <c r="B27" s="34"/>
      <c r="C27" s="34"/>
      <c r="G27" s="14"/>
      <c r="H27" s="12"/>
      <c r="J27" s="14"/>
      <c r="K27" s="12"/>
      <c r="O27" s="8">
        <v>2016</v>
      </c>
      <c r="P27" s="8" t="str">
        <f t="shared" si="20"/>
        <v>N/A</v>
      </c>
      <c r="Q27" s="8" t="str">
        <f t="shared" si="19"/>
        <v>N/A</v>
      </c>
      <c r="U27" s="8">
        <v>2014</v>
      </c>
      <c r="V27" s="12" t="str">
        <f t="shared" ca="1" si="21"/>
        <v>N/A</v>
      </c>
      <c r="W27" s="12" t="str">
        <f t="shared" ca="1" si="21"/>
        <v>N/A</v>
      </c>
      <c r="X27" s="12" t="str">
        <f t="shared" ca="1" si="22"/>
        <v>N/A</v>
      </c>
      <c r="Z27" s="8" t="s">
        <v>54</v>
      </c>
      <c r="AA27" s="26" t="str">
        <f t="shared" si="16"/>
        <v>N/A</v>
      </c>
      <c r="AB27" s="12" t="str">
        <f t="shared" si="17"/>
        <v>N/A</v>
      </c>
      <c r="AC27" s="23" t="str">
        <f t="shared" si="15"/>
        <v>N/A</v>
      </c>
    </row>
    <row r="28" spans="1:29" x14ac:dyDescent="0.25">
      <c r="A28" s="33"/>
      <c r="B28" s="34"/>
      <c r="C28" s="34"/>
      <c r="G28" s="14"/>
      <c r="H28" s="12"/>
      <c r="J28" s="14"/>
      <c r="K28" s="12"/>
      <c r="O28" s="8">
        <v>2017</v>
      </c>
      <c r="P28" s="8" t="str">
        <f t="shared" si="20"/>
        <v>N/A</v>
      </c>
      <c r="Q28" s="8" t="str">
        <f t="shared" si="19"/>
        <v>N/A</v>
      </c>
      <c r="U28" s="8">
        <v>2015</v>
      </c>
      <c r="V28" s="12" t="str">
        <f t="shared" ca="1" si="21"/>
        <v>N/A</v>
      </c>
      <c r="W28" s="12" t="str">
        <f t="shared" ca="1" si="21"/>
        <v>N/A</v>
      </c>
      <c r="X28" s="12" t="str">
        <f t="shared" ca="1" si="22"/>
        <v>N/A</v>
      </c>
      <c r="Z28" s="8" t="s">
        <v>55</v>
      </c>
      <c r="AA28" s="26" t="str">
        <f t="shared" si="16"/>
        <v>N/A</v>
      </c>
      <c r="AB28" s="12" t="str">
        <f t="shared" si="17"/>
        <v>N/A</v>
      </c>
      <c r="AC28" s="23" t="str">
        <f t="shared" si="15"/>
        <v>N/A</v>
      </c>
    </row>
    <row r="29" spans="1:29" x14ac:dyDescent="0.25">
      <c r="A29" s="33"/>
      <c r="B29" s="34"/>
      <c r="C29" s="34"/>
      <c r="G29" s="14"/>
      <c r="H29" s="12"/>
      <c r="J29" s="14"/>
      <c r="K29" s="12"/>
      <c r="O29" s="8">
        <v>2018</v>
      </c>
      <c r="P29" s="8" t="str">
        <f t="shared" si="20"/>
        <v>N/A</v>
      </c>
      <c r="Q29" s="8" t="str">
        <f t="shared" si="19"/>
        <v>N/A</v>
      </c>
      <c r="U29" s="8">
        <v>2016</v>
      </c>
      <c r="V29" s="12" t="str">
        <f t="shared" ca="1" si="21"/>
        <v>N/A</v>
      </c>
      <c r="W29" s="12" t="str">
        <f t="shared" ca="1" si="21"/>
        <v>N/A</v>
      </c>
      <c r="X29" s="12" t="str">
        <f t="shared" ca="1" si="22"/>
        <v>N/A</v>
      </c>
      <c r="Z29" s="8" t="s">
        <v>56</v>
      </c>
      <c r="AA29" s="26" t="str">
        <f t="shared" si="16"/>
        <v>N/A</v>
      </c>
      <c r="AB29" s="12" t="str">
        <f t="shared" si="17"/>
        <v>N/A</v>
      </c>
      <c r="AC29" s="23" t="str">
        <f t="shared" si="15"/>
        <v>N/A</v>
      </c>
    </row>
    <row r="30" spans="1:29" x14ac:dyDescent="0.25">
      <c r="A30" s="33"/>
      <c r="B30" s="34"/>
      <c r="C30" s="34"/>
      <c r="G30" s="14"/>
      <c r="H30" s="12"/>
      <c r="J30" s="14"/>
      <c r="K30" s="12"/>
      <c r="O30" s="8">
        <v>2019</v>
      </c>
      <c r="P30" s="8" t="str">
        <f t="shared" si="20"/>
        <v>N/A</v>
      </c>
      <c r="Q30" s="8" t="str">
        <f t="shared" si="19"/>
        <v>N/A</v>
      </c>
      <c r="U30" s="8">
        <v>2017</v>
      </c>
      <c r="V30" s="12" t="str">
        <f t="shared" ca="1" si="21"/>
        <v>N/A</v>
      </c>
      <c r="W30" s="12" t="str">
        <f t="shared" ca="1" si="21"/>
        <v>N/A</v>
      </c>
      <c r="X30" s="12" t="str">
        <f t="shared" ca="1" si="22"/>
        <v>N/A</v>
      </c>
      <c r="Z30" s="8" t="s">
        <v>57</v>
      </c>
      <c r="AA30" s="26" t="str">
        <f t="shared" si="16"/>
        <v>N/A</v>
      </c>
      <c r="AB30" s="12" t="str">
        <f t="shared" si="17"/>
        <v>N/A</v>
      </c>
      <c r="AC30" s="23" t="str">
        <f t="shared" si="15"/>
        <v>N/A</v>
      </c>
    </row>
    <row r="31" spans="1:29" x14ac:dyDescent="0.25">
      <c r="A31" s="33"/>
      <c r="B31" s="34"/>
      <c r="C31" s="34"/>
      <c r="G31" s="14"/>
      <c r="H31" s="12"/>
      <c r="J31" s="14"/>
      <c r="K31" s="12"/>
      <c r="O31" s="8">
        <v>2020</v>
      </c>
      <c r="P31" s="8" t="str">
        <f t="shared" si="20"/>
        <v>D9:D19</v>
      </c>
      <c r="Q31" s="8" t="str">
        <f t="shared" si="19"/>
        <v>E9:E19</v>
      </c>
      <c r="U31" s="8">
        <v>2018</v>
      </c>
      <c r="V31" s="12" t="str">
        <f t="shared" ca="1" si="21"/>
        <v>N/A</v>
      </c>
      <c r="W31" s="12" t="str">
        <f t="shared" ca="1" si="21"/>
        <v>N/A</v>
      </c>
      <c r="X31" s="12" t="str">
        <f t="shared" ca="1" si="22"/>
        <v>N/A</v>
      </c>
      <c r="Z31" s="8" t="s">
        <v>58</v>
      </c>
      <c r="AA31" s="26" t="str">
        <f t="shared" si="16"/>
        <v>N/A</v>
      </c>
      <c r="AB31" s="12" t="str">
        <f t="shared" si="17"/>
        <v>N/A</v>
      </c>
      <c r="AC31" s="23" t="str">
        <f t="shared" si="15"/>
        <v>N/A</v>
      </c>
    </row>
    <row r="32" spans="1:29" x14ac:dyDescent="0.25">
      <c r="A32" s="33"/>
      <c r="B32" s="34"/>
      <c r="C32" s="34"/>
      <c r="G32" s="14"/>
      <c r="H32" s="12"/>
      <c r="J32" s="14"/>
      <c r="K32" s="12"/>
      <c r="U32" s="8">
        <v>2019</v>
      </c>
      <c r="V32" s="12" t="str">
        <f t="shared" ca="1" si="21"/>
        <v>N/A</v>
      </c>
      <c r="W32" s="12" t="str">
        <f t="shared" ca="1" si="21"/>
        <v>N/A</v>
      </c>
      <c r="X32" s="12" t="str">
        <f t="shared" ca="1" si="22"/>
        <v>N/A</v>
      </c>
      <c r="Z32" s="8" t="s">
        <v>59</v>
      </c>
      <c r="AA32" s="26" t="str">
        <f t="shared" si="16"/>
        <v>N/A</v>
      </c>
      <c r="AB32" s="12" t="str">
        <f t="shared" si="17"/>
        <v>N/A</v>
      </c>
      <c r="AC32" s="23" t="str">
        <f t="shared" si="15"/>
        <v>N/A</v>
      </c>
    </row>
    <row r="33" spans="1:29" x14ac:dyDescent="0.25">
      <c r="A33" s="33"/>
      <c r="B33" s="34"/>
      <c r="C33" s="34"/>
      <c r="G33" s="14"/>
      <c r="H33" s="12"/>
      <c r="J33" s="14"/>
      <c r="K33" s="12"/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1"/>
        <v>0.1962667665101854</v>
      </c>
      <c r="W33" s="12">
        <f t="shared" ca="1" si="21"/>
        <v>0.26104327331968263</v>
      </c>
      <c r="X33" s="12">
        <f t="shared" ca="1" si="22"/>
        <v>-6.4776506809497231E-2</v>
      </c>
      <c r="Z33" s="8" t="s">
        <v>61</v>
      </c>
      <c r="AA33" s="26" t="str">
        <f t="shared" si="16"/>
        <v>N/A</v>
      </c>
      <c r="AB33" s="12" t="str">
        <f t="shared" si="17"/>
        <v>N/A</v>
      </c>
      <c r="AC33" s="23" t="str">
        <f t="shared" si="15"/>
        <v>N/A</v>
      </c>
    </row>
    <row r="34" spans="1:29" x14ac:dyDescent="0.25">
      <c r="A34" s="33"/>
      <c r="B34" s="34"/>
      <c r="C34" s="34"/>
      <c r="G34" s="14"/>
      <c r="H34" s="12"/>
      <c r="J34" s="14"/>
      <c r="K34" s="12"/>
      <c r="O34" s="8" t="s">
        <v>24</v>
      </c>
      <c r="P34" s="8" t="str">
        <f>"I3:I"&amp;S3</f>
        <v>I3:I19</v>
      </c>
      <c r="Q34" s="8" t="str">
        <f>"L3:L"&amp;S3</f>
        <v>L3:L19</v>
      </c>
      <c r="Z34" s="8" t="s">
        <v>62</v>
      </c>
      <c r="AA34" s="26" t="str">
        <f t="shared" si="16"/>
        <v>N/A</v>
      </c>
      <c r="AB34" s="12" t="str">
        <f t="shared" si="17"/>
        <v>N/A</v>
      </c>
      <c r="AC34" s="23" t="str">
        <f t="shared" si="15"/>
        <v>N/A</v>
      </c>
    </row>
    <row r="35" spans="1:29" x14ac:dyDescent="0.25">
      <c r="A35" s="33"/>
      <c r="B35" s="34"/>
      <c r="C35" s="34"/>
      <c r="G35" s="14"/>
      <c r="H35" s="12"/>
      <c r="J35" s="14"/>
      <c r="K35" s="12"/>
      <c r="O35" s="8">
        <v>2010</v>
      </c>
      <c r="P35" s="8" t="str">
        <f>IFERROR("I"&amp;(S4+1)&amp;":I"&amp;S5,"N/A")</f>
        <v>N/A</v>
      </c>
      <c r="Q35" s="8" t="str">
        <f>IFERROR("L"&amp;(S4+1)&amp;":L"&amp;S5,"N/A")</f>
        <v>N/A</v>
      </c>
      <c r="U35" s="31" t="s">
        <v>63</v>
      </c>
      <c r="V35" s="30"/>
      <c r="W35" s="30"/>
      <c r="X35" s="30"/>
      <c r="Z35" s="8" t="s">
        <v>64</v>
      </c>
      <c r="AA35" s="26" t="str">
        <f t="shared" si="16"/>
        <v>N/A</v>
      </c>
      <c r="AB35" s="12" t="str">
        <f t="shared" si="17"/>
        <v>N/A</v>
      </c>
      <c r="AC35" s="23" t="str">
        <f t="shared" si="15"/>
        <v>N/A</v>
      </c>
    </row>
    <row r="36" spans="1:29" x14ac:dyDescent="0.25">
      <c r="A36" s="33"/>
      <c r="B36" s="34"/>
      <c r="C36" s="34"/>
      <c r="G36" s="14"/>
      <c r="H36" s="12"/>
      <c r="J36" s="14"/>
      <c r="K36" s="12"/>
      <c r="O36" s="8">
        <v>2011</v>
      </c>
      <c r="P36" s="8" t="str">
        <f t="shared" ref="P36:P45" si="23">IFERROR("I"&amp;(S5+1)&amp;":I"&amp;S6,"N/A")</f>
        <v>N/A</v>
      </c>
      <c r="Q36" s="8" t="str">
        <f t="shared" ref="Q36:Q45" si="24">IFERROR("L"&amp;(S5+1)&amp;":L"&amp;S6,"N/A")</f>
        <v>N/A</v>
      </c>
      <c r="U36" s="8" t="s">
        <v>65</v>
      </c>
      <c r="V36" s="32">
        <f ca="1">(V16-$AA$2)/V22</f>
        <v>0.29511162497542809</v>
      </c>
      <c r="W36" s="32">
        <f ca="1">(W16-$AA$2)/W22</f>
        <v>-0.10829247369154742</v>
      </c>
      <c r="X36" s="14">
        <f t="shared" ref="X36:X39" ca="1" si="25">IFERROR(V36-W36,"N/A")</f>
        <v>0.40340409866697552</v>
      </c>
      <c r="Z36" s="8" t="s">
        <v>66</v>
      </c>
      <c r="AA36" s="26" t="str">
        <f t="shared" si="16"/>
        <v>N/A</v>
      </c>
      <c r="AB36" s="12" t="str">
        <f t="shared" si="17"/>
        <v>N/A</v>
      </c>
      <c r="AC36" s="23" t="str">
        <f t="shared" si="15"/>
        <v>N/A</v>
      </c>
    </row>
    <row r="37" spans="1:29" x14ac:dyDescent="0.25">
      <c r="A37" s="33"/>
      <c r="B37" s="34"/>
      <c r="C37" s="34"/>
      <c r="G37" s="14"/>
      <c r="H37" s="12"/>
      <c r="J37" s="14"/>
      <c r="K37" s="12"/>
      <c r="O37" s="8">
        <v>2012</v>
      </c>
      <c r="P37" s="8" t="str">
        <f t="shared" si="23"/>
        <v>N/A</v>
      </c>
      <c r="Q37" s="8" t="str">
        <f t="shared" si="24"/>
        <v>N/A</v>
      </c>
      <c r="U37" s="8" t="s">
        <v>67</v>
      </c>
      <c r="V37" s="32">
        <f ca="1">IFERROR(STDEV(INDIRECT(P34))*SQRT($AA$1),"N/A")</f>
        <v>0.13515930283505145</v>
      </c>
      <c r="W37" s="32">
        <f ca="1">IFERROR(STDEV(INDIRECT(Q34))*SQRT($AA$1),"N/A")</f>
        <v>0.15639788087713058</v>
      </c>
      <c r="X37" s="14">
        <f t="shared" ca="1" si="25"/>
        <v>-2.1238578042079126E-2</v>
      </c>
      <c r="Z37" s="8" t="s">
        <v>68</v>
      </c>
      <c r="AA37" s="26" t="str">
        <f t="shared" si="16"/>
        <v>N/A</v>
      </c>
      <c r="AB37" s="12" t="str">
        <f t="shared" si="17"/>
        <v>N/A</v>
      </c>
      <c r="AC37" s="23" t="str">
        <f t="shared" si="15"/>
        <v>N/A</v>
      </c>
    </row>
    <row r="38" spans="1:29" x14ac:dyDescent="0.25">
      <c r="A38" s="33"/>
      <c r="B38" s="34"/>
      <c r="C38" s="34"/>
      <c r="G38" s="14"/>
      <c r="H38" s="12"/>
      <c r="J38" s="14"/>
      <c r="K38" s="12"/>
      <c r="O38" s="8">
        <v>2013</v>
      </c>
      <c r="P38" s="8" t="str">
        <f t="shared" si="23"/>
        <v>N/A</v>
      </c>
      <c r="Q38" s="8" t="str">
        <f t="shared" si="24"/>
        <v>N/A</v>
      </c>
      <c r="U38" s="8" t="s">
        <v>69</v>
      </c>
      <c r="V38" s="32">
        <f ca="1">(V16-$AA$2)/V37</f>
        <v>0.43689207267065233</v>
      </c>
      <c r="W38" s="32">
        <f ca="1">(W16-$AA$2)/W37</f>
        <v>-0.15974008064077455</v>
      </c>
      <c r="X38" s="14">
        <f t="shared" ca="1" si="25"/>
        <v>0.59663215331142694</v>
      </c>
      <c r="Z38" s="8" t="s">
        <v>70</v>
      </c>
      <c r="AA38" s="26" t="str">
        <f t="shared" si="16"/>
        <v>N/A</v>
      </c>
      <c r="AB38" s="12" t="str">
        <f t="shared" si="17"/>
        <v>N/A</v>
      </c>
      <c r="AC38" s="23" t="str">
        <f t="shared" si="15"/>
        <v>N/A</v>
      </c>
    </row>
    <row r="39" spans="1:29" x14ac:dyDescent="0.25">
      <c r="A39" s="33"/>
      <c r="B39" s="34"/>
      <c r="C39" s="34"/>
      <c r="G39" s="14"/>
      <c r="H39" s="12"/>
      <c r="J39" s="14"/>
      <c r="K39" s="12"/>
      <c r="O39" s="8">
        <v>2014</v>
      </c>
      <c r="P39" s="8" t="str">
        <f t="shared" si="23"/>
        <v>N/A</v>
      </c>
      <c r="Q39" s="8" t="str">
        <f t="shared" si="24"/>
        <v>N/A</v>
      </c>
      <c r="U39" s="8" t="s">
        <v>71</v>
      </c>
      <c r="V39" s="12">
        <f>MIN(H:H)</f>
        <v>-0.17055454869999986</v>
      </c>
      <c r="W39" s="12">
        <f>MIN(K:K)</f>
        <v>-0.26950431911214678</v>
      </c>
      <c r="X39" s="12">
        <f t="shared" si="25"/>
        <v>9.894977041214692E-2</v>
      </c>
      <c r="Z39" s="8" t="s">
        <v>72</v>
      </c>
      <c r="AA39" s="26" t="str">
        <f t="shared" si="16"/>
        <v>N/A</v>
      </c>
      <c r="AB39" s="12" t="str">
        <f t="shared" si="17"/>
        <v>N/A</v>
      </c>
      <c r="AC39" s="23" t="str">
        <f t="shared" si="15"/>
        <v>N/A</v>
      </c>
    </row>
    <row r="40" spans="1:29" x14ac:dyDescent="0.25">
      <c r="A40" s="33"/>
      <c r="B40" s="34"/>
      <c r="C40" s="34"/>
      <c r="G40" s="14"/>
      <c r="H40" s="12"/>
      <c r="J40" s="14"/>
      <c r="K40" s="12"/>
      <c r="O40" s="8">
        <v>2015</v>
      </c>
      <c r="P40" s="8" t="str">
        <f t="shared" si="23"/>
        <v>N/A</v>
      </c>
      <c r="Q40" s="8" t="str">
        <f t="shared" si="24"/>
        <v>N/A</v>
      </c>
      <c r="V40" s="12"/>
      <c r="W40" s="12"/>
      <c r="X40" s="14"/>
      <c r="Z40" s="8" t="s">
        <v>73</v>
      </c>
      <c r="AA40" s="26" t="str">
        <f t="shared" si="16"/>
        <v>N/A</v>
      </c>
      <c r="AB40" s="12" t="str">
        <f t="shared" si="17"/>
        <v>N/A</v>
      </c>
      <c r="AC40" s="23" t="str">
        <f t="shared" si="15"/>
        <v>N/A</v>
      </c>
    </row>
    <row r="41" spans="1:29" x14ac:dyDescent="0.25">
      <c r="A41" s="33"/>
      <c r="B41" s="34"/>
      <c r="C41" s="34"/>
      <c r="G41" s="14"/>
      <c r="H41" s="12"/>
      <c r="J41" s="14"/>
      <c r="K41" s="12"/>
      <c r="O41" s="8">
        <v>2016</v>
      </c>
      <c r="P41" s="8" t="str">
        <f t="shared" si="23"/>
        <v>N/A</v>
      </c>
      <c r="Q41" s="8" t="str">
        <f t="shared" si="24"/>
        <v>N/A</v>
      </c>
      <c r="U41" s="8" t="s">
        <v>74</v>
      </c>
      <c r="V41" s="12">
        <f ca="1">SUMIFS(INDIRECT(P20),INDIRECT(Q20),"&gt;0")/SUMIFS(INDIRECT(Q20),INDIRECT(Q20),"&gt;0")</f>
        <v>0.90947603121516163</v>
      </c>
      <c r="Z41" s="8" t="s">
        <v>75</v>
      </c>
      <c r="AA41" s="26" t="str">
        <f t="shared" si="16"/>
        <v>N/A</v>
      </c>
      <c r="AB41" s="12" t="str">
        <f t="shared" si="17"/>
        <v>N/A</v>
      </c>
      <c r="AC41" s="23" t="str">
        <f t="shared" si="15"/>
        <v>N/A</v>
      </c>
    </row>
    <row r="42" spans="1:29" x14ac:dyDescent="0.25">
      <c r="A42" s="33"/>
      <c r="B42" s="34"/>
      <c r="C42" s="34"/>
      <c r="G42" s="14"/>
      <c r="H42" s="12"/>
      <c r="J42" s="14"/>
      <c r="K42" s="12"/>
      <c r="O42" s="8">
        <v>2017</v>
      </c>
      <c r="P42" s="8" t="str">
        <f t="shared" si="23"/>
        <v>N/A</v>
      </c>
      <c r="Q42" s="8" t="str">
        <f t="shared" si="24"/>
        <v>N/A</v>
      </c>
      <c r="U42" s="8" t="s">
        <v>76</v>
      </c>
      <c r="V42" s="12">
        <f ca="1">SUMIFS(INDIRECT(P20),INDIRECT(Q20),"&lt;0")/SUMIFS(INDIRECT(Q20),INDIRECT(Q20),"&lt;0")</f>
        <v>0.66240706319702602</v>
      </c>
      <c r="Z42" s="8" t="s">
        <v>77</v>
      </c>
      <c r="AA42" s="26" t="str">
        <f t="shared" si="16"/>
        <v>N/A</v>
      </c>
      <c r="AB42" s="12" t="str">
        <f t="shared" si="17"/>
        <v>N/A</v>
      </c>
      <c r="AC42" s="23" t="str">
        <f t="shared" si="15"/>
        <v>N/A</v>
      </c>
    </row>
    <row r="43" spans="1:29" x14ac:dyDescent="0.25">
      <c r="A43" s="33"/>
      <c r="B43" s="34"/>
      <c r="C43" s="34"/>
      <c r="G43" s="14"/>
      <c r="H43" s="12"/>
      <c r="J43" s="14"/>
      <c r="K43" s="12"/>
      <c r="O43" s="8">
        <v>2018</v>
      </c>
      <c r="P43" s="8" t="str">
        <f t="shared" si="23"/>
        <v>N/A</v>
      </c>
      <c r="Q43" s="8" t="str">
        <f t="shared" si="24"/>
        <v>N/A</v>
      </c>
      <c r="U43" s="8" t="s">
        <v>10</v>
      </c>
      <c r="V43" s="12">
        <f>STDEV(M:M)*SQRT(AA1)</f>
        <v>0.10123218797572707</v>
      </c>
      <c r="Z43" s="8" t="s">
        <v>78</v>
      </c>
      <c r="AA43" s="26" t="str">
        <f t="shared" si="16"/>
        <v>N/A</v>
      </c>
      <c r="AB43" s="12" t="str">
        <f t="shared" si="17"/>
        <v>N/A</v>
      </c>
      <c r="AC43" s="23" t="str">
        <f t="shared" si="15"/>
        <v>N/A</v>
      </c>
    </row>
    <row r="44" spans="1:29" x14ac:dyDescent="0.25">
      <c r="A44" s="33"/>
      <c r="B44" s="34"/>
      <c r="C44" s="34"/>
      <c r="G44" s="14"/>
      <c r="H44" s="12"/>
      <c r="J44" s="14"/>
      <c r="K44" s="12"/>
      <c r="O44" s="8">
        <v>2019</v>
      </c>
      <c r="P44" s="8" t="str">
        <f t="shared" si="23"/>
        <v>N/A</v>
      </c>
      <c r="Q44" s="8" t="str">
        <f t="shared" si="24"/>
        <v>N/A</v>
      </c>
      <c r="U44" s="8" t="s">
        <v>79</v>
      </c>
      <c r="V44" s="32">
        <f>(X16)/V43</f>
        <v>0.83010196401004488</v>
      </c>
      <c r="Z44" s="8" t="s">
        <v>80</v>
      </c>
      <c r="AA44" s="26" t="str">
        <f t="shared" si="16"/>
        <v>N/A</v>
      </c>
      <c r="AB44" s="12" t="str">
        <f t="shared" si="17"/>
        <v>N/A</v>
      </c>
      <c r="AC44" s="23" t="str">
        <f t="shared" si="15"/>
        <v>N/A</v>
      </c>
    </row>
    <row r="45" spans="1:29" x14ac:dyDescent="0.25">
      <c r="A45" s="33"/>
      <c r="B45" s="34"/>
      <c r="C45" s="34"/>
      <c r="G45" s="14"/>
      <c r="H45" s="12"/>
      <c r="J45" s="14"/>
      <c r="K45" s="12"/>
      <c r="O45" s="8">
        <v>2020</v>
      </c>
      <c r="P45" s="8" t="str">
        <f t="shared" si="23"/>
        <v>I9:I19</v>
      </c>
      <c r="Q45" s="8" t="str">
        <f t="shared" si="24"/>
        <v>L9:L19</v>
      </c>
      <c r="U45" s="8" t="s">
        <v>81</v>
      </c>
      <c r="V45" s="23">
        <f>X16</f>
        <v>8.4033038059685095E-2</v>
      </c>
      <c r="Z45" s="8" t="s">
        <v>82</v>
      </c>
      <c r="AA45" s="26" t="str">
        <f t="shared" si="16"/>
        <v>N/A</v>
      </c>
      <c r="AB45" s="12" t="str">
        <f t="shared" si="17"/>
        <v>N/A</v>
      </c>
      <c r="AC45" s="23" t="str">
        <f t="shared" si="15"/>
        <v>N/A</v>
      </c>
    </row>
    <row r="46" spans="1:29" x14ac:dyDescent="0.25">
      <c r="A46" s="33"/>
      <c r="B46" s="34"/>
      <c r="C46" s="34"/>
      <c r="G46" s="14"/>
      <c r="H46" s="12"/>
      <c r="J46" s="14"/>
      <c r="K46" s="12"/>
      <c r="Z46" s="8" t="s">
        <v>83</v>
      </c>
      <c r="AA46" s="26" t="str">
        <f t="shared" si="16"/>
        <v>N/A</v>
      </c>
      <c r="AB46" s="12" t="str">
        <f t="shared" si="17"/>
        <v>N/A</v>
      </c>
      <c r="AC46" s="23" t="str">
        <f t="shared" si="15"/>
        <v>N/A</v>
      </c>
    </row>
    <row r="47" spans="1:29" x14ac:dyDescent="0.25">
      <c r="A47" s="33"/>
      <c r="B47" s="34"/>
      <c r="C47" s="34"/>
      <c r="G47" s="14"/>
      <c r="H47" s="12"/>
      <c r="J47" s="14"/>
      <c r="K47" s="12"/>
      <c r="Z47" s="8" t="s">
        <v>84</v>
      </c>
      <c r="AA47" s="26" t="str">
        <f t="shared" si="16"/>
        <v>N/A</v>
      </c>
      <c r="AB47" s="12" t="str">
        <f t="shared" si="17"/>
        <v>N/A</v>
      </c>
      <c r="AC47" s="23" t="str">
        <f t="shared" si="15"/>
        <v>N/A</v>
      </c>
    </row>
    <row r="48" spans="1:29" x14ac:dyDescent="0.25">
      <c r="A48" s="33"/>
      <c r="B48" s="34"/>
      <c r="C48" s="34"/>
      <c r="G48" s="14"/>
      <c r="H48" s="12"/>
      <c r="J48" s="14"/>
      <c r="K48" s="12"/>
      <c r="O48" s="24" t="s">
        <v>85</v>
      </c>
      <c r="Z48" s="8" t="s">
        <v>86</v>
      </c>
      <c r="AA48" s="26">
        <f t="shared" si="16"/>
        <v>6.6767207375000082E-2</v>
      </c>
      <c r="AB48" s="12">
        <f t="shared" si="17"/>
        <v>3.671714299999973E-2</v>
      </c>
      <c r="AC48" s="23">
        <f t="shared" si="15"/>
        <v>3.0050064375000352E-2</v>
      </c>
    </row>
    <row r="49" spans="1:29" x14ac:dyDescent="0.25">
      <c r="A49" s="33"/>
      <c r="B49" s="34"/>
      <c r="C49" s="34"/>
      <c r="G49" s="14"/>
      <c r="H49" s="12"/>
      <c r="J49" s="14"/>
      <c r="K49" s="12"/>
      <c r="O49" s="8" t="s">
        <v>87</v>
      </c>
      <c r="P49" s="13">
        <v>40178</v>
      </c>
      <c r="Q49" s="14" t="str">
        <f t="shared" ref="Q49:Q97" si="26">IFERROR(VLOOKUP(P49,A:B,2,0),"N/A")</f>
        <v>N/A</v>
      </c>
      <c r="R49" s="14" t="str">
        <f t="shared" ref="R49:R97" si="27">IFERROR(VLOOKUP(P49,A:C,3,0),"N/A")</f>
        <v>N/A</v>
      </c>
      <c r="S49" s="8" t="str">
        <f t="shared" ref="S49:S97" si="28">IFERROR(MATCH(P49,A:A,0),"N/A")</f>
        <v>N/A</v>
      </c>
      <c r="Z49" s="8" t="s">
        <v>88</v>
      </c>
      <c r="AA49" s="26">
        <f t="shared" si="16"/>
        <v>-0.17055454869999986</v>
      </c>
      <c r="AB49" s="12">
        <f t="shared" si="17"/>
        <v>-0.22457028000000001</v>
      </c>
      <c r="AC49" s="23">
        <f t="shared" si="15"/>
        <v>5.4015731300000147E-2</v>
      </c>
    </row>
    <row r="50" spans="1:29" x14ac:dyDescent="0.25">
      <c r="A50" s="33"/>
      <c r="B50" s="34"/>
      <c r="C50" s="34"/>
      <c r="G50" s="14"/>
      <c r="H50" s="12"/>
      <c r="J50" s="14"/>
      <c r="K50" s="12"/>
      <c r="O50" s="8" t="s">
        <v>30</v>
      </c>
      <c r="P50" s="13">
        <v>40268</v>
      </c>
      <c r="Q50" s="14" t="str">
        <f t="shared" si="26"/>
        <v>N/A</v>
      </c>
      <c r="R50" s="14" t="str">
        <f t="shared" si="27"/>
        <v>N/A</v>
      </c>
      <c r="S50" s="8" t="str">
        <f t="shared" si="28"/>
        <v>N/A</v>
      </c>
      <c r="Z50" s="8" t="s">
        <v>89</v>
      </c>
      <c r="AA50" s="26">
        <f>IFERROR(VLOOKUP(Z50,$O$49:$S$93,3,0)/VLOOKUP(Z49,$O$49:$S$93,3,0)-1,"N/A")</f>
        <v>0.1066992229699999</v>
      </c>
      <c r="AB50" s="12">
        <f>IFERROR(VLOOKUP(Z50,$O$49:$S$93,4,0)/VLOOKUP(Z49,$O$49:$S$93,4,0)-1,"N/A")</f>
        <v>0.11048016541000005</v>
      </c>
      <c r="AC50" s="23">
        <f t="shared" si="15"/>
        <v>-3.7809424400001568E-3</v>
      </c>
    </row>
    <row r="51" spans="1:29" x14ac:dyDescent="0.25">
      <c r="A51" s="33"/>
      <c r="B51" s="34"/>
      <c r="C51" s="34"/>
      <c r="G51" s="14"/>
      <c r="H51" s="12"/>
      <c r="J51" s="14"/>
      <c r="K51" s="12"/>
      <c r="O51" s="8" t="s">
        <v>31</v>
      </c>
      <c r="P51" s="13">
        <v>40359</v>
      </c>
      <c r="Q51" s="14" t="str">
        <f t="shared" si="26"/>
        <v>N/A</v>
      </c>
      <c r="R51" s="14" t="str">
        <f t="shared" si="27"/>
        <v>N/A</v>
      </c>
      <c r="S51" s="8" t="str">
        <f t="shared" si="28"/>
        <v>N/A</v>
      </c>
      <c r="Z51" s="8" t="s">
        <v>90</v>
      </c>
      <c r="AA51" s="26">
        <f>IFERROR(VLOOKUP(Z51,$O$49:$S$93,3,0)/VLOOKUP(Z50,$O$49:$S$93,3,0)-1,"N/A")</f>
        <v>0.15152561413999988</v>
      </c>
      <c r="AB51" s="12">
        <f>IFERROR(VLOOKUP(Z51,$O$49:$S$93,4,0)/VLOOKUP(Z50,$O$49:$S$93,4,0)-1,"N/A")</f>
        <v>0.14866549087500003</v>
      </c>
      <c r="AC51" s="23">
        <f t="shared" si="15"/>
        <v>2.8601232649998476E-3</v>
      </c>
    </row>
    <row r="52" spans="1:29" x14ac:dyDescent="0.25">
      <c r="A52" s="33"/>
      <c r="B52" s="34"/>
      <c r="C52" s="34"/>
      <c r="G52" s="14"/>
      <c r="H52" s="12"/>
      <c r="J52" s="14"/>
      <c r="K52" s="12"/>
      <c r="O52" s="8" t="s">
        <v>32</v>
      </c>
      <c r="P52" s="13">
        <v>40451</v>
      </c>
      <c r="Q52" s="14" t="str">
        <f t="shared" si="26"/>
        <v>N/A</v>
      </c>
      <c r="R52" s="14" t="str">
        <f t="shared" si="27"/>
        <v>N/A</v>
      </c>
      <c r="S52" s="8" t="str">
        <f t="shared" si="28"/>
        <v>N/A</v>
      </c>
      <c r="Z52" s="8" t="s">
        <v>91</v>
      </c>
      <c r="AA52" s="26">
        <f>IFERROR(VLOOKUP(Z52,$O$49:$S$93,3,0)/VLOOKUP(Z51,$O$49:$S$93,3,0)-1,"N/A")</f>
        <v>3.3511580000000096E-2</v>
      </c>
      <c r="AB52" s="12">
        <f>IFERROR(VLOOKUP(Z52,$O$49:$S$93,4,0)/VLOOKUP(Z51,$O$49:$S$93,4,0)-1,"N/A")</f>
        <v>5.3892080000000231E-2</v>
      </c>
      <c r="AC52" s="23">
        <f t="shared" si="15"/>
        <v>-2.0380500000000135E-2</v>
      </c>
    </row>
    <row r="53" spans="1:29" x14ac:dyDescent="0.25">
      <c r="A53" s="33"/>
      <c r="B53" s="34"/>
      <c r="C53" s="34"/>
      <c r="G53" s="14"/>
      <c r="H53" s="12"/>
      <c r="J53" s="14"/>
      <c r="K53" s="12"/>
      <c r="O53" s="8" t="s">
        <v>33</v>
      </c>
      <c r="P53" s="13">
        <v>40543</v>
      </c>
      <c r="Q53" s="14" t="str">
        <f t="shared" si="26"/>
        <v>N/A</v>
      </c>
      <c r="R53" s="14" t="str">
        <f t="shared" si="27"/>
        <v>N/A</v>
      </c>
      <c r="S53" s="8" t="str">
        <f t="shared" si="28"/>
        <v>N/A</v>
      </c>
      <c r="Z53" s="8" t="s">
        <v>141</v>
      </c>
      <c r="AA53" s="26" t="str">
        <f t="shared" ref="AA53:AA56" si="29">IFERROR(VLOOKUP(Z53,$O$49:$S$93,3,0)/VLOOKUP(Z52,$O$49:$S$93,3,0)-1,"N/A")</f>
        <v>N/A</v>
      </c>
      <c r="AB53" s="12" t="str">
        <f t="shared" ref="AB53:AB56" si="30">IFERROR(VLOOKUP(Z53,$O$49:$S$93,4,0)/VLOOKUP(Z52,$O$49:$S$93,4,0)-1,"N/A")</f>
        <v>N/A</v>
      </c>
      <c r="AC53" s="23" t="str">
        <f t="shared" si="15"/>
        <v>N/A</v>
      </c>
    </row>
    <row r="54" spans="1:29" x14ac:dyDescent="0.25">
      <c r="A54" s="33"/>
      <c r="B54" s="34"/>
      <c r="C54" s="34"/>
      <c r="G54" s="14"/>
      <c r="H54" s="12"/>
      <c r="J54" s="14"/>
      <c r="K54" s="12"/>
      <c r="O54" s="8" t="s">
        <v>34</v>
      </c>
      <c r="P54" s="13">
        <v>40633</v>
      </c>
      <c r="Q54" s="14" t="str">
        <f t="shared" si="26"/>
        <v>N/A</v>
      </c>
      <c r="R54" s="14" t="str">
        <f t="shared" si="27"/>
        <v>N/A</v>
      </c>
      <c r="S54" s="8" t="str">
        <f t="shared" si="28"/>
        <v>N/A</v>
      </c>
      <c r="Z54" s="8" t="s">
        <v>142</v>
      </c>
      <c r="AA54" s="26" t="str">
        <f t="shared" si="29"/>
        <v>N/A</v>
      </c>
      <c r="AB54" s="12" t="str">
        <f t="shared" si="30"/>
        <v>N/A</v>
      </c>
      <c r="AC54" s="23" t="str">
        <f t="shared" si="15"/>
        <v>N/A</v>
      </c>
    </row>
    <row r="55" spans="1:29" x14ac:dyDescent="0.25">
      <c r="A55" s="33"/>
      <c r="B55" s="34"/>
      <c r="C55" s="34"/>
      <c r="G55" s="14"/>
      <c r="H55" s="12"/>
      <c r="J55" s="14"/>
      <c r="K55" s="12"/>
      <c r="O55" s="8" t="s">
        <v>35</v>
      </c>
      <c r="P55" s="13">
        <v>40724</v>
      </c>
      <c r="Q55" s="14" t="str">
        <f t="shared" si="26"/>
        <v>N/A</v>
      </c>
      <c r="R55" s="14" t="str">
        <f t="shared" si="27"/>
        <v>N/A</v>
      </c>
      <c r="S55" s="8" t="str">
        <f t="shared" si="28"/>
        <v>N/A</v>
      </c>
      <c r="Z55" s="8" t="s">
        <v>143</v>
      </c>
      <c r="AA55" s="26" t="str">
        <f t="shared" si="29"/>
        <v>N/A</v>
      </c>
      <c r="AB55" s="12" t="str">
        <f t="shared" si="30"/>
        <v>N/A</v>
      </c>
      <c r="AC55" s="23" t="str">
        <f t="shared" si="15"/>
        <v>N/A</v>
      </c>
    </row>
    <row r="56" spans="1:29" x14ac:dyDescent="0.25">
      <c r="A56" s="33"/>
      <c r="B56" s="34"/>
      <c r="C56" s="34"/>
      <c r="G56" s="14"/>
      <c r="H56" s="12"/>
      <c r="J56" s="14"/>
      <c r="K56" s="12"/>
      <c r="O56" s="8" t="s">
        <v>36</v>
      </c>
      <c r="P56" s="13">
        <v>40816</v>
      </c>
      <c r="Q56" s="14" t="str">
        <f t="shared" si="26"/>
        <v>N/A</v>
      </c>
      <c r="R56" s="14" t="str">
        <f t="shared" si="27"/>
        <v>N/A</v>
      </c>
      <c r="S56" s="8" t="str">
        <f t="shared" si="28"/>
        <v>N/A</v>
      </c>
      <c r="Z56" s="8" t="s">
        <v>144</v>
      </c>
      <c r="AA56" s="26" t="str">
        <f t="shared" si="29"/>
        <v>N/A</v>
      </c>
      <c r="AB56" s="12" t="str">
        <f t="shared" si="30"/>
        <v>N/A</v>
      </c>
      <c r="AC56" s="23" t="str">
        <f t="shared" si="15"/>
        <v>N/A</v>
      </c>
    </row>
    <row r="57" spans="1:29" x14ac:dyDescent="0.25">
      <c r="A57" s="33"/>
      <c r="B57" s="34"/>
      <c r="C57" s="34"/>
      <c r="G57" s="14"/>
      <c r="H57" s="12"/>
      <c r="J57" s="14"/>
      <c r="K57" s="12"/>
      <c r="O57" s="8" t="s">
        <v>38</v>
      </c>
      <c r="P57" s="13">
        <v>40908</v>
      </c>
      <c r="Q57" s="14" t="str">
        <f t="shared" si="26"/>
        <v>N/A</v>
      </c>
      <c r="R57" s="14" t="str">
        <f t="shared" si="27"/>
        <v>N/A</v>
      </c>
      <c r="S57" s="8" t="str">
        <f t="shared" si="28"/>
        <v>N/A</v>
      </c>
    </row>
    <row r="58" spans="1:29" x14ac:dyDescent="0.25">
      <c r="A58" s="33"/>
      <c r="B58" s="34"/>
      <c r="C58" s="34"/>
      <c r="G58" s="14"/>
      <c r="H58" s="12"/>
      <c r="J58" s="14"/>
      <c r="K58" s="12"/>
      <c r="O58" s="8" t="s">
        <v>41</v>
      </c>
      <c r="P58" s="13">
        <v>40999</v>
      </c>
      <c r="Q58" s="14" t="str">
        <f t="shared" si="26"/>
        <v>N/A</v>
      </c>
      <c r="R58" s="14" t="str">
        <f t="shared" si="27"/>
        <v>N/A</v>
      </c>
      <c r="S58" s="8" t="str">
        <f t="shared" si="28"/>
        <v>N/A</v>
      </c>
    </row>
    <row r="59" spans="1:29" x14ac:dyDescent="0.25">
      <c r="A59" s="33"/>
      <c r="B59" s="34"/>
      <c r="C59" s="34"/>
      <c r="G59" s="14"/>
      <c r="H59" s="12"/>
      <c r="J59" s="14"/>
      <c r="K59" s="12"/>
      <c r="O59" s="8" t="s">
        <v>43</v>
      </c>
      <c r="P59" s="13">
        <v>41090</v>
      </c>
      <c r="Q59" s="14" t="str">
        <f t="shared" si="26"/>
        <v>N/A</v>
      </c>
      <c r="R59" s="14" t="str">
        <f t="shared" si="27"/>
        <v>N/A</v>
      </c>
      <c r="S59" s="8" t="str">
        <f t="shared" si="28"/>
        <v>N/A</v>
      </c>
    </row>
    <row r="60" spans="1:29" x14ac:dyDescent="0.25">
      <c r="A60" s="33"/>
      <c r="B60" s="34"/>
      <c r="C60" s="34"/>
      <c r="G60" s="14"/>
      <c r="H60" s="12"/>
      <c r="J60" s="14"/>
      <c r="K60" s="12"/>
      <c r="O60" s="8" t="s">
        <v>45</v>
      </c>
      <c r="P60" s="13">
        <v>41182</v>
      </c>
      <c r="Q60" s="14" t="str">
        <f t="shared" si="26"/>
        <v>N/A</v>
      </c>
      <c r="R60" s="14" t="str">
        <f t="shared" si="27"/>
        <v>N/A</v>
      </c>
      <c r="S60" s="8" t="str">
        <f t="shared" si="28"/>
        <v>N/A</v>
      </c>
    </row>
    <row r="61" spans="1:29" x14ac:dyDescent="0.25">
      <c r="A61" s="33"/>
      <c r="B61" s="34"/>
      <c r="C61" s="34"/>
      <c r="G61" s="14"/>
      <c r="H61" s="12"/>
      <c r="J61" s="14"/>
      <c r="K61" s="12"/>
      <c r="O61" s="8" t="s">
        <v>46</v>
      </c>
      <c r="P61" s="13">
        <v>41274</v>
      </c>
      <c r="Q61" s="14" t="str">
        <f t="shared" si="26"/>
        <v>N/A</v>
      </c>
      <c r="R61" s="14" t="str">
        <f t="shared" si="27"/>
        <v>N/A</v>
      </c>
      <c r="S61" s="8" t="str">
        <f t="shared" si="28"/>
        <v>N/A</v>
      </c>
    </row>
    <row r="62" spans="1:29" x14ac:dyDescent="0.25">
      <c r="A62" s="33"/>
      <c r="B62" s="34"/>
      <c r="C62" s="34"/>
      <c r="G62" s="14"/>
      <c r="H62" s="12"/>
      <c r="J62" s="14"/>
      <c r="K62" s="12"/>
      <c r="O62" s="8" t="s">
        <v>48</v>
      </c>
      <c r="P62" s="13">
        <v>41364</v>
      </c>
      <c r="Q62" s="14" t="str">
        <f t="shared" si="26"/>
        <v>N/A</v>
      </c>
      <c r="R62" s="14" t="str">
        <f t="shared" si="27"/>
        <v>N/A</v>
      </c>
      <c r="S62" s="8" t="str">
        <f t="shared" si="28"/>
        <v>N/A</v>
      </c>
    </row>
    <row r="63" spans="1:29" x14ac:dyDescent="0.25">
      <c r="A63" s="33"/>
      <c r="B63" s="34"/>
      <c r="C63" s="34"/>
      <c r="G63" s="14"/>
      <c r="H63" s="12"/>
      <c r="J63" s="14"/>
      <c r="K63" s="12"/>
      <c r="O63" s="8" t="s">
        <v>49</v>
      </c>
      <c r="P63" s="13">
        <v>41455</v>
      </c>
      <c r="Q63" s="14" t="str">
        <f t="shared" si="26"/>
        <v>N/A</v>
      </c>
      <c r="R63" s="14" t="str">
        <f t="shared" si="27"/>
        <v>N/A</v>
      </c>
      <c r="S63" s="8" t="str">
        <f t="shared" si="28"/>
        <v>N/A</v>
      </c>
    </row>
    <row r="64" spans="1:29" x14ac:dyDescent="0.25">
      <c r="A64" s="33"/>
      <c r="B64" s="34"/>
      <c r="C64" s="34"/>
      <c r="G64" s="14"/>
      <c r="H64" s="12"/>
      <c r="J64" s="14"/>
      <c r="K64" s="12"/>
      <c r="O64" s="8" t="s">
        <v>50</v>
      </c>
      <c r="P64" s="13">
        <v>41547</v>
      </c>
      <c r="Q64" s="14" t="str">
        <f t="shared" si="26"/>
        <v>N/A</v>
      </c>
      <c r="R64" s="14" t="str">
        <f t="shared" si="27"/>
        <v>N/A</v>
      </c>
      <c r="S64" s="8" t="str">
        <f t="shared" si="28"/>
        <v>N/A</v>
      </c>
    </row>
    <row r="65" spans="1:22" x14ac:dyDescent="0.25">
      <c r="A65" s="33"/>
      <c r="B65" s="34"/>
      <c r="C65" s="34"/>
      <c r="G65" s="14"/>
      <c r="H65" s="12"/>
      <c r="J65" s="14"/>
      <c r="K65" s="12"/>
      <c r="O65" s="8" t="s">
        <v>51</v>
      </c>
      <c r="P65" s="13">
        <v>41639</v>
      </c>
      <c r="Q65" s="14" t="str">
        <f t="shared" si="26"/>
        <v>N/A</v>
      </c>
      <c r="R65" s="14" t="str">
        <f t="shared" si="27"/>
        <v>N/A</v>
      </c>
      <c r="S65" s="8" t="str">
        <f t="shared" si="28"/>
        <v>N/A</v>
      </c>
    </row>
    <row r="66" spans="1:22" x14ac:dyDescent="0.25">
      <c r="A66" s="33"/>
      <c r="B66" s="34"/>
      <c r="C66" s="34"/>
      <c r="G66" s="14"/>
      <c r="H66" s="12"/>
      <c r="J66" s="14"/>
      <c r="K66" s="12"/>
      <c r="O66" s="8" t="s">
        <v>52</v>
      </c>
      <c r="P66" s="13">
        <v>41729</v>
      </c>
      <c r="Q66" s="14" t="str">
        <f t="shared" si="26"/>
        <v>N/A</v>
      </c>
      <c r="R66" s="14" t="str">
        <f t="shared" si="27"/>
        <v>N/A</v>
      </c>
      <c r="S66" s="8" t="str">
        <f t="shared" si="28"/>
        <v>N/A</v>
      </c>
    </row>
    <row r="67" spans="1:22" x14ac:dyDescent="0.25">
      <c r="A67" s="33"/>
      <c r="B67" s="34"/>
      <c r="C67" s="34"/>
      <c r="G67" s="14"/>
      <c r="H67" s="12"/>
      <c r="J67" s="14"/>
      <c r="K67" s="12"/>
      <c r="O67" s="8" t="s">
        <v>53</v>
      </c>
      <c r="P67" s="13">
        <v>41820</v>
      </c>
      <c r="Q67" s="14" t="str">
        <f t="shared" si="26"/>
        <v>N/A</v>
      </c>
      <c r="R67" s="14" t="str">
        <f t="shared" si="27"/>
        <v>N/A</v>
      </c>
      <c r="S67" s="8" t="str">
        <f t="shared" si="28"/>
        <v>N/A</v>
      </c>
    </row>
    <row r="68" spans="1:22" x14ac:dyDescent="0.25">
      <c r="A68" s="33"/>
      <c r="B68" s="34"/>
      <c r="C68" s="34"/>
      <c r="G68" s="14"/>
      <c r="H68" s="12"/>
      <c r="J68" s="14"/>
      <c r="K68" s="12"/>
      <c r="O68" s="8" t="s">
        <v>54</v>
      </c>
      <c r="P68" s="13">
        <v>41912</v>
      </c>
      <c r="Q68" s="14" t="str">
        <f t="shared" si="26"/>
        <v>N/A</v>
      </c>
      <c r="R68" s="14" t="str">
        <f t="shared" si="27"/>
        <v>N/A</v>
      </c>
      <c r="S68" s="8" t="str">
        <f t="shared" si="28"/>
        <v>N/A</v>
      </c>
    </row>
    <row r="69" spans="1:22" x14ac:dyDescent="0.25">
      <c r="A69" s="33"/>
      <c r="B69" s="34"/>
      <c r="C69" s="34"/>
      <c r="G69" s="14"/>
      <c r="H69" s="12"/>
      <c r="J69" s="14"/>
      <c r="K69" s="12"/>
      <c r="O69" s="8" t="s">
        <v>55</v>
      </c>
      <c r="P69" s="13">
        <v>42004</v>
      </c>
      <c r="Q69" s="14" t="str">
        <f t="shared" si="26"/>
        <v>N/A</v>
      </c>
      <c r="R69" s="14" t="str">
        <f t="shared" si="27"/>
        <v>N/A</v>
      </c>
      <c r="S69" s="8" t="str">
        <f t="shared" si="28"/>
        <v>N/A</v>
      </c>
    </row>
    <row r="70" spans="1:22" x14ac:dyDescent="0.25">
      <c r="A70" s="33"/>
      <c r="B70" s="34"/>
      <c r="C70" s="34"/>
      <c r="G70" s="14"/>
      <c r="H70" s="12"/>
      <c r="J70" s="14"/>
      <c r="K70" s="12"/>
      <c r="O70" s="8" t="s">
        <v>56</v>
      </c>
      <c r="P70" s="13">
        <v>42094</v>
      </c>
      <c r="Q70" s="14" t="str">
        <f t="shared" si="26"/>
        <v>N/A</v>
      </c>
      <c r="R70" s="14" t="str">
        <f t="shared" si="27"/>
        <v>N/A</v>
      </c>
      <c r="S70" s="8" t="str">
        <f t="shared" si="28"/>
        <v>N/A</v>
      </c>
    </row>
    <row r="71" spans="1:22" x14ac:dyDescent="0.25">
      <c r="A71" s="33"/>
      <c r="B71" s="34"/>
      <c r="C71" s="34"/>
      <c r="G71" s="14"/>
      <c r="H71" s="12"/>
      <c r="J71" s="14"/>
      <c r="K71" s="12"/>
      <c r="O71" s="8" t="s">
        <v>57</v>
      </c>
      <c r="P71" s="13">
        <v>42185</v>
      </c>
      <c r="Q71" s="14" t="str">
        <f t="shared" si="26"/>
        <v>N/A</v>
      </c>
      <c r="R71" s="14" t="str">
        <f t="shared" si="27"/>
        <v>N/A</v>
      </c>
      <c r="S71" s="8" t="str">
        <f t="shared" si="28"/>
        <v>N/A</v>
      </c>
    </row>
    <row r="72" spans="1:22" x14ac:dyDescent="0.25">
      <c r="A72" s="33"/>
      <c r="B72" s="34"/>
      <c r="C72" s="34"/>
      <c r="G72" s="14"/>
      <c r="H72" s="12"/>
      <c r="J72" s="14"/>
      <c r="K72" s="12"/>
      <c r="O72" s="8" t="s">
        <v>58</v>
      </c>
      <c r="P72" s="13">
        <v>42277</v>
      </c>
      <c r="Q72" s="14" t="str">
        <f t="shared" si="26"/>
        <v>N/A</v>
      </c>
      <c r="R72" s="14" t="str">
        <f t="shared" si="27"/>
        <v>N/A</v>
      </c>
      <c r="S72" s="8" t="str">
        <f t="shared" si="28"/>
        <v>N/A</v>
      </c>
    </row>
    <row r="73" spans="1:22" x14ac:dyDescent="0.25">
      <c r="A73" s="33"/>
      <c r="B73" s="34"/>
      <c r="C73" s="34"/>
      <c r="G73" s="14"/>
      <c r="H73" s="12"/>
      <c r="J73" s="14"/>
      <c r="K73" s="12"/>
      <c r="O73" s="8" t="s">
        <v>59</v>
      </c>
      <c r="P73" s="13">
        <v>42369</v>
      </c>
      <c r="Q73" s="14" t="str">
        <f t="shared" si="26"/>
        <v>N/A</v>
      </c>
      <c r="R73" s="14" t="str">
        <f t="shared" si="27"/>
        <v>N/A</v>
      </c>
      <c r="S73" s="8" t="str">
        <f t="shared" si="28"/>
        <v>N/A</v>
      </c>
    </row>
    <row r="74" spans="1:22" x14ac:dyDescent="0.25">
      <c r="A74" s="33"/>
      <c r="B74" s="34"/>
      <c r="C74" s="34"/>
      <c r="G74" s="14"/>
      <c r="H74" s="12"/>
      <c r="J74" s="14"/>
      <c r="K74" s="12"/>
      <c r="O74" s="8" t="s">
        <v>61</v>
      </c>
      <c r="P74" s="13">
        <v>42460</v>
      </c>
      <c r="Q74" s="14" t="str">
        <f t="shared" si="26"/>
        <v>N/A</v>
      </c>
      <c r="R74" s="14" t="str">
        <f t="shared" si="27"/>
        <v>N/A</v>
      </c>
      <c r="S74" s="8" t="str">
        <f t="shared" si="28"/>
        <v>N/A</v>
      </c>
    </row>
    <row r="75" spans="1:22" x14ac:dyDescent="0.25">
      <c r="A75" s="33"/>
      <c r="B75" s="34"/>
      <c r="C75" s="34"/>
      <c r="G75" s="14"/>
      <c r="H75" s="12"/>
      <c r="J75" s="14"/>
      <c r="K75" s="12"/>
      <c r="O75" s="8" t="s">
        <v>62</v>
      </c>
      <c r="P75" s="13">
        <v>42551</v>
      </c>
      <c r="Q75" s="14" t="str">
        <f t="shared" si="26"/>
        <v>N/A</v>
      </c>
      <c r="R75" s="14" t="str">
        <f t="shared" si="27"/>
        <v>N/A</v>
      </c>
      <c r="S75" s="8" t="str">
        <f t="shared" si="28"/>
        <v>N/A</v>
      </c>
      <c r="U75" s="12"/>
      <c r="V75" s="12"/>
    </row>
    <row r="76" spans="1:22" x14ac:dyDescent="0.25">
      <c r="A76" s="33"/>
      <c r="B76" s="34"/>
      <c r="C76" s="34"/>
      <c r="G76" s="14"/>
      <c r="H76" s="12"/>
      <c r="J76" s="14"/>
      <c r="K76" s="12"/>
      <c r="O76" s="8" t="s">
        <v>64</v>
      </c>
      <c r="P76" s="13">
        <v>42643</v>
      </c>
      <c r="Q76" s="14" t="str">
        <f t="shared" si="26"/>
        <v>N/A</v>
      </c>
      <c r="R76" s="14" t="str">
        <f t="shared" si="27"/>
        <v>N/A</v>
      </c>
      <c r="S76" s="8" t="str">
        <f t="shared" si="28"/>
        <v>N/A</v>
      </c>
    </row>
    <row r="77" spans="1:22" x14ac:dyDescent="0.25">
      <c r="A77" s="33"/>
      <c r="B77" s="34"/>
      <c r="C77" s="34"/>
      <c r="G77" s="14"/>
      <c r="H77" s="12"/>
      <c r="J77" s="14"/>
      <c r="K77" s="12"/>
      <c r="O77" s="8" t="s">
        <v>66</v>
      </c>
      <c r="P77" s="13">
        <v>42735</v>
      </c>
      <c r="Q77" s="14" t="str">
        <f t="shared" si="26"/>
        <v>N/A</v>
      </c>
      <c r="R77" s="14" t="str">
        <f t="shared" si="27"/>
        <v>N/A</v>
      </c>
      <c r="S77" s="8" t="str">
        <f t="shared" si="28"/>
        <v>N/A</v>
      </c>
      <c r="U77" s="12"/>
      <c r="V77" s="12"/>
    </row>
    <row r="78" spans="1:22" x14ac:dyDescent="0.25">
      <c r="A78" s="33"/>
      <c r="B78" s="34"/>
      <c r="C78" s="34"/>
      <c r="G78" s="14"/>
      <c r="H78" s="12"/>
      <c r="J78" s="14"/>
      <c r="K78" s="12"/>
      <c r="O78" s="8" t="s">
        <v>68</v>
      </c>
      <c r="P78" s="13">
        <v>42825</v>
      </c>
      <c r="Q78" s="14" t="str">
        <f t="shared" si="26"/>
        <v>N/A</v>
      </c>
      <c r="R78" s="14" t="str">
        <f t="shared" si="27"/>
        <v>N/A</v>
      </c>
      <c r="S78" s="8" t="str">
        <f t="shared" si="28"/>
        <v>N/A</v>
      </c>
    </row>
    <row r="79" spans="1:22" x14ac:dyDescent="0.25">
      <c r="A79" s="33"/>
      <c r="B79" s="34"/>
      <c r="C79" s="34"/>
      <c r="G79" s="14"/>
      <c r="H79" s="12"/>
      <c r="J79" s="14"/>
      <c r="K79" s="12"/>
      <c r="O79" s="8" t="s">
        <v>70</v>
      </c>
      <c r="P79" s="13">
        <v>42916</v>
      </c>
      <c r="Q79" s="14" t="str">
        <f t="shared" si="26"/>
        <v>N/A</v>
      </c>
      <c r="R79" s="14" t="str">
        <f t="shared" si="27"/>
        <v>N/A</v>
      </c>
      <c r="S79" s="8" t="str">
        <f t="shared" si="28"/>
        <v>N/A</v>
      </c>
      <c r="U79" s="12"/>
      <c r="V79" s="12"/>
    </row>
    <row r="80" spans="1:22" x14ac:dyDescent="0.25">
      <c r="A80" s="33"/>
      <c r="B80" s="34"/>
      <c r="C80" s="34"/>
      <c r="G80" s="14"/>
      <c r="H80" s="12"/>
      <c r="J80" s="14"/>
      <c r="K80" s="12"/>
      <c r="O80" s="8" t="s">
        <v>72</v>
      </c>
      <c r="P80" s="13">
        <v>43008</v>
      </c>
      <c r="Q80" s="14" t="str">
        <f t="shared" si="26"/>
        <v>N/A</v>
      </c>
      <c r="R80" s="14" t="str">
        <f t="shared" si="27"/>
        <v>N/A</v>
      </c>
      <c r="S80" s="8" t="str">
        <f t="shared" si="28"/>
        <v>N/A</v>
      </c>
    </row>
    <row r="81" spans="1:22" x14ac:dyDescent="0.25">
      <c r="A81" s="33"/>
      <c r="B81" s="34"/>
      <c r="C81" s="34"/>
      <c r="G81" s="14"/>
      <c r="H81" s="12"/>
      <c r="J81" s="14"/>
      <c r="K81" s="12"/>
      <c r="O81" s="8" t="s">
        <v>73</v>
      </c>
      <c r="P81" s="13">
        <v>43100</v>
      </c>
      <c r="Q81" s="14" t="str">
        <f t="shared" si="26"/>
        <v>N/A</v>
      </c>
      <c r="R81" s="14" t="str">
        <f t="shared" si="27"/>
        <v>N/A</v>
      </c>
      <c r="S81" s="8" t="str">
        <f t="shared" si="28"/>
        <v>N/A</v>
      </c>
      <c r="U81" s="12"/>
      <c r="V81" s="12"/>
    </row>
    <row r="82" spans="1:22" x14ac:dyDescent="0.25">
      <c r="A82" s="33"/>
      <c r="B82" s="34"/>
      <c r="C82" s="34"/>
      <c r="G82" s="14"/>
      <c r="H82" s="12"/>
      <c r="J82" s="14"/>
      <c r="K82" s="12"/>
      <c r="O82" s="8" t="s">
        <v>75</v>
      </c>
      <c r="P82" s="13">
        <v>43190</v>
      </c>
      <c r="Q82" s="14" t="str">
        <f t="shared" si="26"/>
        <v>N/A</v>
      </c>
      <c r="R82" s="14" t="str">
        <f t="shared" si="27"/>
        <v>N/A</v>
      </c>
      <c r="S82" s="8" t="str">
        <f t="shared" si="28"/>
        <v>N/A</v>
      </c>
    </row>
    <row r="83" spans="1:22" x14ac:dyDescent="0.25">
      <c r="A83" s="33"/>
      <c r="B83" s="34"/>
      <c r="C83" s="34"/>
      <c r="G83" s="14"/>
      <c r="H83" s="12"/>
      <c r="J83" s="14"/>
      <c r="K83" s="12"/>
      <c r="O83" s="8" t="s">
        <v>77</v>
      </c>
      <c r="P83" s="13">
        <v>43281</v>
      </c>
      <c r="Q83" s="14" t="str">
        <f t="shared" si="26"/>
        <v>N/A</v>
      </c>
      <c r="R83" s="14" t="str">
        <f t="shared" si="27"/>
        <v>N/A</v>
      </c>
      <c r="S83" s="8" t="str">
        <f t="shared" si="28"/>
        <v>N/A</v>
      </c>
      <c r="U83" s="12"/>
      <c r="V83" s="12"/>
    </row>
    <row r="84" spans="1:22" x14ac:dyDescent="0.25">
      <c r="A84" s="33"/>
      <c r="B84" s="34"/>
      <c r="C84" s="34"/>
      <c r="G84" s="14"/>
      <c r="H84" s="12"/>
      <c r="J84" s="14"/>
      <c r="K84" s="12"/>
      <c r="O84" s="8" t="s">
        <v>78</v>
      </c>
      <c r="P84" s="13">
        <v>43373</v>
      </c>
      <c r="Q84" s="14" t="str">
        <f t="shared" si="26"/>
        <v>N/A</v>
      </c>
      <c r="R84" s="14" t="str">
        <f t="shared" si="27"/>
        <v>N/A</v>
      </c>
      <c r="S84" s="8" t="str">
        <f t="shared" si="28"/>
        <v>N/A</v>
      </c>
    </row>
    <row r="85" spans="1:22" x14ac:dyDescent="0.25">
      <c r="A85" s="33"/>
      <c r="B85" s="34"/>
      <c r="C85" s="34"/>
      <c r="G85" s="14"/>
      <c r="H85" s="12"/>
      <c r="J85" s="14"/>
      <c r="K85" s="12"/>
      <c r="O85" s="8" t="s">
        <v>80</v>
      </c>
      <c r="P85" s="13">
        <v>43465</v>
      </c>
      <c r="Q85" s="14" t="str">
        <f t="shared" si="26"/>
        <v>N/A</v>
      </c>
      <c r="R85" s="14" t="str">
        <f t="shared" si="27"/>
        <v>N/A</v>
      </c>
      <c r="S85" s="8" t="str">
        <f t="shared" si="28"/>
        <v>N/A</v>
      </c>
      <c r="U85" s="12"/>
      <c r="V85" s="12"/>
    </row>
    <row r="86" spans="1:22" x14ac:dyDescent="0.25">
      <c r="A86" s="33"/>
      <c r="B86" s="34"/>
      <c r="C86" s="34"/>
      <c r="G86" s="14"/>
      <c r="H86" s="12"/>
      <c r="J86" s="14"/>
      <c r="K86" s="12"/>
      <c r="O86" s="8" t="s">
        <v>82</v>
      </c>
      <c r="P86" s="13">
        <v>43555</v>
      </c>
      <c r="Q86" s="14" t="str">
        <f t="shared" si="26"/>
        <v>N/A</v>
      </c>
      <c r="R86" s="14" t="str">
        <f t="shared" si="27"/>
        <v>N/A</v>
      </c>
      <c r="S86" s="8" t="str">
        <f t="shared" si="28"/>
        <v>N/A</v>
      </c>
    </row>
    <row r="87" spans="1:22" x14ac:dyDescent="0.25">
      <c r="A87" s="33"/>
      <c r="B87" s="34"/>
      <c r="C87" s="34"/>
      <c r="G87" s="14"/>
      <c r="H87" s="12"/>
      <c r="J87" s="14"/>
      <c r="K87" s="12"/>
      <c r="O87" s="8" t="s">
        <v>83</v>
      </c>
      <c r="P87" s="13">
        <v>43646</v>
      </c>
      <c r="Q87" s="14" t="str">
        <f t="shared" si="26"/>
        <v>N/A</v>
      </c>
      <c r="R87" s="14" t="str">
        <f t="shared" si="27"/>
        <v>N/A</v>
      </c>
      <c r="S87" s="8" t="str">
        <f t="shared" si="28"/>
        <v>N/A</v>
      </c>
      <c r="U87" s="12"/>
      <c r="V87" s="12"/>
    </row>
    <row r="88" spans="1:22" x14ac:dyDescent="0.25">
      <c r="A88" s="33"/>
      <c r="B88" s="34"/>
      <c r="C88" s="34"/>
      <c r="G88" s="14"/>
      <c r="H88" s="12"/>
      <c r="J88" s="14"/>
      <c r="K88" s="12"/>
      <c r="O88" s="8" t="s">
        <v>84</v>
      </c>
      <c r="P88" s="13">
        <v>43738</v>
      </c>
      <c r="Q88" s="14">
        <f t="shared" si="26"/>
        <v>94.433114846399988</v>
      </c>
      <c r="R88" s="14">
        <f t="shared" si="27"/>
        <v>90.868828735999998</v>
      </c>
      <c r="S88" s="8">
        <f t="shared" si="28"/>
        <v>5</v>
      </c>
    </row>
    <row r="89" spans="1:22" x14ac:dyDescent="0.25">
      <c r="A89" s="33"/>
      <c r="B89" s="34"/>
      <c r="C89" s="34"/>
      <c r="G89" s="14"/>
      <c r="H89" s="12"/>
      <c r="J89" s="14"/>
      <c r="K89" s="12"/>
      <c r="O89" s="8" t="s">
        <v>86</v>
      </c>
      <c r="P89" s="13">
        <v>43830</v>
      </c>
      <c r="Q89" s="14">
        <f t="shared" si="26"/>
        <v>100.73815020841677</v>
      </c>
      <c r="R89" s="14">
        <f t="shared" si="27"/>
        <v>94.205272514942195</v>
      </c>
      <c r="S89" s="8">
        <f t="shared" si="28"/>
        <v>8</v>
      </c>
      <c r="U89" s="12"/>
      <c r="V89" s="12"/>
    </row>
    <row r="90" spans="1:22" x14ac:dyDescent="0.25">
      <c r="A90" s="33"/>
      <c r="B90" s="34"/>
      <c r="C90" s="34"/>
      <c r="G90" s="14"/>
      <c r="H90" s="12"/>
      <c r="J90" s="14"/>
      <c r="K90" s="12"/>
      <c r="O90" s="8" t="s">
        <v>88</v>
      </c>
      <c r="P90" s="13">
        <v>43921</v>
      </c>
      <c r="Q90" s="14">
        <f t="shared" si="26"/>
        <v>83.556800462747447</v>
      </c>
      <c r="R90" s="14">
        <f t="shared" si="27"/>
        <v>73.049568088785321</v>
      </c>
      <c r="S90" s="8">
        <f t="shared" si="28"/>
        <v>11</v>
      </c>
    </row>
    <row r="91" spans="1:22" x14ac:dyDescent="0.25">
      <c r="A91" s="33"/>
      <c r="B91" s="34"/>
      <c r="C91" s="34"/>
      <c r="G91" s="14"/>
      <c r="H91" s="12"/>
      <c r="J91" s="14"/>
      <c r="K91" s="12"/>
      <c r="O91" s="8" t="s">
        <v>89</v>
      </c>
      <c r="P91" s="13">
        <v>44012</v>
      </c>
      <c r="Q91" s="14">
        <f t="shared" si="26"/>
        <v>92.472246145981927</v>
      </c>
      <c r="R91" s="14">
        <f t="shared" si="27"/>
        <v>81.120096454363377</v>
      </c>
      <c r="S91" s="8">
        <f t="shared" si="28"/>
        <v>14</v>
      </c>
    </row>
    <row r="92" spans="1:22" x14ac:dyDescent="0.25">
      <c r="A92" s="33"/>
      <c r="B92" s="34"/>
      <c r="C92" s="34"/>
      <c r="G92" s="14"/>
      <c r="H92" s="12"/>
      <c r="J92" s="14"/>
      <c r="K92" s="12"/>
      <c r="O92" s="8" t="s">
        <v>90</v>
      </c>
      <c r="P92" s="13">
        <v>44104</v>
      </c>
      <c r="Q92" s="14">
        <f t="shared" si="26"/>
        <v>106.48416003415707</v>
      </c>
      <c r="R92" s="14">
        <f t="shared" si="27"/>
        <v>93.17985541357865</v>
      </c>
      <c r="S92" s="8">
        <f t="shared" si="28"/>
        <v>17</v>
      </c>
    </row>
    <row r="93" spans="1:22" x14ac:dyDescent="0.25">
      <c r="A93" s="33"/>
      <c r="B93" s="34"/>
      <c r="C93" s="34"/>
      <c r="G93" s="14"/>
      <c r="H93" s="12"/>
      <c r="J93" s="14"/>
      <c r="K93" s="12"/>
      <c r="O93" s="8" t="s">
        <v>91</v>
      </c>
      <c r="P93" s="66">
        <f>+P3</f>
        <v>44165</v>
      </c>
      <c r="Q93" s="14">
        <f t="shared" si="26"/>
        <v>110.05261248187453</v>
      </c>
      <c r="R93" s="14">
        <f t="shared" si="27"/>
        <v>98.201511635915679</v>
      </c>
      <c r="S93" s="8">
        <f t="shared" si="28"/>
        <v>19</v>
      </c>
    </row>
    <row r="94" spans="1:22" x14ac:dyDescent="0.25">
      <c r="A94" s="33"/>
      <c r="B94" s="34"/>
      <c r="C94" s="34"/>
      <c r="G94" s="14"/>
      <c r="H94" s="12"/>
      <c r="J94" s="14"/>
      <c r="K94" s="12"/>
      <c r="O94" s="8" t="s">
        <v>141</v>
      </c>
      <c r="P94" s="13"/>
      <c r="Q94" s="14" t="str">
        <f t="shared" si="26"/>
        <v>N/A</v>
      </c>
      <c r="R94" s="14" t="str">
        <f t="shared" si="27"/>
        <v>N/A</v>
      </c>
      <c r="S94" s="8" t="str">
        <f t="shared" si="28"/>
        <v>N/A</v>
      </c>
    </row>
    <row r="95" spans="1:22" x14ac:dyDescent="0.25">
      <c r="A95" s="33"/>
      <c r="B95" s="34"/>
      <c r="C95" s="34"/>
      <c r="G95" s="14"/>
      <c r="H95" s="12"/>
      <c r="J95" s="14"/>
      <c r="K95" s="12"/>
      <c r="O95" s="8" t="s">
        <v>142</v>
      </c>
      <c r="P95" s="13"/>
      <c r="Q95" s="14" t="str">
        <f t="shared" si="26"/>
        <v>N/A</v>
      </c>
      <c r="R95" s="14" t="str">
        <f t="shared" si="27"/>
        <v>N/A</v>
      </c>
      <c r="S95" s="8" t="str">
        <f t="shared" si="28"/>
        <v>N/A</v>
      </c>
    </row>
    <row r="96" spans="1:22" x14ac:dyDescent="0.25">
      <c r="A96" s="33"/>
      <c r="B96" s="34"/>
      <c r="C96" s="34"/>
      <c r="G96" s="14"/>
      <c r="H96" s="12"/>
      <c r="J96" s="14"/>
      <c r="K96" s="12"/>
      <c r="O96" s="8" t="s">
        <v>143</v>
      </c>
      <c r="Q96" s="14" t="str">
        <f t="shared" si="26"/>
        <v>N/A</v>
      </c>
      <c r="R96" s="14" t="str">
        <f t="shared" si="27"/>
        <v>N/A</v>
      </c>
      <c r="S96" s="8" t="str">
        <f t="shared" si="28"/>
        <v>N/A</v>
      </c>
    </row>
    <row r="97" spans="1:19" x14ac:dyDescent="0.25">
      <c r="A97" s="33"/>
      <c r="B97" s="34"/>
      <c r="C97" s="34"/>
      <c r="G97" s="14"/>
      <c r="H97" s="12"/>
      <c r="J97" s="14"/>
      <c r="K97" s="12"/>
      <c r="O97" s="8" t="s">
        <v>144</v>
      </c>
      <c r="Q97" s="14" t="str">
        <f t="shared" si="26"/>
        <v>N/A</v>
      </c>
      <c r="R97" s="14" t="str">
        <f t="shared" si="27"/>
        <v>N/A</v>
      </c>
      <c r="S97" s="8" t="str">
        <f t="shared" si="28"/>
        <v>N/A</v>
      </c>
    </row>
    <row r="98" spans="1:19" x14ac:dyDescent="0.25">
      <c r="A98" s="33"/>
      <c r="B98" s="34"/>
      <c r="C98" s="34"/>
      <c r="G98" s="14"/>
      <c r="H98" s="12"/>
      <c r="J98" s="14"/>
      <c r="K98" s="12"/>
    </row>
    <row r="99" spans="1:19" x14ac:dyDescent="0.25">
      <c r="A99" s="33"/>
      <c r="B99" s="34"/>
      <c r="C99" s="34"/>
      <c r="G99" s="14"/>
      <c r="H99" s="12"/>
      <c r="J99" s="14"/>
      <c r="K99" s="12"/>
    </row>
    <row r="100" spans="1:19" x14ac:dyDescent="0.25">
      <c r="A100" s="33"/>
      <c r="B100" s="34"/>
      <c r="C100" s="34"/>
      <c r="G100" s="14"/>
      <c r="H100" s="12"/>
      <c r="J100" s="14"/>
      <c r="K100" s="12"/>
    </row>
    <row r="101" spans="1:19" x14ac:dyDescent="0.25">
      <c r="A101" s="33"/>
      <c r="B101" s="34"/>
      <c r="C101" s="34"/>
      <c r="G101" s="14"/>
      <c r="H101" s="12"/>
      <c r="J101" s="14"/>
      <c r="K101" s="12"/>
    </row>
    <row r="102" spans="1:19" x14ac:dyDescent="0.25">
      <c r="A102" s="33"/>
      <c r="B102" s="34"/>
      <c r="C102" s="34"/>
      <c r="G102" s="14"/>
      <c r="H102" s="12"/>
      <c r="J102" s="14"/>
      <c r="K102" s="12"/>
    </row>
    <row r="103" spans="1:19" x14ac:dyDescent="0.25">
      <c r="A103" s="33"/>
      <c r="B103" s="34"/>
      <c r="C103" s="34"/>
      <c r="G103" s="14"/>
      <c r="H103" s="12"/>
      <c r="J103" s="14"/>
      <c r="K103" s="12"/>
    </row>
    <row r="104" spans="1:19" x14ac:dyDescent="0.25">
      <c r="A104" s="33"/>
      <c r="B104" s="34"/>
      <c r="C104" s="34"/>
      <c r="G104" s="14"/>
      <c r="H104" s="12"/>
      <c r="J104" s="14"/>
      <c r="K104" s="12"/>
    </row>
    <row r="105" spans="1:19" x14ac:dyDescent="0.25">
      <c r="A105" s="33"/>
      <c r="B105" s="34"/>
      <c r="C105" s="34"/>
      <c r="G105" s="14"/>
      <c r="H105" s="12"/>
      <c r="J105" s="14"/>
      <c r="K105" s="12"/>
    </row>
    <row r="106" spans="1:19" x14ac:dyDescent="0.25">
      <c r="A106" s="33"/>
      <c r="B106" s="34"/>
      <c r="C106" s="34"/>
      <c r="G106" s="14"/>
      <c r="H106" s="12"/>
      <c r="J106" s="14"/>
      <c r="K106" s="12"/>
    </row>
    <row r="107" spans="1:19" x14ac:dyDescent="0.25">
      <c r="A107" s="33"/>
      <c r="B107" s="34"/>
      <c r="C107" s="34"/>
      <c r="G107" s="14"/>
      <c r="H107" s="12"/>
      <c r="J107" s="14"/>
      <c r="K107" s="12"/>
    </row>
    <row r="108" spans="1:19" x14ac:dyDescent="0.25">
      <c r="A108" s="33"/>
      <c r="B108" s="34"/>
      <c r="C108" s="34"/>
      <c r="G108" s="14"/>
      <c r="H108" s="12"/>
      <c r="J108" s="14"/>
      <c r="K108" s="12"/>
    </row>
    <row r="109" spans="1:19" x14ac:dyDescent="0.25">
      <c r="A109" s="33"/>
      <c r="B109" s="34"/>
      <c r="C109" s="34"/>
      <c r="G109" s="14"/>
      <c r="H109" s="12"/>
      <c r="J109" s="14"/>
      <c r="K109" s="12"/>
    </row>
    <row r="110" spans="1:19" x14ac:dyDescent="0.25">
      <c r="A110" s="33"/>
      <c r="B110" s="34"/>
      <c r="C110" s="34"/>
      <c r="G110" s="14"/>
      <c r="H110" s="12"/>
      <c r="J110" s="14"/>
      <c r="K110" s="12"/>
    </row>
    <row r="111" spans="1:19" x14ac:dyDescent="0.25">
      <c r="A111" s="33"/>
      <c r="B111" s="34"/>
      <c r="C111" s="34"/>
      <c r="G111" s="14"/>
      <c r="H111" s="12"/>
      <c r="J111" s="14"/>
      <c r="K111" s="12"/>
    </row>
    <row r="112" spans="1:19" x14ac:dyDescent="0.25">
      <c r="A112" s="33"/>
      <c r="B112" s="34"/>
      <c r="C112" s="34"/>
      <c r="G112" s="14"/>
      <c r="H112" s="12"/>
      <c r="J112" s="14"/>
      <c r="K112" s="12"/>
    </row>
    <row r="113" spans="1:11" x14ac:dyDescent="0.25">
      <c r="A113" s="33"/>
      <c r="B113" s="34"/>
      <c r="C113" s="34"/>
      <c r="G113" s="14"/>
      <c r="H113" s="12"/>
      <c r="J113" s="14"/>
      <c r="K113" s="12"/>
    </row>
    <row r="114" spans="1:11" x14ac:dyDescent="0.25">
      <c r="A114" s="33"/>
      <c r="B114" s="34"/>
      <c r="C114" s="34"/>
      <c r="G114" s="14"/>
      <c r="H114" s="12"/>
      <c r="J114" s="14"/>
      <c r="K114" s="12"/>
    </row>
    <row r="115" spans="1:11" x14ac:dyDescent="0.25">
      <c r="A115" s="33"/>
      <c r="B115" s="34"/>
      <c r="C115" s="34"/>
      <c r="G115" s="14"/>
      <c r="H115" s="12"/>
      <c r="J115" s="14"/>
      <c r="K115" s="12"/>
    </row>
    <row r="116" spans="1:11" x14ac:dyDescent="0.25">
      <c r="A116" s="33"/>
      <c r="B116" s="34"/>
      <c r="C116" s="34"/>
      <c r="G116" s="14"/>
      <c r="H116" s="12"/>
      <c r="J116" s="14"/>
      <c r="K116" s="12"/>
    </row>
    <row r="117" spans="1:11" x14ac:dyDescent="0.25">
      <c r="A117" s="33"/>
      <c r="B117" s="34"/>
      <c r="C117" s="34"/>
      <c r="G117" s="14"/>
      <c r="H117" s="12"/>
      <c r="J117" s="14"/>
      <c r="K117" s="12"/>
    </row>
    <row r="118" spans="1:11" x14ac:dyDescent="0.25">
      <c r="A118" s="33"/>
      <c r="B118" s="34"/>
      <c r="C118" s="34"/>
      <c r="G118" s="14"/>
      <c r="H118" s="12"/>
      <c r="J118" s="14"/>
      <c r="K118" s="12"/>
    </row>
    <row r="119" spans="1:11" x14ac:dyDescent="0.25">
      <c r="A119" s="33"/>
      <c r="B119" s="34"/>
      <c r="C119" s="34"/>
      <c r="G119" s="14"/>
      <c r="H119" s="12"/>
      <c r="J119" s="14"/>
      <c r="K119" s="12"/>
    </row>
    <row r="120" spans="1:11" x14ac:dyDescent="0.25">
      <c r="A120" s="33"/>
      <c r="B120" s="34"/>
      <c r="C120" s="34"/>
      <c r="G120" s="14"/>
      <c r="H120" s="12"/>
      <c r="J120" s="14"/>
      <c r="K120" s="12"/>
    </row>
    <row r="121" spans="1:11" x14ac:dyDescent="0.25">
      <c r="A121" s="33"/>
      <c r="B121" s="34"/>
      <c r="C121" s="34"/>
      <c r="G121" s="14"/>
      <c r="H121" s="12"/>
      <c r="J121" s="14"/>
      <c r="K121" s="12"/>
    </row>
    <row r="122" spans="1:11" x14ac:dyDescent="0.25">
      <c r="A122" s="33"/>
      <c r="B122" s="34"/>
      <c r="C122" s="34"/>
      <c r="G122" s="14"/>
      <c r="H122" s="12"/>
      <c r="J122" s="14"/>
      <c r="K122" s="12"/>
    </row>
    <row r="123" spans="1:11" x14ac:dyDescent="0.25">
      <c r="A123" s="33"/>
      <c r="B123" s="34"/>
      <c r="C123" s="34"/>
      <c r="G123" s="14"/>
      <c r="H123" s="12"/>
      <c r="J123" s="14"/>
      <c r="K123" s="12"/>
    </row>
    <row r="124" spans="1:11" x14ac:dyDescent="0.25">
      <c r="A124" s="33"/>
      <c r="B124" s="34"/>
      <c r="C124" s="34"/>
      <c r="G124" s="14"/>
      <c r="H124" s="12"/>
      <c r="J124" s="14"/>
      <c r="K124" s="12"/>
    </row>
    <row r="125" spans="1:11" x14ac:dyDescent="0.25">
      <c r="A125" s="33"/>
      <c r="B125" s="34"/>
      <c r="C125" s="34"/>
      <c r="G125" s="14"/>
      <c r="H125" s="12"/>
      <c r="J125" s="14"/>
      <c r="K125" s="12"/>
    </row>
    <row r="126" spans="1:11" x14ac:dyDescent="0.25">
      <c r="A126" s="33"/>
      <c r="B126" s="34"/>
      <c r="C126" s="34"/>
      <c r="G126" s="14"/>
      <c r="H126" s="12"/>
      <c r="J126" s="14"/>
      <c r="K126" s="12"/>
    </row>
    <row r="127" spans="1:11" x14ac:dyDescent="0.25">
      <c r="A127" s="33"/>
      <c r="B127" s="34"/>
      <c r="C127" s="34"/>
      <c r="G127" s="14"/>
      <c r="H127" s="12"/>
      <c r="J127" s="14"/>
      <c r="K127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6081-4016-4DA6-9DED-1532DF1BC8FC}">
  <sheetPr>
    <tabColor rgb="FF0070C0"/>
    <pageSetUpPr autoPageBreaks="0"/>
  </sheetPr>
  <dimension ref="A1:AC128"/>
  <sheetViews>
    <sheetView showGridLines="0" topLeftCell="A53" workbookViewId="0">
      <selection activeCell="D128" sqref="D128"/>
    </sheetView>
  </sheetViews>
  <sheetFormatPr defaultRowHeight="11.25" x14ac:dyDescent="0.25"/>
  <cols>
    <col min="1" max="1" width="9" style="13" bestFit="1" customWidth="1"/>
    <col min="2" max="2" width="16.85546875" style="14" bestFit="1" customWidth="1"/>
    <col min="3" max="3" width="8.42578125" style="14" bestFit="1" customWidth="1"/>
    <col min="4" max="4" width="8.7109375" style="11" bestFit="1" customWidth="1"/>
    <col min="5" max="5" width="10" style="11" bestFit="1" customWidth="1"/>
    <col min="6" max="6" width="3" style="8" customWidth="1"/>
    <col min="7" max="8" width="10.7109375" style="8" bestFit="1" customWidth="1"/>
    <col min="9" max="9" width="9" style="12" bestFit="1" customWidth="1"/>
    <col min="10" max="11" width="12" style="8" bestFit="1" customWidth="1"/>
    <col min="12" max="12" width="10.28515625" style="12" bestFit="1" customWidth="1"/>
    <col min="13" max="13" width="10.140625" style="12" bestFit="1" customWidth="1"/>
    <col min="14" max="14" width="3" style="8" customWidth="1"/>
    <col min="15" max="15" width="12.7109375" style="8" bestFit="1" customWidth="1"/>
    <col min="16" max="16" width="9" style="8" bestFit="1" customWidth="1"/>
    <col min="17" max="17" width="8.5703125" style="8" bestFit="1" customWidth="1"/>
    <col min="18" max="18" width="8.85546875" style="8" bestFit="1" customWidth="1"/>
    <col min="19" max="19" width="3.85546875" style="8" bestFit="1" customWidth="1"/>
    <col min="20" max="20" width="3" style="8" customWidth="1"/>
    <col min="21" max="29" width="13.42578125" style="8" customWidth="1"/>
    <col min="30" max="16384" width="9.140625" style="8"/>
  </cols>
  <sheetData>
    <row r="1" spans="1:29" x14ac:dyDescent="0.25">
      <c r="A1" s="1" t="s">
        <v>0</v>
      </c>
      <c r="B1" s="2" t="s">
        <v>134</v>
      </c>
      <c r="C1" s="2" t="s">
        <v>1</v>
      </c>
      <c r="D1" s="3" t="s">
        <v>2</v>
      </c>
      <c r="E1" s="3" t="s">
        <v>3</v>
      </c>
      <c r="F1" s="4"/>
      <c r="G1" s="5" t="s">
        <v>4</v>
      </c>
      <c r="H1" s="5" t="s">
        <v>5</v>
      </c>
      <c r="I1" s="6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4"/>
      <c r="O1" s="7" t="s">
        <v>11</v>
      </c>
      <c r="P1" s="7" t="s">
        <v>0</v>
      </c>
      <c r="Q1" s="7" t="s">
        <v>12</v>
      </c>
      <c r="R1" s="7" t="s">
        <v>13</v>
      </c>
      <c r="S1" s="7" t="s">
        <v>14</v>
      </c>
      <c r="T1" s="4"/>
      <c r="U1" s="7" t="s">
        <v>15</v>
      </c>
      <c r="V1" s="7" t="s">
        <v>16</v>
      </c>
      <c r="W1" s="7" t="s">
        <v>1</v>
      </c>
      <c r="X1" s="7" t="s">
        <v>17</v>
      </c>
      <c r="Y1" s="4"/>
      <c r="Z1" s="8" t="s">
        <v>18</v>
      </c>
      <c r="AA1" s="8">
        <v>12</v>
      </c>
    </row>
    <row r="2" spans="1:29" x14ac:dyDescent="0.25">
      <c r="A2" s="9">
        <v>40329</v>
      </c>
      <c r="B2" s="10">
        <v>100</v>
      </c>
      <c r="C2" s="10">
        <v>100</v>
      </c>
      <c r="D2" s="11" t="s">
        <v>19</v>
      </c>
      <c r="E2" s="11" t="s">
        <v>19</v>
      </c>
      <c r="G2" s="8" t="s">
        <v>19</v>
      </c>
      <c r="H2" s="8" t="s">
        <v>19</v>
      </c>
      <c r="I2" s="12" t="s">
        <v>19</v>
      </c>
      <c r="J2" s="8" t="s">
        <v>19</v>
      </c>
      <c r="K2" s="8" t="s">
        <v>19</v>
      </c>
      <c r="L2" s="12" t="s">
        <v>19</v>
      </c>
      <c r="M2" s="12" t="s">
        <v>19</v>
      </c>
      <c r="O2" s="8" t="s">
        <v>20</v>
      </c>
      <c r="P2" s="13">
        <f>A2</f>
        <v>40329</v>
      </c>
      <c r="Q2" s="14">
        <f t="shared" ref="Q2:Q15" si="0">IFERROR(VLOOKUP(P2,A:B,2,0),"N/A")</f>
        <v>100</v>
      </c>
      <c r="R2" s="14">
        <f t="shared" ref="R2:R15" si="1">IFERROR(VLOOKUP(P2,A:C,3,0),"N/A")</f>
        <v>100</v>
      </c>
      <c r="S2" s="8">
        <f t="shared" ref="S2:S15" si="2">IFERROR(MATCH(P2,A:A,0),"N/A")</f>
        <v>2</v>
      </c>
      <c r="U2" s="15"/>
      <c r="Z2" s="16" t="s">
        <v>21</v>
      </c>
      <c r="AA2" s="17">
        <v>1.2053122972972972E-2</v>
      </c>
    </row>
    <row r="3" spans="1:29" x14ac:dyDescent="0.25">
      <c r="A3" s="9">
        <v>40359</v>
      </c>
      <c r="B3" s="10">
        <f>B2*(1+D3)</f>
        <v>101.42</v>
      </c>
      <c r="C3" s="10">
        <f>C2*(1+E3)</f>
        <v>97.84</v>
      </c>
      <c r="D3" s="11">
        <v>1.4200000000000001E-2</v>
      </c>
      <c r="E3" s="11">
        <v>-2.1600000000000001E-2</v>
      </c>
      <c r="G3" s="14">
        <f>MAX($B$2:B3)</f>
        <v>101.42</v>
      </c>
      <c r="H3" s="12">
        <f t="shared" ref="H3:H66" si="3">B3/G3-1</f>
        <v>0</v>
      </c>
      <c r="I3" s="12" t="str">
        <f t="shared" ref="I3:I66" si="4">IF(D3&gt;0,"Positive",D3)</f>
        <v>Positive</v>
      </c>
      <c r="J3" s="14">
        <f>MAX($C$2:C3)</f>
        <v>100</v>
      </c>
      <c r="K3" s="12">
        <f t="shared" ref="K3:K66" si="5">C3/J3-1</f>
        <v>-2.1599999999999953E-2</v>
      </c>
      <c r="L3" s="12">
        <f>IF(E3&gt;0,"Positive",E3)</f>
        <v>-2.1600000000000001E-2</v>
      </c>
      <c r="M3" s="12">
        <f t="shared" ref="M3:M66" si="6">D3-E3</f>
        <v>3.5799999999999998E-2</v>
      </c>
      <c r="O3" s="8" t="s">
        <v>22</v>
      </c>
      <c r="P3" s="13">
        <f>MAX(A:A)</f>
        <v>44165</v>
      </c>
      <c r="Q3" s="14">
        <f t="shared" si="0"/>
        <v>450.38709324288584</v>
      </c>
      <c r="R3" s="14">
        <f t="shared" si="1"/>
        <v>171.16316782279353</v>
      </c>
      <c r="S3" s="8">
        <f t="shared" si="2"/>
        <v>128</v>
      </c>
      <c r="U3" s="18" t="s">
        <v>23</v>
      </c>
      <c r="V3" s="19"/>
      <c r="W3" s="19"/>
      <c r="X3" s="19"/>
    </row>
    <row r="4" spans="1:29" x14ac:dyDescent="0.25">
      <c r="A4" s="9">
        <v>40390</v>
      </c>
      <c r="B4" s="10">
        <f t="shared" ref="B4:C19" si="7">B3*(1+D4)</f>
        <v>107.43420599999999</v>
      </c>
      <c r="C4" s="10">
        <f t="shared" si="7"/>
        <v>102.51702044370927</v>
      </c>
      <c r="D4" s="11">
        <v>5.9299999999999999E-2</v>
      </c>
      <c r="E4" s="11">
        <v>4.7802743701035121E-2</v>
      </c>
      <c r="G4" s="14">
        <f>MAX($B$2:B4)</f>
        <v>107.43420599999999</v>
      </c>
      <c r="H4" s="12">
        <f t="shared" si="3"/>
        <v>0</v>
      </c>
      <c r="I4" s="12" t="str">
        <f t="shared" si="4"/>
        <v>Positive</v>
      </c>
      <c r="J4" s="14">
        <f>MAX($C$2:C4)</f>
        <v>102.51702044370927</v>
      </c>
      <c r="K4" s="12">
        <f t="shared" si="5"/>
        <v>0</v>
      </c>
      <c r="L4" s="12" t="str">
        <f t="shared" ref="L4:L67" si="8">IF(E4&gt;0,"Positive",E4)</f>
        <v>Positive</v>
      </c>
      <c r="M4" s="12">
        <f t="shared" si="6"/>
        <v>1.1497256298964878E-2</v>
      </c>
      <c r="O4" s="8">
        <v>2009</v>
      </c>
      <c r="P4" s="13">
        <v>40178</v>
      </c>
      <c r="Q4" s="14" t="str">
        <f t="shared" si="0"/>
        <v>N/A</v>
      </c>
      <c r="R4" s="14" t="str">
        <f t="shared" si="1"/>
        <v>N/A</v>
      </c>
      <c r="S4" s="8" t="str">
        <f t="shared" si="2"/>
        <v>N/A</v>
      </c>
      <c r="U4" s="20" t="s">
        <v>24</v>
      </c>
      <c r="V4" s="21">
        <f>Q3/Q2-1</f>
        <v>3.5038709324288586</v>
      </c>
      <c r="W4" s="21">
        <f>R3/R2-1</f>
        <v>0.71163167822793527</v>
      </c>
      <c r="X4" s="22">
        <f>V4-W4</f>
        <v>2.7922392542009233</v>
      </c>
      <c r="Z4" s="15" t="s">
        <v>25</v>
      </c>
    </row>
    <row r="5" spans="1:29" x14ac:dyDescent="0.25">
      <c r="A5" s="9">
        <v>40421</v>
      </c>
      <c r="B5" s="10">
        <f t="shared" si="7"/>
        <v>106.32763367819999</v>
      </c>
      <c r="C5" s="10">
        <f t="shared" si="7"/>
        <v>102.16907913066485</v>
      </c>
      <c r="D5" s="11">
        <v>-1.03E-2</v>
      </c>
      <c r="E5" s="11">
        <v>-3.3939858136577418E-3</v>
      </c>
      <c r="G5" s="14">
        <f>MAX($B$2:B5)</f>
        <v>107.43420599999999</v>
      </c>
      <c r="H5" s="12">
        <f t="shared" si="3"/>
        <v>-1.0299999999999976E-2</v>
      </c>
      <c r="I5" s="12">
        <f t="shared" si="4"/>
        <v>-1.03E-2</v>
      </c>
      <c r="J5" s="14">
        <f>MAX($C$2:C5)</f>
        <v>102.51702044370927</v>
      </c>
      <c r="K5" s="12">
        <f t="shared" si="5"/>
        <v>-3.3939858136577961E-3</v>
      </c>
      <c r="L5" s="12">
        <f t="shared" si="8"/>
        <v>-3.3939858136577418E-3</v>
      </c>
      <c r="M5" s="12">
        <f t="shared" si="6"/>
        <v>-6.9060141863422578E-3</v>
      </c>
      <c r="O5" s="8">
        <v>2010</v>
      </c>
      <c r="P5" s="13">
        <v>40543</v>
      </c>
      <c r="Q5" s="14">
        <f t="shared" si="0"/>
        <v>113.44679472297067</v>
      </c>
      <c r="R5" s="14">
        <f t="shared" si="1"/>
        <v>113.84161439943645</v>
      </c>
      <c r="S5" s="8">
        <f t="shared" si="2"/>
        <v>9</v>
      </c>
      <c r="U5" s="8">
        <v>2010</v>
      </c>
      <c r="V5" s="12" t="str">
        <f t="shared" ref="V5:V15" si="9">IFERROR(VLOOKUP(U5,$O$2:$R$15,3,0)/VLOOKUP(U5-1,$O$2:$R$15,3,0)-1,"N/A")</f>
        <v>N/A</v>
      </c>
      <c r="W5" s="12" t="str">
        <f t="shared" ref="W5:W15" si="10">IFERROR(VLOOKUP(U5,$O$2:$R$15,4,0)/VLOOKUP(U5-1,$O$2:$R$15,4,0)-1,"N/A")</f>
        <v>N/A</v>
      </c>
      <c r="X5" s="23" t="str">
        <f>IFERROR(V5-W5,"N/A")</f>
        <v>N/A</v>
      </c>
      <c r="Z5" s="13">
        <f>P3</f>
        <v>44165</v>
      </c>
      <c r="AA5" s="12">
        <f>VLOOKUP(Z5,A:E,4,0)</f>
        <v>5.2299999999999999E-2</v>
      </c>
      <c r="AB5" s="12">
        <f>VLOOKUP(Z5,A:E,5,0)</f>
        <v>7.5399999999999995E-2</v>
      </c>
      <c r="AC5" s="23">
        <f t="shared" ref="AC5" si="11">IFERROR(AA5-AB5,"N/A")</f>
        <v>-2.3099999999999996E-2</v>
      </c>
    </row>
    <row r="6" spans="1:29" x14ac:dyDescent="0.25">
      <c r="A6" s="9">
        <v>40451</v>
      </c>
      <c r="B6" s="10">
        <f t="shared" si="7"/>
        <v>110.12353020051174</v>
      </c>
      <c r="C6" s="10">
        <f t="shared" si="7"/>
        <v>108.37733280298025</v>
      </c>
      <c r="D6" s="11">
        <v>3.5700000000000003E-2</v>
      </c>
      <c r="E6" s="11">
        <v>6.0764506493942376E-2</v>
      </c>
      <c r="G6" s="14">
        <f>MAX($B$2:B6)</f>
        <v>110.12353020051174</v>
      </c>
      <c r="H6" s="12">
        <f t="shared" si="3"/>
        <v>0</v>
      </c>
      <c r="I6" s="12" t="str">
        <f t="shared" si="4"/>
        <v>Positive</v>
      </c>
      <c r="J6" s="14">
        <f>MAX($C$2:C6)</f>
        <v>108.37733280298025</v>
      </c>
      <c r="K6" s="12">
        <f t="shared" si="5"/>
        <v>0</v>
      </c>
      <c r="L6" s="12" t="str">
        <f t="shared" si="8"/>
        <v>Positive</v>
      </c>
      <c r="M6" s="12">
        <f t="shared" si="6"/>
        <v>-2.5064506493942373E-2</v>
      </c>
      <c r="O6" s="8">
        <v>2011</v>
      </c>
      <c r="P6" s="13">
        <v>40908</v>
      </c>
      <c r="Q6" s="14">
        <f t="shared" si="0"/>
        <v>120.59693353549052</v>
      </c>
      <c r="R6" s="14">
        <f t="shared" si="1"/>
        <v>101.86922726739083</v>
      </c>
      <c r="S6" s="8">
        <f t="shared" si="2"/>
        <v>21</v>
      </c>
      <c r="U6" s="8">
        <v>2011</v>
      </c>
      <c r="V6" s="12">
        <f t="shared" si="9"/>
        <v>6.3026362533908475E-2</v>
      </c>
      <c r="W6" s="12">
        <f t="shared" si="10"/>
        <v>-0.10516705332408649</v>
      </c>
      <c r="X6" s="23">
        <f t="shared" ref="X6:X19" si="12">IFERROR(V6-W6,"N/A")</f>
        <v>0.16819341585799497</v>
      </c>
    </row>
    <row r="7" spans="1:29" x14ac:dyDescent="0.25">
      <c r="A7" s="9">
        <v>40482</v>
      </c>
      <c r="B7" s="10">
        <f t="shared" si="7"/>
        <v>109.6389866676295</v>
      </c>
      <c r="C7" s="10">
        <f t="shared" si="7"/>
        <v>109.43118609260034</v>
      </c>
      <c r="D7" s="11">
        <v>-4.4000000000000003E-3</v>
      </c>
      <c r="E7" s="11">
        <v>9.723927156759753E-3</v>
      </c>
      <c r="G7" s="14">
        <f>MAX($B$2:B7)</f>
        <v>110.12353020051174</v>
      </c>
      <c r="H7" s="12">
        <f t="shared" si="3"/>
        <v>-4.3999999999999595E-3</v>
      </c>
      <c r="I7" s="12">
        <f t="shared" si="4"/>
        <v>-4.4000000000000003E-3</v>
      </c>
      <c r="J7" s="14">
        <f>MAX($C$2:C7)</f>
        <v>109.43118609260034</v>
      </c>
      <c r="K7" s="12">
        <f t="shared" si="5"/>
        <v>0</v>
      </c>
      <c r="L7" s="12" t="str">
        <f t="shared" si="8"/>
        <v>Positive</v>
      </c>
      <c r="M7" s="12">
        <f t="shared" si="6"/>
        <v>-1.4123927156759752E-2</v>
      </c>
      <c r="O7" s="8">
        <v>2012</v>
      </c>
      <c r="P7" s="13">
        <v>41274</v>
      </c>
      <c r="Q7" s="14">
        <f t="shared" si="0"/>
        <v>140.40897604959866</v>
      </c>
      <c r="R7" s="14">
        <f t="shared" si="1"/>
        <v>108.8570272074633</v>
      </c>
      <c r="S7" s="8">
        <f t="shared" si="2"/>
        <v>33</v>
      </c>
      <c r="U7" s="8">
        <v>2012</v>
      </c>
      <c r="V7" s="12">
        <f t="shared" si="9"/>
        <v>0.16428313667094741</v>
      </c>
      <c r="W7" s="12">
        <f t="shared" si="10"/>
        <v>6.8595788222979293E-2</v>
      </c>
      <c r="X7" s="23">
        <f t="shared" si="12"/>
        <v>9.5687348447968112E-2</v>
      </c>
      <c r="Z7" s="24" t="s">
        <v>26</v>
      </c>
    </row>
    <row r="8" spans="1:29" x14ac:dyDescent="0.25">
      <c r="A8" s="9">
        <v>40512</v>
      </c>
      <c r="B8" s="10">
        <f t="shared" si="7"/>
        <v>109.73766175563036</v>
      </c>
      <c r="C8" s="10">
        <f t="shared" si="7"/>
        <v>108.78853617294182</v>
      </c>
      <c r="D8" s="11">
        <v>8.9999999999999998E-4</v>
      </c>
      <c r="E8" s="11">
        <v>-5.8726396250033622E-3</v>
      </c>
      <c r="G8" s="14">
        <f>MAX($B$2:B8)</f>
        <v>110.12353020051174</v>
      </c>
      <c r="H8" s="12">
        <f t="shared" si="3"/>
        <v>-3.5039599999999727E-3</v>
      </c>
      <c r="I8" s="12" t="str">
        <f t="shared" si="4"/>
        <v>Positive</v>
      </c>
      <c r="J8" s="14">
        <f>MAX($C$2:C8)</f>
        <v>109.43118609260034</v>
      </c>
      <c r="K8" s="12">
        <f t="shared" si="5"/>
        <v>-5.8726396250033952E-3</v>
      </c>
      <c r="L8" s="12">
        <f t="shared" si="8"/>
        <v>-5.8726396250033622E-3</v>
      </c>
      <c r="M8" s="12">
        <f t="shared" si="6"/>
        <v>6.772639625003362E-3</v>
      </c>
      <c r="O8" s="8">
        <v>2013</v>
      </c>
      <c r="P8" s="13">
        <v>41639</v>
      </c>
      <c r="Q8" s="14">
        <f t="shared" si="0"/>
        <v>204.44820357875781</v>
      </c>
      <c r="R8" s="14">
        <f t="shared" si="1"/>
        <v>137.83002062419294</v>
      </c>
      <c r="S8" s="8">
        <f t="shared" si="2"/>
        <v>45</v>
      </c>
      <c r="U8" s="8">
        <v>2013</v>
      </c>
      <c r="V8" s="12">
        <f t="shared" si="9"/>
        <v>0.45609069541635039</v>
      </c>
      <c r="W8" s="12">
        <f t="shared" si="10"/>
        <v>0.26615639026695037</v>
      </c>
      <c r="X8" s="23">
        <f t="shared" si="12"/>
        <v>0.18993430514940002</v>
      </c>
      <c r="Z8" s="25" t="s">
        <v>27</v>
      </c>
      <c r="AA8" s="25" t="s">
        <v>28</v>
      </c>
      <c r="AB8" s="25" t="s">
        <v>29</v>
      </c>
      <c r="AC8" s="25" t="s">
        <v>17</v>
      </c>
    </row>
    <row r="9" spans="1:29" x14ac:dyDescent="0.25">
      <c r="A9" s="9">
        <v>40543</v>
      </c>
      <c r="B9" s="10">
        <f t="shared" si="7"/>
        <v>113.44679472297067</v>
      </c>
      <c r="C9" s="10">
        <f t="shared" si="7"/>
        <v>113.84161439943645</v>
      </c>
      <c r="D9" s="11">
        <v>3.3799999999999997E-2</v>
      </c>
      <c r="E9" s="11">
        <v>4.6448627808188661E-2</v>
      </c>
      <c r="G9" s="14">
        <f>MAX($B$2:B9)</f>
        <v>113.44679472297067</v>
      </c>
      <c r="H9" s="12">
        <f t="shared" si="3"/>
        <v>0</v>
      </c>
      <c r="I9" s="12" t="str">
        <f t="shared" si="4"/>
        <v>Positive</v>
      </c>
      <c r="J9" s="14">
        <f>MAX($C$2:C9)</f>
        <v>113.84161439943645</v>
      </c>
      <c r="K9" s="12">
        <f t="shared" si="5"/>
        <v>0</v>
      </c>
      <c r="L9" s="12" t="str">
        <f t="shared" si="8"/>
        <v>Positive</v>
      </c>
      <c r="M9" s="12">
        <f t="shared" si="6"/>
        <v>-1.2648627808188664E-2</v>
      </c>
      <c r="O9" s="8">
        <v>2014</v>
      </c>
      <c r="P9" s="13">
        <v>42004</v>
      </c>
      <c r="Q9" s="14">
        <f t="shared" si="0"/>
        <v>269.51287920064385</v>
      </c>
      <c r="R9" s="14">
        <f t="shared" si="1"/>
        <v>140.56829046994093</v>
      </c>
      <c r="S9" s="8">
        <f t="shared" si="2"/>
        <v>57</v>
      </c>
      <c r="U9" s="8">
        <v>2014</v>
      </c>
      <c r="V9" s="12">
        <f t="shared" si="9"/>
        <v>0.31824527916099665</v>
      </c>
      <c r="W9" s="12">
        <f t="shared" si="10"/>
        <v>1.9867005992940889E-2</v>
      </c>
      <c r="X9" s="23">
        <f t="shared" si="12"/>
        <v>0.29837827316805576</v>
      </c>
      <c r="Z9" s="20" t="s">
        <v>30</v>
      </c>
      <c r="AA9" s="20" t="str">
        <f>IFERROR(Q50/Q49-1,"N/A")</f>
        <v>N/A</v>
      </c>
      <c r="AB9" s="20" t="str">
        <f>IFERROR(R50/R49-1,"N/A")</f>
        <v>N/A</v>
      </c>
      <c r="AC9" s="22" t="str">
        <f>IFERROR(AA9-AB9,"N/A")</f>
        <v>N/A</v>
      </c>
    </row>
    <row r="10" spans="1:29" x14ac:dyDescent="0.25">
      <c r="A10" s="9">
        <v>40574</v>
      </c>
      <c r="B10" s="10">
        <f t="shared" si="7"/>
        <v>112.83418203146663</v>
      </c>
      <c r="C10" s="10">
        <f t="shared" si="7"/>
        <v>109.55179546127574</v>
      </c>
      <c r="D10" s="11">
        <v>-5.4000000000000003E-3</v>
      </c>
      <c r="E10" s="11">
        <v>-3.7682344552045922E-2</v>
      </c>
      <c r="G10" s="14">
        <f>MAX($B$2:B10)</f>
        <v>113.44679472297067</v>
      </c>
      <c r="H10" s="12">
        <f t="shared" si="3"/>
        <v>-5.3999999999999604E-3</v>
      </c>
      <c r="I10" s="12">
        <f t="shared" si="4"/>
        <v>-5.4000000000000003E-3</v>
      </c>
      <c r="J10" s="14">
        <f>MAX($C$2:C10)</f>
        <v>113.84161439943645</v>
      </c>
      <c r="K10" s="12">
        <f t="shared" si="5"/>
        <v>-3.7682344552045888E-2</v>
      </c>
      <c r="L10" s="12">
        <f t="shared" si="8"/>
        <v>-3.7682344552045922E-2</v>
      </c>
      <c r="M10" s="12">
        <f t="shared" si="6"/>
        <v>3.228234455204592E-2</v>
      </c>
      <c r="O10" s="8">
        <v>2015</v>
      </c>
      <c r="P10" s="13">
        <v>42369</v>
      </c>
      <c r="Q10" s="14">
        <f t="shared" si="0"/>
        <v>299.0600867104273</v>
      </c>
      <c r="R10" s="14">
        <f t="shared" si="1"/>
        <v>120.06941244705973</v>
      </c>
      <c r="S10" s="8">
        <f t="shared" si="2"/>
        <v>69</v>
      </c>
      <c r="U10" s="8">
        <v>2015</v>
      </c>
      <c r="V10" s="12">
        <f t="shared" si="9"/>
        <v>0.10963189439190568</v>
      </c>
      <c r="W10" s="12">
        <f t="shared" si="10"/>
        <v>-0.14582860725096936</v>
      </c>
      <c r="X10" s="23">
        <f t="shared" si="12"/>
        <v>0.25546050164287504</v>
      </c>
      <c r="Z10" s="8" t="s">
        <v>31</v>
      </c>
      <c r="AA10" s="26" t="str">
        <f t="shared" ref="AA10:AA56" si="13">IFERROR(VLOOKUP(Z10,$O$49:$S$93,3,0)/VLOOKUP(Z9,$O$49:$S$93,3,0)-1,"N/A")</f>
        <v>N/A</v>
      </c>
      <c r="AB10" s="12" t="str">
        <f t="shared" ref="AB10:AB56" si="14">IFERROR(VLOOKUP(Z10,$O$49:$S$93,4,0)/VLOOKUP(Z9,$O$49:$S$93,4,0)-1,"N/A")</f>
        <v>N/A</v>
      </c>
      <c r="AC10" s="23" t="str">
        <f t="shared" ref="AC10:AC56" si="15">IFERROR(AA10-AB10,"N/A")</f>
        <v>N/A</v>
      </c>
    </row>
    <row r="11" spans="1:29" x14ac:dyDescent="0.25">
      <c r="A11" s="9">
        <v>40602</v>
      </c>
      <c r="B11" s="10">
        <f t="shared" si="7"/>
        <v>111.52530551990161</v>
      </c>
      <c r="C11" s="10">
        <f t="shared" si="7"/>
        <v>103.57284531504898</v>
      </c>
      <c r="D11" s="11">
        <v>-1.1599999999999999E-2</v>
      </c>
      <c r="E11" s="11">
        <v>-5.4576468793158125E-2</v>
      </c>
      <c r="G11" s="14">
        <f>MAX($B$2:B11)</f>
        <v>113.44679472297067</v>
      </c>
      <c r="H11" s="12">
        <f t="shared" si="3"/>
        <v>-1.6937360000000012E-2</v>
      </c>
      <c r="I11" s="12">
        <f t="shared" si="4"/>
        <v>-1.1599999999999999E-2</v>
      </c>
      <c r="J11" s="14">
        <f>MAX($C$2:C11)</f>
        <v>113.84161439943645</v>
      </c>
      <c r="K11" s="12">
        <f t="shared" si="5"/>
        <v>-9.0202244043706248E-2</v>
      </c>
      <c r="L11" s="12">
        <f t="shared" si="8"/>
        <v>-5.4576468793158125E-2</v>
      </c>
      <c r="M11" s="12">
        <f t="shared" si="6"/>
        <v>4.2976468793158126E-2</v>
      </c>
      <c r="O11" s="8">
        <v>2016</v>
      </c>
      <c r="P11" s="13">
        <v>42735</v>
      </c>
      <c r="Q11" s="14">
        <f t="shared" si="0"/>
        <v>306.12576469452205</v>
      </c>
      <c r="R11" s="14">
        <f t="shared" si="1"/>
        <v>130.85019273194351</v>
      </c>
      <c r="S11" s="8">
        <f t="shared" si="2"/>
        <v>81</v>
      </c>
      <c r="U11" s="8">
        <v>2016</v>
      </c>
      <c r="V11" s="12">
        <f t="shared" si="9"/>
        <v>2.3626282135523757E-2</v>
      </c>
      <c r="W11" s="12">
        <f t="shared" si="10"/>
        <v>8.9787899059114329E-2</v>
      </c>
      <c r="X11" s="23">
        <f t="shared" si="12"/>
        <v>-6.6161616923590572E-2</v>
      </c>
      <c r="Z11" s="8" t="s">
        <v>32</v>
      </c>
      <c r="AA11" s="26">
        <f t="shared" si="13"/>
        <v>8.5816704796999987E-2</v>
      </c>
      <c r="AB11" s="12">
        <f t="shared" si="14"/>
        <v>0.1076996402594057</v>
      </c>
      <c r="AC11" s="23">
        <f t="shared" si="15"/>
        <v>-2.1882935462405717E-2</v>
      </c>
    </row>
    <row r="12" spans="1:29" x14ac:dyDescent="0.25">
      <c r="A12" s="9">
        <v>40633</v>
      </c>
      <c r="B12" s="10">
        <f t="shared" si="7"/>
        <v>114.91567480770661</v>
      </c>
      <c r="C12" s="10">
        <f t="shared" si="7"/>
        <v>109.34692240432177</v>
      </c>
      <c r="D12" s="11">
        <v>3.04E-2</v>
      </c>
      <c r="E12" s="11">
        <v>5.5748947242968389E-2</v>
      </c>
      <c r="G12" s="14">
        <f>MAX($B$2:B12)</f>
        <v>114.91567480770661</v>
      </c>
      <c r="H12" s="12">
        <f t="shared" si="3"/>
        <v>0</v>
      </c>
      <c r="I12" s="12" t="str">
        <f t="shared" si="4"/>
        <v>Positive</v>
      </c>
      <c r="J12" s="14">
        <f>MAX($C$2:C12)</f>
        <v>113.84161439943645</v>
      </c>
      <c r="K12" s="12">
        <f t="shared" si="5"/>
        <v>-3.9481976945127784E-2</v>
      </c>
      <c r="L12" s="12" t="str">
        <f t="shared" si="8"/>
        <v>Positive</v>
      </c>
      <c r="M12" s="12">
        <f t="shared" si="6"/>
        <v>-2.5348947242968389E-2</v>
      </c>
      <c r="O12" s="8">
        <v>2017</v>
      </c>
      <c r="P12" s="13">
        <v>43100</v>
      </c>
      <c r="Q12" s="14">
        <f t="shared" si="0"/>
        <v>345.87939161452852</v>
      </c>
      <c r="R12" s="14">
        <f t="shared" si="1"/>
        <v>136.82468538906502</v>
      </c>
      <c r="S12" s="8">
        <f t="shared" si="2"/>
        <v>93</v>
      </c>
      <c r="U12" s="8">
        <v>2017</v>
      </c>
      <c r="V12" s="12">
        <f t="shared" si="9"/>
        <v>0.12986044137668706</v>
      </c>
      <c r="W12" s="12">
        <f t="shared" si="10"/>
        <v>4.565902833143487E-2</v>
      </c>
      <c r="X12" s="23">
        <f t="shared" si="12"/>
        <v>8.4201413045252194E-2</v>
      </c>
      <c r="Z12" s="8" t="s">
        <v>33</v>
      </c>
      <c r="AA12" s="26">
        <f t="shared" si="13"/>
        <v>3.0177606152000047E-2</v>
      </c>
      <c r="AB12" s="12">
        <f t="shared" si="14"/>
        <v>5.0419044786696787E-2</v>
      </c>
      <c r="AC12" s="23">
        <f t="shared" si="15"/>
        <v>-2.024143863469674E-2</v>
      </c>
    </row>
    <row r="13" spans="1:29" x14ac:dyDescent="0.25">
      <c r="A13" s="9">
        <v>40663</v>
      </c>
      <c r="B13" s="10">
        <f t="shared" si="7"/>
        <v>115.49025318174513</v>
      </c>
      <c r="C13" s="10">
        <f t="shared" si="7"/>
        <v>112.64889317999821</v>
      </c>
      <c r="D13" s="11">
        <v>5.0000000000000001E-3</v>
      </c>
      <c r="E13" s="11">
        <v>3.0197198998130347E-2</v>
      </c>
      <c r="G13" s="14">
        <f>MAX($B$2:B13)</f>
        <v>115.49025318174513</v>
      </c>
      <c r="H13" s="12">
        <f t="shared" si="3"/>
        <v>0</v>
      </c>
      <c r="I13" s="12" t="str">
        <f t="shared" si="4"/>
        <v>Positive</v>
      </c>
      <c r="J13" s="14">
        <f>MAX($C$2:C13)</f>
        <v>113.84161439943645</v>
      </c>
      <c r="K13" s="12">
        <f t="shared" si="5"/>
        <v>-1.0477023061648882E-2</v>
      </c>
      <c r="L13" s="12" t="str">
        <f t="shared" si="8"/>
        <v>Positive</v>
      </c>
      <c r="M13" s="12">
        <f t="shared" si="6"/>
        <v>-2.5197198998130346E-2</v>
      </c>
      <c r="O13" s="8">
        <v>2018</v>
      </c>
      <c r="P13" s="13">
        <v>43465</v>
      </c>
      <c r="Q13" s="14">
        <f t="shared" si="0"/>
        <v>353.94362171280329</v>
      </c>
      <c r="R13" s="14">
        <f t="shared" si="1"/>
        <v>155.22837209057849</v>
      </c>
      <c r="S13" s="8">
        <f t="shared" si="2"/>
        <v>105</v>
      </c>
      <c r="U13" s="8">
        <v>2018</v>
      </c>
      <c r="V13" s="12">
        <f t="shared" si="9"/>
        <v>2.3315150580761168E-2</v>
      </c>
      <c r="W13" s="12">
        <f t="shared" si="10"/>
        <v>0.13450560218122942</v>
      </c>
      <c r="X13" s="23">
        <f t="shared" si="12"/>
        <v>-0.11119045160046825</v>
      </c>
      <c r="Z13" s="8" t="s">
        <v>34</v>
      </c>
      <c r="AA13" s="26">
        <f t="shared" si="13"/>
        <v>1.2947744255999982E-2</v>
      </c>
      <c r="AB13" s="12">
        <f t="shared" si="14"/>
        <v>-3.9481976945127784E-2</v>
      </c>
      <c r="AC13" s="23">
        <f t="shared" si="15"/>
        <v>5.2429721201127766E-2</v>
      </c>
    </row>
    <row r="14" spans="1:29" x14ac:dyDescent="0.25">
      <c r="A14" s="9">
        <v>40694</v>
      </c>
      <c r="B14" s="10">
        <f t="shared" si="7"/>
        <v>115.69813563747228</v>
      </c>
      <c r="C14" s="10">
        <f t="shared" si="7"/>
        <v>111.34790640786839</v>
      </c>
      <c r="D14" s="11">
        <v>1.8E-3</v>
      </c>
      <c r="E14" s="11">
        <v>-1.1549041765115387E-2</v>
      </c>
      <c r="G14" s="14">
        <f>MAX($B$2:B14)</f>
        <v>115.69813563747228</v>
      </c>
      <c r="H14" s="12">
        <f t="shared" si="3"/>
        <v>0</v>
      </c>
      <c r="I14" s="12" t="str">
        <f t="shared" si="4"/>
        <v>Positive</v>
      </c>
      <c r="J14" s="14">
        <f>MAX($C$2:C14)</f>
        <v>113.84161439943645</v>
      </c>
      <c r="K14" s="12">
        <f t="shared" si="5"/>
        <v>-2.1905065249851252E-2</v>
      </c>
      <c r="L14" s="12">
        <f t="shared" si="8"/>
        <v>-1.1549041765115387E-2</v>
      </c>
      <c r="M14" s="12">
        <f t="shared" si="6"/>
        <v>1.3349041765115387E-2</v>
      </c>
      <c r="O14" s="8">
        <v>2019</v>
      </c>
      <c r="P14" s="13">
        <v>43830</v>
      </c>
      <c r="Q14" s="14">
        <f t="shared" si="0"/>
        <v>428.73228040982929</v>
      </c>
      <c r="R14" s="14">
        <f t="shared" si="1"/>
        <v>173.47094735468974</v>
      </c>
      <c r="S14" s="8">
        <f t="shared" si="2"/>
        <v>117</v>
      </c>
      <c r="U14" s="8">
        <v>2019</v>
      </c>
      <c r="V14" s="12">
        <f t="shared" si="9"/>
        <v>0.21130104940190431</v>
      </c>
      <c r="W14" s="12">
        <f t="shared" si="10"/>
        <v>0.11752088241617575</v>
      </c>
      <c r="X14" s="23">
        <f t="shared" si="12"/>
        <v>9.3780166985728552E-2</v>
      </c>
      <c r="Z14" s="8" t="s">
        <v>35</v>
      </c>
      <c r="AA14" s="26">
        <f t="shared" si="13"/>
        <v>6.9096808999999926E-3</v>
      </c>
      <c r="AB14" s="12">
        <f t="shared" si="14"/>
        <v>-4.3555461483283375E-3</v>
      </c>
      <c r="AC14" s="23">
        <f t="shared" si="15"/>
        <v>1.126522704832833E-2</v>
      </c>
    </row>
    <row r="15" spans="1:29" x14ac:dyDescent="0.25">
      <c r="A15" s="9">
        <v>40724</v>
      </c>
      <c r="B15" s="10">
        <f t="shared" si="7"/>
        <v>115.70970545103603</v>
      </c>
      <c r="C15" s="10">
        <f t="shared" si="7"/>
        <v>108.87065683761207</v>
      </c>
      <c r="D15" s="11">
        <v>1E-4</v>
      </c>
      <c r="E15" s="11">
        <v>-2.2247832493429435E-2</v>
      </c>
      <c r="G15" s="14">
        <f>MAX($B$2:B15)</f>
        <v>115.70970545103603</v>
      </c>
      <c r="H15" s="12">
        <f t="shared" si="3"/>
        <v>0</v>
      </c>
      <c r="I15" s="12" t="str">
        <f t="shared" si="4"/>
        <v>Positive</v>
      </c>
      <c r="J15" s="14">
        <f>MAX($C$2:C15)</f>
        <v>113.84161439943645</v>
      </c>
      <c r="K15" s="12">
        <f t="shared" si="5"/>
        <v>-4.3665557520844334E-2</v>
      </c>
      <c r="L15" s="12">
        <f t="shared" si="8"/>
        <v>-2.2247832493429435E-2</v>
      </c>
      <c r="M15" s="12">
        <f t="shared" si="6"/>
        <v>2.2347832493429434E-2</v>
      </c>
      <c r="O15" s="8">
        <v>2020</v>
      </c>
      <c r="P15" s="27">
        <v>44012</v>
      </c>
      <c r="Q15" s="14">
        <f t="shared" si="0"/>
        <v>371.51255954472634</v>
      </c>
      <c r="R15" s="14">
        <f t="shared" si="1"/>
        <v>148.95271311313232</v>
      </c>
      <c r="S15" s="8">
        <f t="shared" si="2"/>
        <v>123</v>
      </c>
      <c r="U15" s="8">
        <v>2020</v>
      </c>
      <c r="V15" s="12">
        <f t="shared" si="9"/>
        <v>-0.13346259071140165</v>
      </c>
      <c r="W15" s="12">
        <f t="shared" si="10"/>
        <v>-0.14133913842890289</v>
      </c>
      <c r="X15" s="23">
        <f t="shared" si="12"/>
        <v>7.8765477175012366E-3</v>
      </c>
      <c r="Z15" s="8" t="s">
        <v>36</v>
      </c>
      <c r="AA15" s="26">
        <f t="shared" si="13"/>
        <v>-3.3733626678000062E-2</v>
      </c>
      <c r="AB15" s="12">
        <f t="shared" si="14"/>
        <v>-7.0836079268758456E-2</v>
      </c>
      <c r="AC15" s="23">
        <f t="shared" si="15"/>
        <v>3.7102452590758395E-2</v>
      </c>
    </row>
    <row r="16" spans="1:29" x14ac:dyDescent="0.25">
      <c r="A16" s="9">
        <v>40755</v>
      </c>
      <c r="B16" s="10">
        <f t="shared" si="7"/>
        <v>115.79070224485174</v>
      </c>
      <c r="C16" s="10">
        <f t="shared" si="7"/>
        <v>106.85947204168995</v>
      </c>
      <c r="D16" s="11">
        <v>6.9999999999999999E-4</v>
      </c>
      <c r="E16" s="11">
        <v>-1.8473157546224198E-2</v>
      </c>
      <c r="G16" s="14">
        <f>MAX($B$2:B16)</f>
        <v>115.79070224485174</v>
      </c>
      <c r="H16" s="12">
        <f t="shared" si="3"/>
        <v>0</v>
      </c>
      <c r="I16" s="12" t="str">
        <f t="shared" si="4"/>
        <v>Positive</v>
      </c>
      <c r="J16" s="14">
        <f>MAX($C$2:C16)</f>
        <v>113.84161439943645</v>
      </c>
      <c r="K16" s="12">
        <f t="shared" si="5"/>
        <v>-6.1332074343642295E-2</v>
      </c>
      <c r="L16" s="12">
        <f t="shared" si="8"/>
        <v>-1.8473157546224198E-2</v>
      </c>
      <c r="M16" s="12">
        <f t="shared" si="6"/>
        <v>1.9173157546224198E-2</v>
      </c>
      <c r="U16" s="8" t="s">
        <v>37</v>
      </c>
      <c r="V16" s="12">
        <f>(1+V4)^(1/(($P$3-$P$2)/365))-1</f>
        <v>0.15395662705468904</v>
      </c>
      <c r="W16" s="12">
        <f>(1+W4)^(1/(($P$3-$P$2)/365))-1</f>
        <v>5.2468899873005403E-2</v>
      </c>
      <c r="X16" s="23">
        <f t="shared" si="12"/>
        <v>0.10148772718168364</v>
      </c>
      <c r="Z16" s="8" t="s">
        <v>38</v>
      </c>
      <c r="AA16" s="26">
        <f t="shared" si="13"/>
        <v>7.8622836367999938E-2</v>
      </c>
      <c r="AB16" s="12">
        <f t="shared" si="14"/>
        <v>7.0240226829580976E-3</v>
      </c>
      <c r="AC16" s="23">
        <f t="shared" si="15"/>
        <v>7.159881368504184E-2</v>
      </c>
    </row>
    <row r="17" spans="1:29" x14ac:dyDescent="0.25">
      <c r="A17" s="9">
        <v>40786</v>
      </c>
      <c r="B17" s="10">
        <f t="shared" si="7"/>
        <v>113.40541377860781</v>
      </c>
      <c r="C17" s="10">
        <f t="shared" si="7"/>
        <v>102.30194659437977</v>
      </c>
      <c r="D17" s="11">
        <v>-2.06E-2</v>
      </c>
      <c r="E17" s="11">
        <v>-4.264970956933152E-2</v>
      </c>
      <c r="G17" s="14">
        <f>MAX($B$2:B17)</f>
        <v>115.79070224485174</v>
      </c>
      <c r="H17" s="12">
        <f t="shared" si="3"/>
        <v>-2.0599999999999952E-2</v>
      </c>
      <c r="I17" s="12">
        <f t="shared" si="4"/>
        <v>-2.06E-2</v>
      </c>
      <c r="J17" s="14">
        <f>MAX($C$2:C17)</f>
        <v>113.84161439943645</v>
      </c>
      <c r="K17" s="12">
        <f t="shared" si="5"/>
        <v>-0.10136598875493286</v>
      </c>
      <c r="L17" s="12">
        <f t="shared" si="8"/>
        <v>-4.264970956933152E-2</v>
      </c>
      <c r="M17" s="12">
        <f t="shared" si="6"/>
        <v>2.204970956933152E-2</v>
      </c>
      <c r="O17" s="24" t="s">
        <v>39</v>
      </c>
      <c r="U17" s="8" t="s">
        <v>40</v>
      </c>
      <c r="V17" s="12">
        <f>AVERAGE(D:D)</f>
        <v>1.2895062339884591E-2</v>
      </c>
      <c r="W17" s="12">
        <f>AVERAGE(E:E)</f>
        <v>5.1579919731316454E-3</v>
      </c>
      <c r="X17" s="23">
        <f t="shared" si="12"/>
        <v>7.7370703667529461E-3</v>
      </c>
      <c r="Z17" s="8" t="s">
        <v>41</v>
      </c>
      <c r="AA17" s="26">
        <f t="shared" si="13"/>
        <v>8.839840089200024E-2</v>
      </c>
      <c r="AB17" s="12">
        <f t="shared" si="14"/>
        <v>0.15583541319205474</v>
      </c>
      <c r="AC17" s="23">
        <f t="shared" si="15"/>
        <v>-6.74370123000545E-2</v>
      </c>
    </row>
    <row r="18" spans="1:29" x14ac:dyDescent="0.25">
      <c r="A18" s="9">
        <v>40816</v>
      </c>
      <c r="B18" s="10">
        <f t="shared" si="7"/>
        <v>111.80639744432943</v>
      </c>
      <c r="C18" s="10">
        <f t="shared" si="7"/>
        <v>101.15868635982119</v>
      </c>
      <c r="D18" s="11">
        <v>-1.41E-2</v>
      </c>
      <c r="E18" s="11">
        <v>-1.1175351717319051E-2</v>
      </c>
      <c r="G18" s="14">
        <f>MAX($B$2:B18)</f>
        <v>115.79070224485174</v>
      </c>
      <c r="H18" s="12">
        <f t="shared" si="3"/>
        <v>-3.4409539999999961E-2</v>
      </c>
      <c r="I18" s="12">
        <f t="shared" si="4"/>
        <v>-1.41E-2</v>
      </c>
      <c r="J18" s="14">
        <f>MAX($C$2:C18)</f>
        <v>113.84161439943645</v>
      </c>
      <c r="K18" s="12">
        <f t="shared" si="5"/>
        <v>-0.11140853989574173</v>
      </c>
      <c r="L18" s="12">
        <f t="shared" si="8"/>
        <v>-1.1175351717319051E-2</v>
      </c>
      <c r="M18" s="12">
        <f t="shared" si="6"/>
        <v>-2.9246482826809483E-3</v>
      </c>
      <c r="U18" s="8" t="s">
        <v>42</v>
      </c>
      <c r="V18" s="12">
        <f>MAX(D:D)</f>
        <v>9.2999999999999999E-2</v>
      </c>
      <c r="W18" s="12">
        <f>MAX(E:E)</f>
        <v>0.10013014942318209</v>
      </c>
      <c r="X18" s="23">
        <f t="shared" si="12"/>
        <v>-7.1301494231820889E-3</v>
      </c>
      <c r="Z18" s="8" t="s">
        <v>43</v>
      </c>
      <c r="AA18" s="26">
        <f t="shared" si="13"/>
        <v>-3.86087639199999E-2</v>
      </c>
      <c r="AB18" s="12">
        <f t="shared" si="14"/>
        <v>-9.7915365317048697E-2</v>
      </c>
      <c r="AC18" s="23">
        <f t="shared" si="15"/>
        <v>5.9306601397048797E-2</v>
      </c>
    </row>
    <row r="19" spans="1:29" x14ac:dyDescent="0.25">
      <c r="A19" s="9">
        <v>40847</v>
      </c>
      <c r="B19" s="10">
        <f t="shared" si="7"/>
        <v>120.48257388600939</v>
      </c>
      <c r="C19" s="10">
        <f t="shared" si="7"/>
        <v>103.39368854139471</v>
      </c>
      <c r="D19" s="11">
        <v>7.7600000000000002E-2</v>
      </c>
      <c r="E19" s="11">
        <v>2.2094021403397949E-2</v>
      </c>
      <c r="G19" s="14">
        <f>MAX($B$2:B19)</f>
        <v>120.48257388600939</v>
      </c>
      <c r="H19" s="12">
        <f t="shared" si="3"/>
        <v>0</v>
      </c>
      <c r="I19" s="12" t="str">
        <f t="shared" si="4"/>
        <v>Positive</v>
      </c>
      <c r="J19" s="14">
        <f>MAX($C$2:C19)</f>
        <v>113.84161439943645</v>
      </c>
      <c r="K19" s="12">
        <f t="shared" si="5"/>
        <v>-9.1775981157321551E-2</v>
      </c>
      <c r="L19" s="12" t="str">
        <f t="shared" si="8"/>
        <v>Positive</v>
      </c>
      <c r="M19" s="12">
        <f t="shared" si="6"/>
        <v>5.5505978596602057E-2</v>
      </c>
      <c r="O19" s="28" t="s">
        <v>23</v>
      </c>
      <c r="P19" s="8" t="s">
        <v>16</v>
      </c>
      <c r="Q19" s="8" t="s">
        <v>1</v>
      </c>
      <c r="U19" s="8" t="s">
        <v>44</v>
      </c>
      <c r="V19" s="12">
        <f>MIN(D:D)</f>
        <v>-0.23329999999999998</v>
      </c>
      <c r="W19" s="12">
        <f>MIN(E:E)</f>
        <v>-0.16619999999999999</v>
      </c>
      <c r="X19" s="23">
        <f t="shared" si="12"/>
        <v>-6.7099999999999993E-2</v>
      </c>
      <c r="Z19" s="8" t="s">
        <v>45</v>
      </c>
      <c r="AA19" s="26">
        <f t="shared" si="13"/>
        <v>6.1123761632000173E-2</v>
      </c>
      <c r="AB19" s="12">
        <f t="shared" si="14"/>
        <v>2.6937727991735771E-2</v>
      </c>
      <c r="AC19" s="23">
        <f t="shared" si="15"/>
        <v>3.4186033640264402E-2</v>
      </c>
    </row>
    <row r="20" spans="1:29" x14ac:dyDescent="0.25">
      <c r="A20" s="9">
        <v>40877</v>
      </c>
      <c r="B20" s="10">
        <f t="shared" ref="B20:C35" si="16">B19*(1+D20)</f>
        <v>116.88014492681771</v>
      </c>
      <c r="C20" s="10">
        <f t="shared" si="16"/>
        <v>100.35642404181614</v>
      </c>
      <c r="D20" s="11">
        <v>-2.9899999999999999E-2</v>
      </c>
      <c r="E20" s="11">
        <v>-2.9375724402777054E-2</v>
      </c>
      <c r="G20" s="14">
        <f>MAX($B$2:B20)</f>
        <v>120.48257388600939</v>
      </c>
      <c r="H20" s="12">
        <f t="shared" si="3"/>
        <v>-2.9900000000000038E-2</v>
      </c>
      <c r="I20" s="12">
        <f t="shared" si="4"/>
        <v>-2.9899999999999999E-2</v>
      </c>
      <c r="J20" s="14">
        <f>MAX($C$2:C20)</f>
        <v>113.84161439943645</v>
      </c>
      <c r="K20" s="12">
        <f t="shared" si="5"/>
        <v>-0.11845571963082657</v>
      </c>
      <c r="L20" s="12">
        <f t="shared" si="8"/>
        <v>-2.9375724402777054E-2</v>
      </c>
      <c r="M20" s="12">
        <f t="shared" si="6"/>
        <v>-5.2427559722294584E-4</v>
      </c>
      <c r="O20" s="8" t="s">
        <v>24</v>
      </c>
      <c r="P20" s="8" t="str">
        <f>"D3:D"&amp;S3</f>
        <v>D3:D128</v>
      </c>
      <c r="Q20" s="8" t="str">
        <f>"E3:E"&amp;S3</f>
        <v>E3:E128</v>
      </c>
      <c r="Z20" s="8" t="s">
        <v>46</v>
      </c>
      <c r="AA20" s="26">
        <f t="shared" si="13"/>
        <v>4.8587107279999708E-2</v>
      </c>
      <c r="AB20" s="12">
        <f t="shared" si="14"/>
        <v>-2.0102824611893944E-3</v>
      </c>
      <c r="AC20" s="23">
        <f t="shared" si="15"/>
        <v>5.0597389741189103E-2</v>
      </c>
    </row>
    <row r="21" spans="1:29" x14ac:dyDescent="0.25">
      <c r="A21" s="9">
        <v>40908</v>
      </c>
      <c r="B21" s="10">
        <f t="shared" si="16"/>
        <v>120.59693353549052</v>
      </c>
      <c r="C21" s="10">
        <f t="shared" si="16"/>
        <v>101.86922726739083</v>
      </c>
      <c r="D21" s="11">
        <v>3.1800000000000002E-2</v>
      </c>
      <c r="E21" s="11">
        <v>1.5074303812821647E-2</v>
      </c>
      <c r="G21" s="14">
        <f>MAX($B$2:B21)</f>
        <v>120.59693353549052</v>
      </c>
      <c r="H21" s="12">
        <f t="shared" si="3"/>
        <v>0</v>
      </c>
      <c r="I21" s="12" t="str">
        <f t="shared" si="4"/>
        <v>Positive</v>
      </c>
      <c r="J21" s="14">
        <f>MAX($C$2:C21)</f>
        <v>113.84161439943645</v>
      </c>
      <c r="K21" s="12">
        <f t="shared" si="5"/>
        <v>-0.10516705332408649</v>
      </c>
      <c r="L21" s="12" t="str">
        <f t="shared" si="8"/>
        <v>Positive</v>
      </c>
      <c r="M21" s="12">
        <f t="shared" si="6"/>
        <v>1.6725696187178354E-2</v>
      </c>
      <c r="O21" s="8">
        <v>2010</v>
      </c>
      <c r="P21" s="8" t="str">
        <f t="shared" ref="P21" si="17">IFERROR("C"&amp;(S4+1)&amp;":C"&amp;S5,"N/A")</f>
        <v>N/A</v>
      </c>
      <c r="Q21" s="8" t="str">
        <f t="shared" ref="Q21:Q31" si="18">IFERROR("E"&amp;(S4+1)&amp;":E"&amp;S5,"N/A")</f>
        <v>N/A</v>
      </c>
      <c r="U21" s="29" t="s">
        <v>47</v>
      </c>
      <c r="V21" s="30"/>
      <c r="W21" s="30"/>
      <c r="X21" s="30"/>
      <c r="Z21" s="8" t="s">
        <v>48</v>
      </c>
      <c r="AA21" s="26">
        <f t="shared" si="13"/>
        <v>0.10362533372000038</v>
      </c>
      <c r="AB21" s="12">
        <f t="shared" si="14"/>
        <v>4.6178439247184899E-2</v>
      </c>
      <c r="AC21" s="23">
        <f t="shared" si="15"/>
        <v>5.744689447281548E-2</v>
      </c>
    </row>
    <row r="22" spans="1:29" x14ac:dyDescent="0.25">
      <c r="A22" s="9">
        <v>40939</v>
      </c>
      <c r="B22" s="10">
        <f t="shared" si="16"/>
        <v>121.76672379078478</v>
      </c>
      <c r="C22" s="10">
        <f t="shared" si="16"/>
        <v>104.27292826741011</v>
      </c>
      <c r="D22" s="11">
        <v>9.7000000000000003E-3</v>
      </c>
      <c r="E22" s="11">
        <v>2.3595948104229159E-2</v>
      </c>
      <c r="G22" s="14">
        <f>MAX($B$2:B22)</f>
        <v>121.76672379078478</v>
      </c>
      <c r="H22" s="12">
        <f t="shared" si="3"/>
        <v>0</v>
      </c>
      <c r="I22" s="12" t="str">
        <f t="shared" si="4"/>
        <v>Positive</v>
      </c>
      <c r="J22" s="14">
        <f>MAX($C$2:C22)</f>
        <v>113.84161439943645</v>
      </c>
      <c r="K22" s="12">
        <f t="shared" si="5"/>
        <v>-8.4052621552367146E-2</v>
      </c>
      <c r="L22" s="12" t="str">
        <f t="shared" si="8"/>
        <v>Positive</v>
      </c>
      <c r="M22" s="12">
        <f t="shared" si="6"/>
        <v>-1.3895948104229158E-2</v>
      </c>
      <c r="O22" s="8">
        <v>2011</v>
      </c>
      <c r="P22" s="8" t="str">
        <f t="shared" ref="P22:P31" si="19">IFERROR("D"&amp;(S5+1)&amp;":D"&amp;S6,"N/A")</f>
        <v>D10:D21</v>
      </c>
      <c r="Q22" s="8" t="str">
        <f t="shared" si="18"/>
        <v>E10:E21</v>
      </c>
      <c r="U22" s="20" t="s">
        <v>24</v>
      </c>
      <c r="V22" s="21">
        <f t="shared" ref="V22:W33" ca="1" si="20">IFERROR(STDEV(INDIRECT(P20))*SQRT($AA$1),"N/A")</f>
        <v>0.14253237662477758</v>
      </c>
      <c r="W22" s="21">
        <f t="shared" ca="1" si="20"/>
        <v>0.14482584758298611</v>
      </c>
      <c r="X22" s="21">
        <f t="shared" ref="X22:X33" ca="1" si="21">IFERROR(V22-W22,"N/A")</f>
        <v>-2.2934709582085322E-3</v>
      </c>
      <c r="Z22" s="8" t="s">
        <v>49</v>
      </c>
      <c r="AA22" s="26">
        <f t="shared" si="13"/>
        <v>6.7979021927999872E-2</v>
      </c>
      <c r="AB22" s="12">
        <f t="shared" si="14"/>
        <v>4.4597009353110506E-2</v>
      </c>
      <c r="AC22" s="23">
        <f t="shared" si="15"/>
        <v>2.3382012574889366E-2</v>
      </c>
    </row>
    <row r="23" spans="1:29" x14ac:dyDescent="0.25">
      <c r="A23" s="9">
        <v>40968</v>
      </c>
      <c r="B23" s="10">
        <f t="shared" si="16"/>
        <v>126.97833956903037</v>
      </c>
      <c r="C23" s="10">
        <f t="shared" si="16"/>
        <v>111.74016544913256</v>
      </c>
      <c r="D23" s="11">
        <v>4.2799999999999998E-2</v>
      </c>
      <c r="E23" s="11">
        <v>7.1612424296482291E-2</v>
      </c>
      <c r="G23" s="14">
        <f>MAX($B$2:B23)</f>
        <v>126.97833956903037</v>
      </c>
      <c r="H23" s="12">
        <f t="shared" si="3"/>
        <v>0</v>
      </c>
      <c r="I23" s="12" t="str">
        <f t="shared" si="4"/>
        <v>Positive</v>
      </c>
      <c r="J23" s="14">
        <f>MAX($C$2:C23)</f>
        <v>113.84161439943645</v>
      </c>
      <c r="K23" s="12">
        <f t="shared" si="5"/>
        <v>-1.8459409253724468E-2</v>
      </c>
      <c r="L23" s="12" t="str">
        <f t="shared" si="8"/>
        <v>Positive</v>
      </c>
      <c r="M23" s="12">
        <f t="shared" si="6"/>
        <v>-2.8812424296482293E-2</v>
      </c>
      <c r="O23" s="8">
        <v>2012</v>
      </c>
      <c r="P23" s="8" t="str">
        <f t="shared" si="19"/>
        <v>D22:D33</v>
      </c>
      <c r="Q23" s="8" t="str">
        <f t="shared" si="18"/>
        <v>E22:E33</v>
      </c>
      <c r="U23" s="8">
        <v>2010</v>
      </c>
      <c r="V23" s="12" t="str">
        <f t="shared" ca="1" si="20"/>
        <v>N/A</v>
      </c>
      <c r="W23" s="12" t="str">
        <f t="shared" ca="1" si="20"/>
        <v>N/A</v>
      </c>
      <c r="X23" s="12" t="str">
        <f t="shared" ca="1" si="21"/>
        <v>N/A</v>
      </c>
      <c r="Z23" s="8" t="s">
        <v>50</v>
      </c>
      <c r="AA23" s="26">
        <f t="shared" si="13"/>
        <v>0.10360319299999987</v>
      </c>
      <c r="AB23" s="12">
        <f t="shared" si="14"/>
        <v>7.2212602618117794E-2</v>
      </c>
      <c r="AC23" s="23">
        <f t="shared" si="15"/>
        <v>3.1390590381882078E-2</v>
      </c>
    </row>
    <row r="24" spans="1:29" x14ac:dyDescent="0.25">
      <c r="A24" s="9">
        <v>40999</v>
      </c>
      <c r="B24" s="10">
        <f t="shared" si="16"/>
        <v>131.25750961250671</v>
      </c>
      <c r="C24" s="10">
        <f t="shared" si="16"/>
        <v>117.74406039016002</v>
      </c>
      <c r="D24" s="11">
        <v>3.3700000000000001E-2</v>
      </c>
      <c r="E24" s="11">
        <v>5.3730857806547586E-2</v>
      </c>
      <c r="G24" s="14">
        <f>MAX($B$2:B24)</f>
        <v>131.25750961250671</v>
      </c>
      <c r="H24" s="12">
        <f t="shared" si="3"/>
        <v>0</v>
      </c>
      <c r="I24" s="12" t="str">
        <f t="shared" si="4"/>
        <v>Positive</v>
      </c>
      <c r="J24" s="14">
        <f>MAX($C$2:C24)</f>
        <v>117.74406039016002</v>
      </c>
      <c r="K24" s="12">
        <f t="shared" si="5"/>
        <v>0</v>
      </c>
      <c r="L24" s="12" t="str">
        <f t="shared" si="8"/>
        <v>Positive</v>
      </c>
      <c r="M24" s="12">
        <f t="shared" si="6"/>
        <v>-2.0030857806547585E-2</v>
      </c>
      <c r="O24" s="8">
        <v>2013</v>
      </c>
      <c r="P24" s="8" t="str">
        <f t="shared" si="19"/>
        <v>D34:D45</v>
      </c>
      <c r="Q24" s="8" t="str">
        <f t="shared" si="18"/>
        <v>E34:E45</v>
      </c>
      <c r="U24" s="8">
        <v>2011</v>
      </c>
      <c r="V24" s="12">
        <f t="shared" ca="1" si="20"/>
        <v>0.10075711569728642</v>
      </c>
      <c r="W24" s="12">
        <f t="shared" ca="1" si="20"/>
        <v>0.11440665332697869</v>
      </c>
      <c r="X24" s="12">
        <f t="shared" ca="1" si="21"/>
        <v>-1.3649537629692274E-2</v>
      </c>
      <c r="Z24" s="8" t="s">
        <v>51</v>
      </c>
      <c r="AA24" s="26">
        <f t="shared" si="13"/>
        <v>0.11941493062500008</v>
      </c>
      <c r="AB24" s="12">
        <f t="shared" si="14"/>
        <v>8.0567497330321425E-2</v>
      </c>
      <c r="AC24" s="23">
        <f t="shared" si="15"/>
        <v>3.8847433294678657E-2</v>
      </c>
    </row>
    <row r="25" spans="1:29" x14ac:dyDescent="0.25">
      <c r="A25" s="9">
        <v>41029</v>
      </c>
      <c r="B25" s="10">
        <f t="shared" si="16"/>
        <v>134.34206108840064</v>
      </c>
      <c r="C25" s="10">
        <f t="shared" si="16"/>
        <v>115.16523150087004</v>
      </c>
      <c r="D25" s="11">
        <v>2.35E-2</v>
      </c>
      <c r="E25" s="11">
        <v>-2.1901987078963514E-2</v>
      </c>
      <c r="G25" s="14">
        <f>MAX($B$2:B25)</f>
        <v>134.34206108840064</v>
      </c>
      <c r="H25" s="12">
        <f t="shared" si="3"/>
        <v>0</v>
      </c>
      <c r="I25" s="12" t="str">
        <f t="shared" si="4"/>
        <v>Positive</v>
      </c>
      <c r="J25" s="14">
        <f>MAX($C$2:C25)</f>
        <v>117.74406039016002</v>
      </c>
      <c r="K25" s="12">
        <f t="shared" si="5"/>
        <v>-2.1901987078963514E-2</v>
      </c>
      <c r="L25" s="12">
        <f t="shared" si="8"/>
        <v>-2.1901987078963514E-2</v>
      </c>
      <c r="M25" s="12">
        <f t="shared" si="6"/>
        <v>4.5401987078963514E-2</v>
      </c>
      <c r="O25" s="8">
        <v>2014</v>
      </c>
      <c r="P25" s="8" t="str">
        <f t="shared" si="19"/>
        <v>D46:D57</v>
      </c>
      <c r="Q25" s="8" t="str">
        <f t="shared" si="18"/>
        <v>E46:E57</v>
      </c>
      <c r="U25" s="8">
        <v>2012</v>
      </c>
      <c r="V25" s="12">
        <f t="shared" ca="1" si="20"/>
        <v>8.9014048942236676E-2</v>
      </c>
      <c r="W25" s="12">
        <f t="shared" ca="1" si="20"/>
        <v>0.12459516648510111</v>
      </c>
      <c r="X25" s="12">
        <f t="shared" ca="1" si="21"/>
        <v>-3.5581117542864429E-2</v>
      </c>
      <c r="Z25" s="8" t="s">
        <v>52</v>
      </c>
      <c r="AA25" s="26">
        <f t="shared" si="13"/>
        <v>0.18233368945999984</v>
      </c>
      <c r="AB25" s="12">
        <f t="shared" si="14"/>
        <v>0.11467747833809772</v>
      </c>
      <c r="AC25" s="23">
        <f t="shared" si="15"/>
        <v>6.7656211121902121E-2</v>
      </c>
    </row>
    <row r="26" spans="1:29" x14ac:dyDescent="0.25">
      <c r="A26" s="9">
        <v>41060</v>
      </c>
      <c r="B26" s="10">
        <f t="shared" si="16"/>
        <v>129.45201006478285</v>
      </c>
      <c r="C26" s="10">
        <f t="shared" si="16"/>
        <v>108.38204745491858</v>
      </c>
      <c r="D26" s="11">
        <v>-3.6400000000000002E-2</v>
      </c>
      <c r="E26" s="11">
        <v>-5.8899582430833028E-2</v>
      </c>
      <c r="G26" s="14">
        <f>MAX($B$2:B26)</f>
        <v>134.34206108840064</v>
      </c>
      <c r="H26" s="12">
        <f t="shared" si="3"/>
        <v>-3.6399999999999988E-2</v>
      </c>
      <c r="I26" s="12">
        <f t="shared" si="4"/>
        <v>-3.6400000000000002E-2</v>
      </c>
      <c r="J26" s="14">
        <f>MAX($C$2:C26)</f>
        <v>117.74406039016002</v>
      </c>
      <c r="K26" s="12">
        <f t="shared" si="5"/>
        <v>-7.9511551616439968E-2</v>
      </c>
      <c r="L26" s="12">
        <f t="shared" si="8"/>
        <v>-5.8899582430833028E-2</v>
      </c>
      <c r="M26" s="12">
        <f t="shared" si="6"/>
        <v>2.2499582430833026E-2</v>
      </c>
      <c r="O26" s="8">
        <v>2015</v>
      </c>
      <c r="P26" s="8" t="str">
        <f t="shared" si="19"/>
        <v>D58:D69</v>
      </c>
      <c r="Q26" s="8" t="str">
        <f t="shared" si="18"/>
        <v>E58:E69</v>
      </c>
      <c r="U26" s="8">
        <v>2013</v>
      </c>
      <c r="V26" s="12">
        <f t="shared" ca="1" si="20"/>
        <v>0.10594964069611734</v>
      </c>
      <c r="W26" s="12">
        <f t="shared" ca="1" si="20"/>
        <v>7.7305526760587634E-2</v>
      </c>
      <c r="X26" s="12">
        <f t="shared" ca="1" si="21"/>
        <v>2.8644113935529708E-2</v>
      </c>
      <c r="Z26" s="8" t="s">
        <v>53</v>
      </c>
      <c r="AA26" s="26">
        <f t="shared" si="13"/>
        <v>7.1373719500000155E-2</v>
      </c>
      <c r="AB26" s="12">
        <f t="shared" si="14"/>
        <v>-8.9606484697432043E-3</v>
      </c>
      <c r="AC26" s="23">
        <f t="shared" si="15"/>
        <v>8.0334367969743359E-2</v>
      </c>
    </row>
    <row r="27" spans="1:29" x14ac:dyDescent="0.25">
      <c r="A27" s="9">
        <v>41090</v>
      </c>
      <c r="B27" s="10">
        <f t="shared" si="16"/>
        <v>126.18981941115032</v>
      </c>
      <c r="C27" s="10">
        <f t="shared" si="16"/>
        <v>106.21510770314485</v>
      </c>
      <c r="D27" s="11">
        <v>-2.52E-2</v>
      </c>
      <c r="E27" s="11">
        <v>-1.9993530318525059E-2</v>
      </c>
      <c r="G27" s="14">
        <f>MAX($B$2:B27)</f>
        <v>134.34206108840064</v>
      </c>
      <c r="H27" s="12">
        <f t="shared" si="3"/>
        <v>-6.0682720000000079E-2</v>
      </c>
      <c r="I27" s="12">
        <f t="shared" si="4"/>
        <v>-2.52E-2</v>
      </c>
      <c r="J27" s="14">
        <f>MAX($C$2:C27)</f>
        <v>117.74406039016002</v>
      </c>
      <c r="K27" s="12">
        <f t="shared" si="5"/>
        <v>-9.7915365317048697E-2</v>
      </c>
      <c r="L27" s="12">
        <f t="shared" si="8"/>
        <v>-1.9993530318525059E-2</v>
      </c>
      <c r="M27" s="12">
        <f t="shared" si="6"/>
        <v>-5.2064696814749407E-3</v>
      </c>
      <c r="O27" s="8">
        <v>2016</v>
      </c>
      <c r="P27" s="8" t="str">
        <f t="shared" si="19"/>
        <v>D70:D81</v>
      </c>
      <c r="Q27" s="8" t="str">
        <f t="shared" si="18"/>
        <v>E70:E81</v>
      </c>
      <c r="U27" s="8">
        <v>2014</v>
      </c>
      <c r="V27" s="12">
        <f t="shared" ca="1" si="20"/>
        <v>0.12896509746298165</v>
      </c>
      <c r="W27" s="12">
        <f t="shared" ca="1" si="20"/>
        <v>0.19999337404853207</v>
      </c>
      <c r="X27" s="12">
        <f t="shared" ca="1" si="21"/>
        <v>-7.1028276585550415E-2</v>
      </c>
      <c r="Z27" s="8" t="s">
        <v>54</v>
      </c>
      <c r="AA27" s="26">
        <f t="shared" si="13"/>
        <v>0.11721587047199966</v>
      </c>
      <c r="AB27" s="12">
        <f t="shared" si="14"/>
        <v>0.13622460268176129</v>
      </c>
      <c r="AC27" s="23">
        <f t="shared" si="15"/>
        <v>-1.9008732209761625E-2</v>
      </c>
    </row>
    <row r="28" spans="1:29" x14ac:dyDescent="0.25">
      <c r="A28" s="9">
        <v>41121</v>
      </c>
      <c r="B28" s="10">
        <f t="shared" si="16"/>
        <v>130.93455662100959</v>
      </c>
      <c r="C28" s="10">
        <f t="shared" si="16"/>
        <v>107.18546879298538</v>
      </c>
      <c r="D28" s="11">
        <v>3.7600000000000001E-2</v>
      </c>
      <c r="E28" s="11">
        <v>9.1358104400039147E-3</v>
      </c>
      <c r="G28" s="14">
        <f>MAX($B$2:B28)</f>
        <v>134.34206108840064</v>
      </c>
      <c r="H28" s="12">
        <f t="shared" si="3"/>
        <v>-2.5364390271999881E-2</v>
      </c>
      <c r="I28" s="12" t="str">
        <f t="shared" si="4"/>
        <v>Positive</v>
      </c>
      <c r="J28" s="14">
        <f>MAX($C$2:C28)</f>
        <v>117.74406039016002</v>
      </c>
      <c r="K28" s="12">
        <f t="shared" si="5"/>
        <v>-8.9674091093745134E-2</v>
      </c>
      <c r="L28" s="12" t="str">
        <f t="shared" si="8"/>
        <v>Positive</v>
      </c>
      <c r="M28" s="12">
        <f t="shared" si="6"/>
        <v>2.8464189559996085E-2</v>
      </c>
      <c r="O28" s="8">
        <v>2017</v>
      </c>
      <c r="P28" s="8" t="str">
        <f t="shared" si="19"/>
        <v>D82:D93</v>
      </c>
      <c r="Q28" s="8" t="str">
        <f t="shared" si="18"/>
        <v>E82:E93</v>
      </c>
      <c r="U28" s="8">
        <v>2015</v>
      </c>
      <c r="V28" s="12">
        <f t="shared" ca="1" si="20"/>
        <v>0.16481607103898355</v>
      </c>
      <c r="W28" s="12">
        <f t="shared" ca="1" si="20"/>
        <v>0.18110766050385713</v>
      </c>
      <c r="X28" s="12">
        <f t="shared" ca="1" si="21"/>
        <v>-1.6291589464873579E-2</v>
      </c>
      <c r="Z28" s="8" t="s">
        <v>55</v>
      </c>
      <c r="AA28" s="26">
        <f t="shared" si="13"/>
        <v>-6.8510262016000079E-2</v>
      </c>
      <c r="AB28" s="12">
        <f t="shared" si="14"/>
        <v>-0.18747033226868071</v>
      </c>
      <c r="AC28" s="23">
        <f t="shared" si="15"/>
        <v>0.11896007025268063</v>
      </c>
    </row>
    <row r="29" spans="1:29" x14ac:dyDescent="0.25">
      <c r="A29" s="9">
        <v>41152</v>
      </c>
      <c r="B29" s="10">
        <f t="shared" si="16"/>
        <v>134.06389252425171</v>
      </c>
      <c r="C29" s="10">
        <f t="shared" si="16"/>
        <v>110.26619381134039</v>
      </c>
      <c r="D29" s="11">
        <v>2.3900000000000001E-2</v>
      </c>
      <c r="E29" s="11">
        <v>2.87420025591811E-2</v>
      </c>
      <c r="G29" s="14">
        <f>MAX($B$2:B29)</f>
        <v>134.34206108840064</v>
      </c>
      <c r="H29" s="12">
        <f t="shared" si="3"/>
        <v>-2.0705991995008111E-3</v>
      </c>
      <c r="I29" s="12" t="str">
        <f t="shared" si="4"/>
        <v>Positive</v>
      </c>
      <c r="J29" s="14">
        <f>MAX($C$2:C29)</f>
        <v>117.74406039016002</v>
      </c>
      <c r="K29" s="12">
        <f t="shared" si="5"/>
        <v>-6.350950149027268E-2</v>
      </c>
      <c r="L29" s="12" t="str">
        <f t="shared" si="8"/>
        <v>Positive</v>
      </c>
      <c r="M29" s="12">
        <f t="shared" si="6"/>
        <v>-4.8420025591810988E-3</v>
      </c>
      <c r="O29" s="8">
        <v>2018</v>
      </c>
      <c r="P29" s="8" t="str">
        <f t="shared" si="19"/>
        <v>D94:D105</v>
      </c>
      <c r="Q29" s="8" t="str">
        <f t="shared" si="18"/>
        <v>E94:E105</v>
      </c>
      <c r="U29" s="8">
        <v>2016</v>
      </c>
      <c r="V29" s="12">
        <f t="shared" ca="1" si="20"/>
        <v>0.13406301096533266</v>
      </c>
      <c r="W29" s="12">
        <f t="shared" ca="1" si="20"/>
        <v>0.1587272297052541</v>
      </c>
      <c r="X29" s="12">
        <f t="shared" ca="1" si="21"/>
        <v>-2.4664218739921445E-2</v>
      </c>
      <c r="Z29" s="8" t="s">
        <v>56</v>
      </c>
      <c r="AA29" s="26">
        <f t="shared" si="13"/>
        <v>2.2436304668000062E-2</v>
      </c>
      <c r="AB29" s="12">
        <f t="shared" si="14"/>
        <v>5.5115267624321618E-3</v>
      </c>
      <c r="AC29" s="23">
        <f t="shared" si="15"/>
        <v>1.69247779055679E-2</v>
      </c>
    </row>
    <row r="30" spans="1:29" x14ac:dyDescent="0.25">
      <c r="A30" s="9">
        <v>41182</v>
      </c>
      <c r="B30" s="10">
        <f t="shared" si="16"/>
        <v>133.90301585322263</v>
      </c>
      <c r="C30" s="10">
        <f t="shared" si="16"/>
        <v>109.07630138306509</v>
      </c>
      <c r="D30" s="11">
        <v>-1.1999999999999999E-3</v>
      </c>
      <c r="E30" s="11">
        <v>-1.0791090062572995E-2</v>
      </c>
      <c r="G30" s="14">
        <f>MAX($B$2:B30)</f>
        <v>134.34206108840064</v>
      </c>
      <c r="H30" s="12">
        <f t="shared" si="3"/>
        <v>-3.2681144804612705E-3</v>
      </c>
      <c r="I30" s="12">
        <f t="shared" si="4"/>
        <v>-1.1999999999999999E-3</v>
      </c>
      <c r="J30" s="14">
        <f>MAX($C$2:C30)</f>
        <v>117.74406039016002</v>
      </c>
      <c r="K30" s="12">
        <f t="shared" si="5"/>
        <v>-7.3615254802435026E-2</v>
      </c>
      <c r="L30" s="12">
        <f t="shared" si="8"/>
        <v>-1.0791090062572995E-2</v>
      </c>
      <c r="M30" s="12">
        <f t="shared" si="6"/>
        <v>9.5910900625729954E-3</v>
      </c>
      <c r="O30" s="8">
        <v>2019</v>
      </c>
      <c r="P30" s="8" t="str">
        <f t="shared" si="19"/>
        <v>D106:D117</v>
      </c>
      <c r="Q30" s="8" t="str">
        <f t="shared" si="18"/>
        <v>E106:E117</v>
      </c>
      <c r="U30" s="8">
        <v>2017</v>
      </c>
      <c r="V30" s="12">
        <f t="shared" ca="1" si="20"/>
        <v>7.2600845224230881E-2</v>
      </c>
      <c r="W30" s="12">
        <f t="shared" ca="1" si="20"/>
        <v>5.7404500918561592E-2</v>
      </c>
      <c r="X30" s="12">
        <f t="shared" ca="1" si="21"/>
        <v>1.5196344305669289E-2</v>
      </c>
      <c r="Z30" s="8" t="s">
        <v>57</v>
      </c>
      <c r="AA30" s="26">
        <f t="shared" si="13"/>
        <v>0.16814764980000008</v>
      </c>
      <c r="AB30" s="12">
        <f t="shared" si="14"/>
        <v>4.1444646467831969E-2</v>
      </c>
      <c r="AC30" s="23">
        <f t="shared" si="15"/>
        <v>0.12670300333216811</v>
      </c>
    </row>
    <row r="31" spans="1:29" x14ac:dyDescent="0.25">
      <c r="A31" s="9">
        <v>41213</v>
      </c>
      <c r="B31" s="10">
        <f t="shared" si="16"/>
        <v>136.36683134492191</v>
      </c>
      <c r="C31" s="10">
        <f t="shared" si="16"/>
        <v>108.84528343808979</v>
      </c>
      <c r="D31" s="11">
        <v>1.84E-2</v>
      </c>
      <c r="E31" s="11">
        <v>-2.1179480973046484E-3</v>
      </c>
      <c r="G31" s="14">
        <f>MAX($B$2:B31)</f>
        <v>136.36683134492191</v>
      </c>
      <c r="H31" s="12">
        <f t="shared" si="3"/>
        <v>0</v>
      </c>
      <c r="I31" s="12" t="str">
        <f t="shared" si="4"/>
        <v>Positive</v>
      </c>
      <c r="J31" s="14">
        <f>MAX($C$2:C31)</f>
        <v>117.74406039016002</v>
      </c>
      <c r="K31" s="12">
        <f t="shared" si="5"/>
        <v>-7.5577289610898268E-2</v>
      </c>
      <c r="L31" s="12">
        <f t="shared" si="8"/>
        <v>-2.1179480973046484E-3</v>
      </c>
      <c r="M31" s="12">
        <f t="shared" si="6"/>
        <v>2.0517948097304648E-2</v>
      </c>
      <c r="O31" s="8">
        <v>2020</v>
      </c>
      <c r="P31" s="8" t="str">
        <f t="shared" si="19"/>
        <v>D118:D123</v>
      </c>
      <c r="Q31" s="8" t="str">
        <f t="shared" si="18"/>
        <v>E118:E123</v>
      </c>
      <c r="U31" s="8">
        <v>2018</v>
      </c>
      <c r="V31" s="12">
        <f t="shared" ca="1" si="20"/>
        <v>0.13657294754086549</v>
      </c>
      <c r="W31" s="12">
        <f t="shared" ca="1" si="20"/>
        <v>9.4509081199307662E-2</v>
      </c>
      <c r="X31" s="12">
        <f t="shared" ca="1" si="21"/>
        <v>4.2063866341557829E-2</v>
      </c>
      <c r="Z31" s="8" t="s">
        <v>58</v>
      </c>
      <c r="AA31" s="26">
        <f t="shared" si="13"/>
        <v>-8.359149231999996E-2</v>
      </c>
      <c r="AB31" s="12">
        <f t="shared" si="14"/>
        <v>-0.12267857590010811</v>
      </c>
      <c r="AC31" s="23">
        <f t="shared" si="15"/>
        <v>3.9087083580108151E-2</v>
      </c>
    </row>
    <row r="32" spans="1:29" x14ac:dyDescent="0.25">
      <c r="A32" s="9">
        <v>41243</v>
      </c>
      <c r="B32" s="10">
        <f t="shared" si="16"/>
        <v>135.41226352550746</v>
      </c>
      <c r="C32" s="10">
        <f t="shared" si="16"/>
        <v>106.79123817000158</v>
      </c>
      <c r="D32" s="11">
        <v>-7.0000000000000001E-3</v>
      </c>
      <c r="E32" s="11">
        <v>-1.8871238175943016E-2</v>
      </c>
      <c r="G32" s="14">
        <f>MAX($B$2:B32)</f>
        <v>136.36683134492191</v>
      </c>
      <c r="H32" s="12">
        <f t="shared" si="3"/>
        <v>-7.0000000000000062E-3</v>
      </c>
      <c r="I32" s="12">
        <f t="shared" si="4"/>
        <v>-7.0000000000000001E-3</v>
      </c>
      <c r="J32" s="14">
        <f>MAX($C$2:C32)</f>
        <v>117.74406039016002</v>
      </c>
      <c r="K32" s="12">
        <f t="shared" si="5"/>
        <v>-9.3022290753901782E-2</v>
      </c>
      <c r="L32" s="12">
        <f t="shared" si="8"/>
        <v>-1.8871238175943016E-2</v>
      </c>
      <c r="M32" s="12">
        <f t="shared" si="6"/>
        <v>1.1871238175943016E-2</v>
      </c>
      <c r="U32" s="8">
        <v>2019</v>
      </c>
      <c r="V32" s="12">
        <f t="shared" ca="1" si="20"/>
        <v>0.12345848200641073</v>
      </c>
      <c r="W32" s="12">
        <f t="shared" ca="1" si="20"/>
        <v>0.14180638463763653</v>
      </c>
      <c r="X32" s="12">
        <f t="shared" ca="1" si="21"/>
        <v>-1.8347902631225807E-2</v>
      </c>
      <c r="Z32" s="8" t="s">
        <v>59</v>
      </c>
      <c r="AA32" s="26">
        <f t="shared" si="13"/>
        <v>1.3808241259999798E-2</v>
      </c>
      <c r="AB32" s="12">
        <f t="shared" si="14"/>
        <v>-7.0256732950736311E-2</v>
      </c>
      <c r="AC32" s="23">
        <f t="shared" si="15"/>
        <v>8.406497421073611E-2</v>
      </c>
    </row>
    <row r="33" spans="1:29" x14ac:dyDescent="0.25">
      <c r="A33" s="9">
        <v>41274</v>
      </c>
      <c r="B33" s="10">
        <f t="shared" si="16"/>
        <v>140.40897604959866</v>
      </c>
      <c r="C33" s="10">
        <f t="shared" si="16"/>
        <v>108.8570272074633</v>
      </c>
      <c r="D33" s="11">
        <v>3.6900000000000002E-2</v>
      </c>
      <c r="E33" s="11">
        <v>1.9344180972723519E-2</v>
      </c>
      <c r="G33" s="14">
        <f>MAX($B$2:B33)</f>
        <v>140.40897604959866</v>
      </c>
      <c r="H33" s="12">
        <f t="shared" si="3"/>
        <v>0</v>
      </c>
      <c r="I33" s="12" t="str">
        <f t="shared" si="4"/>
        <v>Positive</v>
      </c>
      <c r="J33" s="14">
        <f>MAX($C$2:C33)</f>
        <v>117.74406039016002</v>
      </c>
      <c r="K33" s="12">
        <f t="shared" si="5"/>
        <v>-7.5477549808019129E-2</v>
      </c>
      <c r="L33" s="12" t="str">
        <f t="shared" si="8"/>
        <v>Positive</v>
      </c>
      <c r="M33" s="12">
        <f t="shared" si="6"/>
        <v>1.7555819027276483E-2</v>
      </c>
      <c r="O33" s="28" t="s">
        <v>60</v>
      </c>
      <c r="P33" s="8" t="s">
        <v>16</v>
      </c>
      <c r="Q33" s="8" t="s">
        <v>1</v>
      </c>
      <c r="U33" s="8">
        <v>2020</v>
      </c>
      <c r="V33" s="12">
        <f t="shared" ca="1" si="20"/>
        <v>0.40671057230904401</v>
      </c>
      <c r="W33" s="12">
        <f t="shared" ca="1" si="20"/>
        <v>0.30058732508207991</v>
      </c>
      <c r="X33" s="12">
        <f t="shared" ca="1" si="21"/>
        <v>0.10612324722696409</v>
      </c>
      <c r="Z33" s="8" t="s">
        <v>61</v>
      </c>
      <c r="AA33" s="26">
        <f t="shared" si="13"/>
        <v>-3.0143589749999755E-2</v>
      </c>
      <c r="AB33" s="12">
        <f t="shared" si="14"/>
        <v>-2.9617313045396387E-2</v>
      </c>
      <c r="AC33" s="23">
        <f t="shared" si="15"/>
        <v>-5.2627670460336784E-4</v>
      </c>
    </row>
    <row r="34" spans="1:29" x14ac:dyDescent="0.25">
      <c r="A34" s="9">
        <v>41305</v>
      </c>
      <c r="B34" s="10">
        <f t="shared" si="16"/>
        <v>145.66027175385366</v>
      </c>
      <c r="C34" s="10">
        <f t="shared" si="16"/>
        <v>113.24028197494613</v>
      </c>
      <c r="D34" s="11">
        <v>3.7400000000000003E-2</v>
      </c>
      <c r="E34" s="11">
        <v>4.0266162689975585E-2</v>
      </c>
      <c r="G34" s="14">
        <f>MAX($B$2:B34)</f>
        <v>145.66027175385366</v>
      </c>
      <c r="H34" s="12">
        <f t="shared" si="3"/>
        <v>0</v>
      </c>
      <c r="I34" s="12" t="str">
        <f t="shared" si="4"/>
        <v>Positive</v>
      </c>
      <c r="J34" s="14">
        <f>MAX($C$2:C34)</f>
        <v>117.74406039016002</v>
      </c>
      <c r="K34" s="12">
        <f t="shared" si="5"/>
        <v>-3.8250578418053904E-2</v>
      </c>
      <c r="L34" s="12" t="str">
        <f t="shared" si="8"/>
        <v>Positive</v>
      </c>
      <c r="M34" s="12">
        <f t="shared" si="6"/>
        <v>-2.8661626899755821E-3</v>
      </c>
      <c r="O34" s="8" t="s">
        <v>24</v>
      </c>
      <c r="P34" s="8" t="str">
        <f>"I3:I"&amp;S3</f>
        <v>I3:I128</v>
      </c>
      <c r="Q34" s="8" t="str">
        <f>"L3:L"&amp;S3</f>
        <v>L3:L128</v>
      </c>
      <c r="Z34" s="8" t="s">
        <v>62</v>
      </c>
      <c r="AA34" s="26">
        <f t="shared" si="13"/>
        <v>1.6956497600000286E-3</v>
      </c>
      <c r="AB34" s="12">
        <f t="shared" si="14"/>
        <v>2.3335511059316527E-2</v>
      </c>
      <c r="AC34" s="23">
        <f t="shared" si="15"/>
        <v>-2.1639861299316498E-2</v>
      </c>
    </row>
    <row r="35" spans="1:29" x14ac:dyDescent="0.25">
      <c r="A35" s="9">
        <v>41333</v>
      </c>
      <c r="B35" s="10">
        <f t="shared" si="16"/>
        <v>147.91800596603841</v>
      </c>
      <c r="C35" s="10">
        <f t="shared" si="16"/>
        <v>112.54877111701825</v>
      </c>
      <c r="D35" s="11">
        <v>1.55E-2</v>
      </c>
      <c r="E35" s="11">
        <v>-6.1065801485806308E-3</v>
      </c>
      <c r="G35" s="14">
        <f>MAX($B$2:B35)</f>
        <v>147.91800596603841</v>
      </c>
      <c r="H35" s="12">
        <f t="shared" si="3"/>
        <v>0</v>
      </c>
      <c r="I35" s="12" t="str">
        <f t="shared" si="4"/>
        <v>Positive</v>
      </c>
      <c r="J35" s="14">
        <f>MAX($C$2:C35)</f>
        <v>117.74406039016002</v>
      </c>
      <c r="K35" s="12">
        <f t="shared" si="5"/>
        <v>-4.41235783437951E-2</v>
      </c>
      <c r="L35" s="12">
        <f t="shared" si="8"/>
        <v>-6.1065801485806308E-3</v>
      </c>
      <c r="M35" s="12">
        <f t="shared" si="6"/>
        <v>2.1606580148580631E-2</v>
      </c>
      <c r="O35" s="8">
        <v>2010</v>
      </c>
      <c r="P35" s="8" t="str">
        <f>IFERROR("I"&amp;(S4+1)&amp;":I"&amp;S5,"N/A")</f>
        <v>N/A</v>
      </c>
      <c r="Q35" s="8" t="str">
        <f>IFERROR("L"&amp;(S4+1)&amp;":L"&amp;S5,"N/A")</f>
        <v>N/A</v>
      </c>
      <c r="U35" s="31" t="s">
        <v>63</v>
      </c>
      <c r="V35" s="30"/>
      <c r="W35" s="30"/>
      <c r="X35" s="30"/>
      <c r="Z35" s="8" t="s">
        <v>64</v>
      </c>
      <c r="AA35" s="26">
        <f t="shared" si="13"/>
        <v>-5.6284335040002187E-3</v>
      </c>
      <c r="AB35" s="12">
        <f t="shared" si="14"/>
        <v>-2.4351263251886968E-2</v>
      </c>
      <c r="AC35" s="23">
        <f t="shared" si="15"/>
        <v>1.8722829747886749E-2</v>
      </c>
    </row>
    <row r="36" spans="1:29" x14ac:dyDescent="0.25">
      <c r="A36" s="9">
        <v>41364</v>
      </c>
      <c r="B36" s="10">
        <f t="shared" ref="B36:C51" si="22">B35*(1+D36)</f>
        <v>154.95890305002186</v>
      </c>
      <c r="C36" s="10">
        <f t="shared" si="22"/>
        <v>113.8838748249923</v>
      </c>
      <c r="D36" s="11">
        <v>4.7600000000000003E-2</v>
      </c>
      <c r="E36" s="11">
        <v>1.1862445895441429E-2</v>
      </c>
      <c r="G36" s="14">
        <f>MAX($B$2:B36)</f>
        <v>154.95890305002186</v>
      </c>
      <c r="H36" s="12">
        <f t="shared" si="3"/>
        <v>0</v>
      </c>
      <c r="I36" s="12" t="str">
        <f t="shared" si="4"/>
        <v>Positive</v>
      </c>
      <c r="J36" s="14">
        <f>MAX($C$2:C36)</f>
        <v>117.74406039016002</v>
      </c>
      <c r="K36" s="12">
        <f t="shared" si="5"/>
        <v>-3.2784546009170135E-2</v>
      </c>
      <c r="L36" s="12" t="str">
        <f t="shared" si="8"/>
        <v>Positive</v>
      </c>
      <c r="M36" s="12">
        <f t="shared" si="6"/>
        <v>3.5737554104558575E-2</v>
      </c>
      <c r="O36" s="8">
        <v>2011</v>
      </c>
      <c r="P36" s="8" t="str">
        <f t="shared" ref="P36:P45" si="23">IFERROR("I"&amp;(S5+1)&amp;":I"&amp;S6,"N/A")</f>
        <v>I10:I21</v>
      </c>
      <c r="Q36" s="8" t="str">
        <f t="shared" ref="Q36:Q45" si="24">IFERROR("L"&amp;(S5+1)&amp;":L"&amp;S6,"N/A")</f>
        <v>L10:L21</v>
      </c>
      <c r="U36" s="8" t="s">
        <v>65</v>
      </c>
      <c r="V36" s="32">
        <f ca="1">(V16-$AA$2)/V22</f>
        <v>0.99558786180407943</v>
      </c>
      <c r="W36" s="32">
        <f ca="1">(W16-$AA$2)/W22</f>
        <v>0.27906466680178715</v>
      </c>
      <c r="X36" s="14">
        <f t="shared" ref="X36:X39" ca="1" si="25">IFERROR(V36-W36,"N/A")</f>
        <v>0.71652319500229233</v>
      </c>
      <c r="Z36" s="8" t="s">
        <v>66</v>
      </c>
      <c r="AA36" s="26">
        <f t="shared" si="13"/>
        <v>5.961842756000002E-2</v>
      </c>
      <c r="AB36" s="12">
        <f t="shared" si="14"/>
        <v>0.12483134533916296</v>
      </c>
      <c r="AC36" s="23">
        <f t="shared" si="15"/>
        <v>-6.5212917779162938E-2</v>
      </c>
    </row>
    <row r="37" spans="1:29" x14ac:dyDescent="0.25">
      <c r="A37" s="9">
        <v>41394</v>
      </c>
      <c r="B37" s="10">
        <f t="shared" si="22"/>
        <v>162.3039550545929</v>
      </c>
      <c r="C37" s="10">
        <f t="shared" si="22"/>
        <v>116.98834454492733</v>
      </c>
      <c r="D37" s="11">
        <v>4.7399999999999998E-2</v>
      </c>
      <c r="E37" s="11">
        <v>2.7259958661449927E-2</v>
      </c>
      <c r="G37" s="14">
        <f>MAX($B$2:B37)</f>
        <v>162.3039550545929</v>
      </c>
      <c r="H37" s="12">
        <f t="shared" si="3"/>
        <v>0</v>
      </c>
      <c r="I37" s="12" t="str">
        <f t="shared" si="4"/>
        <v>Positive</v>
      </c>
      <c r="J37" s="14">
        <f>MAX($C$2:C37)</f>
        <v>117.74406039016002</v>
      </c>
      <c r="K37" s="12">
        <f t="shared" si="5"/>
        <v>-6.4182927166646087E-3</v>
      </c>
      <c r="L37" s="12" t="str">
        <f t="shared" si="8"/>
        <v>Positive</v>
      </c>
      <c r="M37" s="12">
        <f t="shared" si="6"/>
        <v>2.0140041338550071E-2</v>
      </c>
      <c r="O37" s="8">
        <v>2012</v>
      </c>
      <c r="P37" s="8" t="str">
        <f t="shared" si="23"/>
        <v>I22:I33</v>
      </c>
      <c r="Q37" s="8" t="str">
        <f t="shared" si="24"/>
        <v>L22:L33</v>
      </c>
      <c r="U37" s="8" t="s">
        <v>67</v>
      </c>
      <c r="V37" s="32">
        <f ca="1">IFERROR(STDEV(INDIRECT(P34))*SQRT($AA$1),"N/A")</f>
        <v>0.13231117670713305</v>
      </c>
      <c r="W37" s="32">
        <f ca="1">IFERROR(STDEV(INDIRECT(Q34))*SQRT($AA$1),"N/A")</f>
        <v>0.10833224805510423</v>
      </c>
      <c r="X37" s="14">
        <f t="shared" ca="1" si="25"/>
        <v>2.3978928652028816E-2</v>
      </c>
      <c r="Z37" s="8" t="s">
        <v>68</v>
      </c>
      <c r="AA37" s="26">
        <f t="shared" si="13"/>
        <v>4.5133760000000134E-2</v>
      </c>
      <c r="AB37" s="12">
        <f t="shared" si="14"/>
        <v>6.8694573809979786E-3</v>
      </c>
      <c r="AC37" s="23">
        <f t="shared" si="15"/>
        <v>3.8264302619002155E-2</v>
      </c>
    </row>
    <row r="38" spans="1:29" x14ac:dyDescent="0.25">
      <c r="A38" s="9">
        <v>41425</v>
      </c>
      <c r="B38" s="10">
        <f t="shared" si="22"/>
        <v>169.51025065901683</v>
      </c>
      <c r="C38" s="10">
        <f t="shared" si="22"/>
        <v>120.73537846357657</v>
      </c>
      <c r="D38" s="11">
        <v>4.4400000000000002E-2</v>
      </c>
      <c r="E38" s="11">
        <v>3.2029121646475173E-2</v>
      </c>
      <c r="G38" s="14">
        <f>MAX($B$2:B38)</f>
        <v>169.51025065901683</v>
      </c>
      <c r="H38" s="12">
        <f t="shared" si="3"/>
        <v>0</v>
      </c>
      <c r="I38" s="12" t="str">
        <f t="shared" si="4"/>
        <v>Positive</v>
      </c>
      <c r="J38" s="14">
        <f>MAX($C$2:C38)</f>
        <v>120.73537846357657</v>
      </c>
      <c r="K38" s="12">
        <f t="shared" si="5"/>
        <v>0</v>
      </c>
      <c r="L38" s="12" t="str">
        <f t="shared" si="8"/>
        <v>Positive</v>
      </c>
      <c r="M38" s="12">
        <f t="shared" si="6"/>
        <v>1.2370878353524829E-2</v>
      </c>
      <c r="O38" s="8">
        <v>2013</v>
      </c>
      <c r="P38" s="8" t="str">
        <f t="shared" si="23"/>
        <v>I34:I45</v>
      </c>
      <c r="Q38" s="8" t="str">
        <f t="shared" si="24"/>
        <v>L34:L45</v>
      </c>
      <c r="U38" s="8" t="s">
        <v>69</v>
      </c>
      <c r="V38" s="32">
        <f ca="1">(V16-$AA$2)/V37</f>
        <v>1.0724982394784028</v>
      </c>
      <c r="W38" s="32">
        <f ca="1">(W16-$AA$2)/W37</f>
        <v>0.37307244726865224</v>
      </c>
      <c r="X38" s="14">
        <f t="shared" ca="1" si="25"/>
        <v>0.69942579220975065</v>
      </c>
      <c r="Z38" s="8" t="s">
        <v>70</v>
      </c>
      <c r="AA38" s="26">
        <f t="shared" si="13"/>
        <v>0.10685210020000024</v>
      </c>
      <c r="AB38" s="12">
        <f t="shared" si="14"/>
        <v>3.9017458568999963E-2</v>
      </c>
      <c r="AC38" s="23">
        <f t="shared" si="15"/>
        <v>6.7834641631000281E-2</v>
      </c>
    </row>
    <row r="39" spans="1:29" x14ac:dyDescent="0.25">
      <c r="A39" s="9">
        <v>41455</v>
      </c>
      <c r="B39" s="10">
        <f t="shared" si="22"/>
        <v>165.49285771839811</v>
      </c>
      <c r="C39" s="10">
        <f t="shared" si="22"/>
        <v>118.96275505573095</v>
      </c>
      <c r="D39" s="11">
        <v>-2.3699999999999999E-2</v>
      </c>
      <c r="E39" s="11">
        <v>-1.4681888858122705E-2</v>
      </c>
      <c r="G39" s="14">
        <f>MAX($B$2:B39)</f>
        <v>169.51025065901683</v>
      </c>
      <c r="H39" s="12">
        <f t="shared" si="3"/>
        <v>-2.3700000000000165E-2</v>
      </c>
      <c r="I39" s="12">
        <f t="shared" si="4"/>
        <v>-2.3699999999999999E-2</v>
      </c>
      <c r="J39" s="14">
        <f>MAX($C$2:C39)</f>
        <v>120.73537846357657</v>
      </c>
      <c r="K39" s="12">
        <f t="shared" si="5"/>
        <v>-1.4681888858122716E-2</v>
      </c>
      <c r="L39" s="12">
        <f t="shared" si="8"/>
        <v>-1.4681888858122705E-2</v>
      </c>
      <c r="M39" s="12">
        <f t="shared" si="6"/>
        <v>-9.0181111418772934E-3</v>
      </c>
      <c r="O39" s="8">
        <v>2014</v>
      </c>
      <c r="P39" s="8" t="str">
        <f t="shared" si="23"/>
        <v>I46:I57</v>
      </c>
      <c r="Q39" s="8" t="str">
        <f t="shared" si="24"/>
        <v>L46:L57</v>
      </c>
      <c r="U39" s="8" t="s">
        <v>71</v>
      </c>
      <c r="V39" s="12">
        <f>MIN(H:H)</f>
        <v>-0.27261418674879434</v>
      </c>
      <c r="W39" s="12">
        <f>MIN(K:K)</f>
        <v>-0.38061217356275712</v>
      </c>
      <c r="X39" s="12">
        <f t="shared" si="25"/>
        <v>0.10799798681396278</v>
      </c>
      <c r="Z39" s="8" t="s">
        <v>72</v>
      </c>
      <c r="AA39" s="26">
        <f t="shared" si="13"/>
        <v>-2.0559034255000053E-2</v>
      </c>
      <c r="AB39" s="12">
        <f t="shared" si="14"/>
        <v>4.1736566805745667E-3</v>
      </c>
      <c r="AC39" s="23">
        <f t="shared" si="15"/>
        <v>-2.4732690935574619E-2</v>
      </c>
    </row>
    <row r="40" spans="1:29" x14ac:dyDescent="0.25">
      <c r="A40" s="9">
        <v>41486</v>
      </c>
      <c r="B40" s="10">
        <f t="shared" si="22"/>
        <v>180.88369348620913</v>
      </c>
      <c r="C40" s="10">
        <f t="shared" si="22"/>
        <v>126.18491605760764</v>
      </c>
      <c r="D40" s="11">
        <v>9.2999999999999999E-2</v>
      </c>
      <c r="E40" s="11">
        <v>6.070942958990215E-2</v>
      </c>
      <c r="G40" s="14">
        <f>MAX($B$2:B40)</f>
        <v>180.88369348620913</v>
      </c>
      <c r="H40" s="12">
        <f t="shared" si="3"/>
        <v>0</v>
      </c>
      <c r="I40" s="12" t="str">
        <f t="shared" si="4"/>
        <v>Positive</v>
      </c>
      <c r="J40" s="14">
        <f>MAX($C$2:C40)</f>
        <v>126.18491605760764</v>
      </c>
      <c r="K40" s="12">
        <f t="shared" si="5"/>
        <v>0</v>
      </c>
      <c r="L40" s="12" t="str">
        <f t="shared" si="8"/>
        <v>Positive</v>
      </c>
      <c r="M40" s="12">
        <f t="shared" si="6"/>
        <v>3.2290570410097849E-2</v>
      </c>
      <c r="O40" s="8">
        <v>2015</v>
      </c>
      <c r="P40" s="8" t="str">
        <f t="shared" si="23"/>
        <v>I58:I69</v>
      </c>
      <c r="Q40" s="8" t="str">
        <f t="shared" si="24"/>
        <v>L58:L69</v>
      </c>
      <c r="V40" s="12"/>
      <c r="W40" s="12"/>
      <c r="X40" s="14"/>
      <c r="Z40" s="8" t="s">
        <v>73</v>
      </c>
      <c r="AA40" s="26">
        <f t="shared" si="13"/>
        <v>-2.7935734720001548E-3</v>
      </c>
      <c r="AB40" s="12">
        <f t="shared" si="14"/>
        <v>-4.6283766508311563E-3</v>
      </c>
      <c r="AC40" s="23">
        <f t="shared" si="15"/>
        <v>1.8348031788310015E-3</v>
      </c>
    </row>
    <row r="41" spans="1:29" x14ac:dyDescent="0.25">
      <c r="A41" s="9">
        <v>41517</v>
      </c>
      <c r="B41" s="10">
        <f t="shared" si="22"/>
        <v>178.53220547088841</v>
      </c>
      <c r="C41" s="10">
        <f t="shared" si="22"/>
        <v>124.59222091191535</v>
      </c>
      <c r="D41" s="11">
        <v>-1.2999999999999999E-2</v>
      </c>
      <c r="E41" s="11">
        <v>-1.262191389789548E-2</v>
      </c>
      <c r="G41" s="14">
        <f>MAX($B$2:B41)</f>
        <v>180.88369348620913</v>
      </c>
      <c r="H41" s="12">
        <f t="shared" si="3"/>
        <v>-1.3000000000000012E-2</v>
      </c>
      <c r="I41" s="12">
        <f t="shared" si="4"/>
        <v>-1.2999999999999999E-2</v>
      </c>
      <c r="J41" s="14">
        <f>MAX($C$2:C41)</f>
        <v>126.18491605760764</v>
      </c>
      <c r="K41" s="12">
        <f t="shared" si="5"/>
        <v>-1.2621913897895465E-2</v>
      </c>
      <c r="L41" s="12">
        <f t="shared" si="8"/>
        <v>-1.262191389789548E-2</v>
      </c>
      <c r="M41" s="12">
        <f t="shared" si="6"/>
        <v>-3.7808610210451898E-4</v>
      </c>
      <c r="O41" s="8">
        <v>2016</v>
      </c>
      <c r="P41" s="8" t="str">
        <f t="shared" si="23"/>
        <v>I70:I81</v>
      </c>
      <c r="Q41" s="8" t="str">
        <f t="shared" si="24"/>
        <v>L70:L81</v>
      </c>
      <c r="U41" s="8" t="s">
        <v>74</v>
      </c>
      <c r="V41" s="12">
        <f ca="1">SUMIFS(INDIRECT(P20),INDIRECT(Q20),"&gt;0")/SUMIFS(INDIRECT(Q20),INDIRECT(Q20),"&gt;0")</f>
        <v>0.986724614309472</v>
      </c>
      <c r="Z41" s="8" t="s">
        <v>75</v>
      </c>
      <c r="AA41" s="26">
        <f t="shared" si="13"/>
        <v>0.11671583744000014</v>
      </c>
      <c r="AB41" s="12">
        <f t="shared" si="14"/>
        <v>9.0314654383885307E-2</v>
      </c>
      <c r="AC41" s="23">
        <f t="shared" si="15"/>
        <v>2.640118305611483E-2</v>
      </c>
    </row>
    <row r="42" spans="1:29" x14ac:dyDescent="0.25">
      <c r="A42" s="9">
        <v>41547</v>
      </c>
      <c r="B42" s="10">
        <f t="shared" si="22"/>
        <v>182.63844619671883</v>
      </c>
      <c r="C42" s="10">
        <f t="shared" si="22"/>
        <v>127.55336521292693</v>
      </c>
      <c r="D42" s="11">
        <v>2.3E-2</v>
      </c>
      <c r="E42" s="11">
        <v>2.3766686871285973E-2</v>
      </c>
      <c r="G42" s="14">
        <f>MAX($B$2:B42)</f>
        <v>182.63844619671883</v>
      </c>
      <c r="H42" s="12">
        <f t="shared" si="3"/>
        <v>0</v>
      </c>
      <c r="I42" s="12" t="str">
        <f t="shared" si="4"/>
        <v>Positive</v>
      </c>
      <c r="J42" s="14">
        <f>MAX($C$2:C42)</f>
        <v>127.55336521292693</v>
      </c>
      <c r="K42" s="12">
        <f t="shared" si="5"/>
        <v>0</v>
      </c>
      <c r="L42" s="12" t="str">
        <f t="shared" si="8"/>
        <v>Positive</v>
      </c>
      <c r="M42" s="12">
        <f t="shared" si="6"/>
        <v>-7.6668687128597299E-4</v>
      </c>
      <c r="O42" s="8">
        <v>2017</v>
      </c>
      <c r="P42" s="8" t="str">
        <f t="shared" si="23"/>
        <v>I82:I93</v>
      </c>
      <c r="Q42" s="8" t="str">
        <f t="shared" si="24"/>
        <v>L82:L93</v>
      </c>
      <c r="U42" s="8" t="s">
        <v>76</v>
      </c>
      <c r="V42" s="12">
        <f ca="1">SUMIFS(INDIRECT(P20),INDIRECT(Q20),"&lt;0")/SUMIFS(INDIRECT(Q20),INDIRECT(Q20),"&lt;0")</f>
        <v>0.41217103977267439</v>
      </c>
      <c r="Z42" s="8" t="s">
        <v>77</v>
      </c>
      <c r="AA42" s="26">
        <f t="shared" si="13"/>
        <v>2.8310845760000092E-2</v>
      </c>
      <c r="AB42" s="12">
        <f t="shared" si="14"/>
        <v>4.6429940223671418E-2</v>
      </c>
      <c r="AC42" s="23">
        <f t="shared" si="15"/>
        <v>-1.8119094463671326E-2</v>
      </c>
    </row>
    <row r="43" spans="1:29" x14ac:dyDescent="0.25">
      <c r="A43" s="9">
        <v>41578</v>
      </c>
      <c r="B43" s="10">
        <f t="shared" si="22"/>
        <v>189.4873879290958</v>
      </c>
      <c r="C43" s="10">
        <f t="shared" si="22"/>
        <v>130.11444986674013</v>
      </c>
      <c r="D43" s="11">
        <v>3.7499999999999999E-2</v>
      </c>
      <c r="E43" s="11">
        <v>2.0078534576786194E-2</v>
      </c>
      <c r="G43" s="14">
        <f>MAX($B$2:B43)</f>
        <v>189.4873879290958</v>
      </c>
      <c r="H43" s="12">
        <f t="shared" si="3"/>
        <v>0</v>
      </c>
      <c r="I43" s="12" t="str">
        <f t="shared" si="4"/>
        <v>Positive</v>
      </c>
      <c r="J43" s="14">
        <f>MAX($C$2:C43)</f>
        <v>130.11444986674013</v>
      </c>
      <c r="K43" s="12">
        <f t="shared" si="5"/>
        <v>0</v>
      </c>
      <c r="L43" s="12" t="str">
        <f t="shared" si="8"/>
        <v>Positive</v>
      </c>
      <c r="M43" s="12">
        <f t="shared" si="6"/>
        <v>1.7421465423213805E-2</v>
      </c>
      <c r="O43" s="8">
        <v>2018</v>
      </c>
      <c r="P43" s="8" t="str">
        <f t="shared" si="23"/>
        <v>I94:I105</v>
      </c>
      <c r="Q43" s="8" t="str">
        <f t="shared" si="24"/>
        <v>L94:L105</v>
      </c>
      <c r="U43" s="8" t="s">
        <v>10</v>
      </c>
      <c r="V43" s="12">
        <f>STDEV(M:M)*SQRT(AA1)</f>
        <v>9.3921654999469861E-2</v>
      </c>
      <c r="Z43" s="8" t="s">
        <v>78</v>
      </c>
      <c r="AA43" s="26">
        <f t="shared" si="13"/>
        <v>-6.7264969551999898E-2</v>
      </c>
      <c r="AB43" s="12">
        <f t="shared" si="14"/>
        <v>7.013800268405701E-3</v>
      </c>
      <c r="AC43" s="23">
        <f t="shared" si="15"/>
        <v>-7.4278769820405599E-2</v>
      </c>
    </row>
    <row r="44" spans="1:29" x14ac:dyDescent="0.25">
      <c r="A44" s="9">
        <v>41608</v>
      </c>
      <c r="B44" s="10">
        <f t="shared" si="22"/>
        <v>194.50880370921683</v>
      </c>
      <c r="C44" s="10">
        <f t="shared" si="22"/>
        <v>133.57749029681676</v>
      </c>
      <c r="D44" s="11">
        <v>2.6499999999999999E-2</v>
      </c>
      <c r="E44" s="11">
        <v>2.661534082973414E-2</v>
      </c>
      <c r="G44" s="14">
        <f>MAX($B$2:B44)</f>
        <v>194.50880370921683</v>
      </c>
      <c r="H44" s="12">
        <f t="shared" si="3"/>
        <v>0</v>
      </c>
      <c r="I44" s="12" t="str">
        <f t="shared" si="4"/>
        <v>Positive</v>
      </c>
      <c r="J44" s="14">
        <f>MAX($C$2:C44)</f>
        <v>133.57749029681676</v>
      </c>
      <c r="K44" s="12">
        <f t="shared" si="5"/>
        <v>0</v>
      </c>
      <c r="L44" s="12" t="str">
        <f t="shared" si="8"/>
        <v>Positive</v>
      </c>
      <c r="M44" s="12">
        <f t="shared" si="6"/>
        <v>-1.15340829734141E-4</v>
      </c>
      <c r="O44" s="8">
        <v>2019</v>
      </c>
      <c r="P44" s="8" t="str">
        <f t="shared" si="23"/>
        <v>I106:I117</v>
      </c>
      <c r="Q44" s="8" t="str">
        <f t="shared" si="24"/>
        <v>L106:L117</v>
      </c>
      <c r="U44" s="8" t="s">
        <v>79</v>
      </c>
      <c r="V44" s="32">
        <f>(X16)/V43</f>
        <v>1.0805572706555957</v>
      </c>
      <c r="Z44" s="8" t="s">
        <v>80</v>
      </c>
      <c r="AA44" s="26">
        <f t="shared" si="13"/>
        <v>-4.4602667199999835E-2</v>
      </c>
      <c r="AB44" s="12">
        <f t="shared" si="14"/>
        <v>-1.2563410049746482E-2</v>
      </c>
      <c r="AC44" s="23">
        <f t="shared" si="15"/>
        <v>-3.2039257150253353E-2</v>
      </c>
    </row>
    <row r="45" spans="1:29" x14ac:dyDescent="0.25">
      <c r="A45" s="9">
        <v>41639</v>
      </c>
      <c r="B45" s="10">
        <f t="shared" si="22"/>
        <v>204.44820357875781</v>
      </c>
      <c r="C45" s="10">
        <f t="shared" si="22"/>
        <v>137.83002062419294</v>
      </c>
      <c r="D45" s="11">
        <v>5.11E-2</v>
      </c>
      <c r="E45" s="11">
        <v>3.183568068187858E-2</v>
      </c>
      <c r="G45" s="14">
        <f>MAX($B$2:B45)</f>
        <v>204.44820357875781</v>
      </c>
      <c r="H45" s="12">
        <f t="shared" si="3"/>
        <v>0</v>
      </c>
      <c r="I45" s="12" t="str">
        <f t="shared" si="4"/>
        <v>Positive</v>
      </c>
      <c r="J45" s="14">
        <f>MAX($C$2:C45)</f>
        <v>137.83002062419294</v>
      </c>
      <c r="K45" s="12">
        <f t="shared" si="5"/>
        <v>0</v>
      </c>
      <c r="L45" s="12" t="str">
        <f t="shared" si="8"/>
        <v>Positive</v>
      </c>
      <c r="M45" s="12">
        <f t="shared" si="6"/>
        <v>1.926431931812142E-2</v>
      </c>
      <c r="O45" s="8">
        <v>2020</v>
      </c>
      <c r="P45" s="8" t="str">
        <f t="shared" si="23"/>
        <v>I118:I123</v>
      </c>
      <c r="Q45" s="8" t="str">
        <f t="shared" si="24"/>
        <v>L118:L123</v>
      </c>
      <c r="U45" s="8" t="s">
        <v>81</v>
      </c>
      <c r="V45" s="23">
        <f>X16</f>
        <v>0.10148772718168364</v>
      </c>
      <c r="Z45" s="8" t="s">
        <v>82</v>
      </c>
      <c r="AA45" s="26">
        <f t="shared" si="13"/>
        <v>0.13708144217600005</v>
      </c>
      <c r="AB45" s="12">
        <f t="shared" si="14"/>
        <v>0.10697752500611579</v>
      </c>
      <c r="AC45" s="23">
        <f t="shared" si="15"/>
        <v>3.0103917169884253E-2</v>
      </c>
    </row>
    <row r="46" spans="1:29" x14ac:dyDescent="0.25">
      <c r="A46" s="9">
        <v>41670</v>
      </c>
      <c r="B46" s="10">
        <f t="shared" si="22"/>
        <v>217.10354738028295</v>
      </c>
      <c r="C46" s="10">
        <f t="shared" si="22"/>
        <v>142.99410747359781</v>
      </c>
      <c r="D46" s="11">
        <v>6.1899999999999997E-2</v>
      </c>
      <c r="E46" s="11">
        <v>3.746706868371763E-2</v>
      </c>
      <c r="G46" s="14">
        <f>MAX($B$2:B46)</f>
        <v>217.10354738028295</v>
      </c>
      <c r="H46" s="12">
        <f t="shared" si="3"/>
        <v>0</v>
      </c>
      <c r="I46" s="12" t="str">
        <f t="shared" si="4"/>
        <v>Positive</v>
      </c>
      <c r="J46" s="14">
        <f>MAX($C$2:C46)</f>
        <v>142.99410747359781</v>
      </c>
      <c r="K46" s="12">
        <f t="shared" si="5"/>
        <v>0</v>
      </c>
      <c r="L46" s="12" t="str">
        <f t="shared" si="8"/>
        <v>Positive</v>
      </c>
      <c r="M46" s="12">
        <f t="shared" si="6"/>
        <v>2.4432931316282366E-2</v>
      </c>
      <c r="Z46" s="8" t="s">
        <v>83</v>
      </c>
      <c r="AA46" s="26">
        <f t="shared" si="13"/>
        <v>5.5228450200000001E-2</v>
      </c>
      <c r="AB46" s="12">
        <f t="shared" si="14"/>
        <v>2.3665506755037757E-2</v>
      </c>
      <c r="AC46" s="23">
        <f t="shared" si="15"/>
        <v>3.1562943444962244E-2</v>
      </c>
    </row>
    <row r="47" spans="1:29" x14ac:dyDescent="0.25">
      <c r="A47" s="9">
        <v>41698</v>
      </c>
      <c r="B47" s="10">
        <f t="shared" si="22"/>
        <v>227.82846262086889</v>
      </c>
      <c r="C47" s="10">
        <f t="shared" si="22"/>
        <v>148.81173080259137</v>
      </c>
      <c r="D47" s="11">
        <v>4.9399999999999999E-2</v>
      </c>
      <c r="E47" s="11">
        <v>4.068435708141125E-2</v>
      </c>
      <c r="G47" s="14">
        <f>MAX($B$2:B47)</f>
        <v>227.82846262086889</v>
      </c>
      <c r="H47" s="12">
        <f t="shared" si="3"/>
        <v>0</v>
      </c>
      <c r="I47" s="12" t="str">
        <f t="shared" si="4"/>
        <v>Positive</v>
      </c>
      <c r="J47" s="14">
        <f>MAX($C$2:C47)</f>
        <v>148.81173080259137</v>
      </c>
      <c r="K47" s="12">
        <f t="shared" si="5"/>
        <v>0</v>
      </c>
      <c r="L47" s="12" t="str">
        <f t="shared" si="8"/>
        <v>Positive</v>
      </c>
      <c r="M47" s="12">
        <f t="shared" si="6"/>
        <v>8.7156429185887493E-3</v>
      </c>
      <c r="Z47" s="8" t="s">
        <v>84</v>
      </c>
      <c r="AA47" s="26">
        <f t="shared" si="13"/>
        <v>1.3577420765000126E-2</v>
      </c>
      <c r="AB47" s="12">
        <f t="shared" si="14"/>
        <v>-5.4121789200000103E-2</v>
      </c>
      <c r="AC47" s="23">
        <f t="shared" si="15"/>
        <v>6.7699209965000229E-2</v>
      </c>
    </row>
    <row r="48" spans="1:29" x14ac:dyDescent="0.25">
      <c r="A48" s="9">
        <v>41729</v>
      </c>
      <c r="B48" s="10">
        <f t="shared" si="22"/>
        <v>241.72599884074188</v>
      </c>
      <c r="C48" s="10">
        <f t="shared" si="22"/>
        <v>153.63601982866339</v>
      </c>
      <c r="D48" s="11">
        <v>6.0999999999999999E-2</v>
      </c>
      <c r="E48" s="11">
        <v>3.2418741453062908E-2</v>
      </c>
      <c r="G48" s="14">
        <f>MAX($B$2:B48)</f>
        <v>241.72599884074188</v>
      </c>
      <c r="H48" s="12">
        <f t="shared" si="3"/>
        <v>0</v>
      </c>
      <c r="I48" s="12" t="str">
        <f t="shared" si="4"/>
        <v>Positive</v>
      </c>
      <c r="J48" s="14">
        <f>MAX($C$2:C48)</f>
        <v>153.63601982866339</v>
      </c>
      <c r="K48" s="12">
        <f t="shared" si="5"/>
        <v>0</v>
      </c>
      <c r="L48" s="12" t="str">
        <f t="shared" si="8"/>
        <v>Positive</v>
      </c>
      <c r="M48" s="12">
        <f t="shared" si="6"/>
        <v>2.8581258546937091E-2</v>
      </c>
      <c r="O48" s="24" t="s">
        <v>85</v>
      </c>
      <c r="Z48" s="8" t="s">
        <v>86</v>
      </c>
      <c r="AA48" s="26">
        <f t="shared" si="13"/>
        <v>-4.0051272792748227E-3</v>
      </c>
      <c r="AB48" s="12">
        <f t="shared" si="14"/>
        <v>4.2614001740999941E-2</v>
      </c>
      <c r="AC48" s="23">
        <f t="shared" si="15"/>
        <v>-4.6619129020274763E-2</v>
      </c>
    </row>
    <row r="49" spans="1:29" x14ac:dyDescent="0.25">
      <c r="A49" s="9">
        <v>41759</v>
      </c>
      <c r="B49" s="10">
        <f t="shared" si="22"/>
        <v>258.64681875959383</v>
      </c>
      <c r="C49" s="10">
        <f t="shared" si="22"/>
        <v>157.73193799074468</v>
      </c>
      <c r="D49" s="11">
        <v>7.0000000000000007E-2</v>
      </c>
      <c r="E49" s="11">
        <v>2.6659882016268642E-2</v>
      </c>
      <c r="G49" s="14">
        <f>MAX($B$2:B49)</f>
        <v>258.64681875959383</v>
      </c>
      <c r="H49" s="12">
        <f t="shared" si="3"/>
        <v>0</v>
      </c>
      <c r="I49" s="12" t="str">
        <f t="shared" si="4"/>
        <v>Positive</v>
      </c>
      <c r="J49" s="14">
        <f>MAX($C$2:C49)</f>
        <v>157.73193799074468</v>
      </c>
      <c r="K49" s="12">
        <f t="shared" si="5"/>
        <v>0</v>
      </c>
      <c r="L49" s="12" t="str">
        <f t="shared" si="8"/>
        <v>Positive</v>
      </c>
      <c r="M49" s="12">
        <f t="shared" si="6"/>
        <v>4.3340117983731365E-2</v>
      </c>
      <c r="O49" s="8" t="s">
        <v>87</v>
      </c>
      <c r="P49" s="13">
        <v>40178</v>
      </c>
      <c r="Q49" s="14" t="str">
        <f t="shared" ref="Q49:Q92" si="26">IFERROR(VLOOKUP(P49,A:B,2,0),"N/A")</f>
        <v>N/A</v>
      </c>
      <c r="R49" s="14" t="str">
        <f>IFERROR(VLOOKUP(P49,A:C,3,0),"N/A")</f>
        <v>N/A</v>
      </c>
      <c r="S49" s="8" t="str">
        <f t="shared" ref="S49:S92" si="27">IFERROR(MATCH(P49,A:A,0),"N/A")</f>
        <v>N/A</v>
      </c>
      <c r="Z49" s="8" t="s">
        <v>88</v>
      </c>
      <c r="AA49" s="26">
        <f t="shared" si="13"/>
        <v>-0.2580724310299839</v>
      </c>
      <c r="AB49" s="12">
        <f t="shared" si="14"/>
        <v>-0.2324844735299999</v>
      </c>
      <c r="AC49" s="23">
        <f t="shared" si="15"/>
        <v>-2.5587957499983993E-2</v>
      </c>
    </row>
    <row r="50" spans="1:29" x14ac:dyDescent="0.25">
      <c r="A50" s="9">
        <v>41790</v>
      </c>
      <c r="B50" s="10">
        <f t="shared" si="22"/>
        <v>261.62125717532916</v>
      </c>
      <c r="C50" s="10">
        <f t="shared" si="22"/>
        <v>163.1283285992898</v>
      </c>
      <c r="D50" s="11">
        <v>1.15E-2</v>
      </c>
      <c r="E50" s="11">
        <v>3.4212415553163109E-2</v>
      </c>
      <c r="G50" s="14">
        <f>MAX($B$2:B50)</f>
        <v>261.62125717532916</v>
      </c>
      <c r="H50" s="12">
        <f t="shared" si="3"/>
        <v>0</v>
      </c>
      <c r="I50" s="12" t="str">
        <f t="shared" si="4"/>
        <v>Positive</v>
      </c>
      <c r="J50" s="14">
        <f>MAX($C$2:C50)</f>
        <v>163.1283285992898</v>
      </c>
      <c r="K50" s="12">
        <f t="shared" si="5"/>
        <v>0</v>
      </c>
      <c r="L50" s="12" t="str">
        <f t="shared" si="8"/>
        <v>Positive</v>
      </c>
      <c r="M50" s="12">
        <f t="shared" si="6"/>
        <v>-2.2712415553163109E-2</v>
      </c>
      <c r="O50" s="8" t="s">
        <v>30</v>
      </c>
      <c r="P50" s="13">
        <v>40268</v>
      </c>
      <c r="Q50" s="14" t="str">
        <f t="shared" si="26"/>
        <v>N/A</v>
      </c>
      <c r="R50" s="14" t="str">
        <f t="shared" ref="R50:R92" si="28">IFERROR(VLOOKUP(P50,A:C,3,0),"N/A")</f>
        <v>N/A</v>
      </c>
      <c r="S50" s="8" t="str">
        <f t="shared" si="27"/>
        <v>N/A</v>
      </c>
      <c r="Z50" s="8" t="s">
        <v>89</v>
      </c>
      <c r="AA50" s="26">
        <f t="shared" si="13"/>
        <v>0.16795418519299976</v>
      </c>
      <c r="AB50" s="12">
        <f t="shared" si="14"/>
        <v>0.11875373456000005</v>
      </c>
      <c r="AC50" s="23">
        <f t="shared" si="15"/>
        <v>4.9200450632999715E-2</v>
      </c>
    </row>
    <row r="51" spans="1:29" x14ac:dyDescent="0.25">
      <c r="A51" s="9">
        <v>41820</v>
      </c>
      <c r="B51" s="10">
        <f t="shared" si="22"/>
        <v>258.97888247785835</v>
      </c>
      <c r="C51" s="10">
        <f t="shared" si="22"/>
        <v>152.25934146268824</v>
      </c>
      <c r="D51" s="11">
        <v>-1.01E-2</v>
      </c>
      <c r="E51" s="11">
        <v>-6.662844663418499E-2</v>
      </c>
      <c r="G51" s="14">
        <f>MAX($B$2:B51)</f>
        <v>261.62125717532916</v>
      </c>
      <c r="H51" s="12">
        <f t="shared" si="3"/>
        <v>-1.0099999999999998E-2</v>
      </c>
      <c r="I51" s="12">
        <f t="shared" si="4"/>
        <v>-1.01E-2</v>
      </c>
      <c r="J51" s="14">
        <f>MAX($C$2:C51)</f>
        <v>163.1283285992898</v>
      </c>
      <c r="K51" s="12">
        <f t="shared" si="5"/>
        <v>-6.6628446634184879E-2</v>
      </c>
      <c r="L51" s="12">
        <f t="shared" si="8"/>
        <v>-6.662844663418499E-2</v>
      </c>
      <c r="M51" s="12">
        <f t="shared" si="6"/>
        <v>5.6528446634184992E-2</v>
      </c>
      <c r="O51" s="8" t="s">
        <v>31</v>
      </c>
      <c r="P51" s="13">
        <v>40359</v>
      </c>
      <c r="Q51" s="14">
        <f t="shared" si="26"/>
        <v>101.42</v>
      </c>
      <c r="R51" s="14">
        <f t="shared" si="28"/>
        <v>97.84</v>
      </c>
      <c r="S51" s="8">
        <f t="shared" si="27"/>
        <v>3</v>
      </c>
      <c r="Z51" s="8" t="s">
        <v>90</v>
      </c>
      <c r="AA51" s="26">
        <f t="shared" si="13"/>
        <v>9.521254716607519E-2</v>
      </c>
      <c r="AB51" s="12">
        <f t="shared" si="14"/>
        <v>8.879423263999997E-2</v>
      </c>
      <c r="AC51" s="23">
        <f t="shared" si="15"/>
        <v>6.4183145260752195E-3</v>
      </c>
    </row>
    <row r="52" spans="1:29" x14ac:dyDescent="0.25">
      <c r="A52" s="9">
        <v>41851</v>
      </c>
      <c r="B52" s="10">
        <f t="shared" ref="B52:C67" si="29">B51*(1+D52)</f>
        <v>273.58529144960954</v>
      </c>
      <c r="C52" s="10">
        <f t="shared" si="29"/>
        <v>165.22566294426582</v>
      </c>
      <c r="D52" s="11">
        <v>5.6399999999999999E-2</v>
      </c>
      <c r="E52" s="11">
        <v>8.5159448064176774E-2</v>
      </c>
      <c r="G52" s="14">
        <f>MAX($B$2:B52)</f>
        <v>273.58529144960954</v>
      </c>
      <c r="H52" s="12">
        <f t="shared" si="3"/>
        <v>0</v>
      </c>
      <c r="I52" s="12" t="str">
        <f t="shared" si="4"/>
        <v>Positive</v>
      </c>
      <c r="J52" s="14">
        <f>MAX($C$2:C52)</f>
        <v>165.22566294426582</v>
      </c>
      <c r="K52" s="12">
        <f t="shared" si="5"/>
        <v>0</v>
      </c>
      <c r="L52" s="12" t="str">
        <f t="shared" si="8"/>
        <v>Positive</v>
      </c>
      <c r="M52" s="12">
        <f t="shared" si="6"/>
        <v>-2.8759448064176775E-2</v>
      </c>
      <c r="O52" s="8" t="s">
        <v>32</v>
      </c>
      <c r="P52" s="13">
        <v>40451</v>
      </c>
      <c r="Q52" s="14">
        <f t="shared" si="26"/>
        <v>110.12353020051174</v>
      </c>
      <c r="R52" s="14">
        <f t="shared" si="28"/>
        <v>108.37733280298025</v>
      </c>
      <c r="S52" s="8">
        <f t="shared" si="27"/>
        <v>6</v>
      </c>
      <c r="Z52" s="8" t="s">
        <v>91</v>
      </c>
      <c r="AA52" s="26">
        <f t="shared" si="13"/>
        <v>0.10691437000000015</v>
      </c>
      <c r="AB52" s="12">
        <f t="shared" si="14"/>
        <v>5.5397560000000068E-2</v>
      </c>
      <c r="AC52" s="23">
        <f t="shared" si="15"/>
        <v>5.1516810000000079E-2</v>
      </c>
    </row>
    <row r="53" spans="1:29" x14ac:dyDescent="0.25">
      <c r="A53" s="9">
        <v>41882</v>
      </c>
      <c r="B53" s="10">
        <f t="shared" si="29"/>
        <v>284.61077869502878</v>
      </c>
      <c r="C53" s="10">
        <f t="shared" si="29"/>
        <v>175.34484898079361</v>
      </c>
      <c r="D53" s="11">
        <v>4.0300000000000002E-2</v>
      </c>
      <c r="E53" s="11">
        <v>6.1244638733519305E-2</v>
      </c>
      <c r="G53" s="14">
        <f>MAX($B$2:B53)</f>
        <v>284.61077869502878</v>
      </c>
      <c r="H53" s="12">
        <f t="shared" si="3"/>
        <v>0</v>
      </c>
      <c r="I53" s="12" t="str">
        <f t="shared" si="4"/>
        <v>Positive</v>
      </c>
      <c r="J53" s="14">
        <f>MAX($C$2:C53)</f>
        <v>175.34484898079361</v>
      </c>
      <c r="K53" s="12">
        <f t="shared" si="5"/>
        <v>0</v>
      </c>
      <c r="L53" s="12" t="str">
        <f t="shared" si="8"/>
        <v>Positive</v>
      </c>
      <c r="M53" s="12">
        <f t="shared" si="6"/>
        <v>-2.0944638733519302E-2</v>
      </c>
      <c r="O53" s="8" t="s">
        <v>33</v>
      </c>
      <c r="P53" s="13">
        <v>40543</v>
      </c>
      <c r="Q53" s="14">
        <f t="shared" si="26"/>
        <v>113.44679472297067</v>
      </c>
      <c r="R53" s="14">
        <f t="shared" si="28"/>
        <v>113.84161439943645</v>
      </c>
      <c r="S53" s="8">
        <f t="shared" si="27"/>
        <v>9</v>
      </c>
      <c r="Z53" s="8" t="s">
        <v>141</v>
      </c>
      <c r="AA53" s="26" t="str">
        <f t="shared" si="13"/>
        <v>N/A</v>
      </c>
      <c r="AB53" s="12" t="str">
        <f t="shared" si="14"/>
        <v>N/A</v>
      </c>
      <c r="AC53" s="23" t="str">
        <f t="shared" si="15"/>
        <v>N/A</v>
      </c>
    </row>
    <row r="54" spans="1:29" x14ac:dyDescent="0.25">
      <c r="A54" s="9">
        <v>41912</v>
      </c>
      <c r="B54" s="10">
        <f t="shared" si="29"/>
        <v>289.33531762136624</v>
      </c>
      <c r="C54" s="10">
        <f t="shared" si="29"/>
        <v>173.00080975802956</v>
      </c>
      <c r="D54" s="11">
        <v>1.66E-2</v>
      </c>
      <c r="E54" s="11">
        <v>-1.3368166994291443E-2</v>
      </c>
      <c r="G54" s="14">
        <f>MAX($B$2:B54)</f>
        <v>289.33531762136624</v>
      </c>
      <c r="H54" s="12">
        <f t="shared" si="3"/>
        <v>0</v>
      </c>
      <c r="I54" s="12" t="str">
        <f t="shared" si="4"/>
        <v>Positive</v>
      </c>
      <c r="J54" s="14">
        <f>MAX($C$2:C54)</f>
        <v>175.34484898079361</v>
      </c>
      <c r="K54" s="12">
        <f t="shared" si="5"/>
        <v>-1.3368166994291442E-2</v>
      </c>
      <c r="L54" s="12">
        <f t="shared" si="8"/>
        <v>-1.3368166994291443E-2</v>
      </c>
      <c r="M54" s="12">
        <f t="shared" si="6"/>
        <v>2.9968166994291445E-2</v>
      </c>
      <c r="O54" s="8" t="s">
        <v>34</v>
      </c>
      <c r="P54" s="13">
        <v>40633</v>
      </c>
      <c r="Q54" s="14">
        <f t="shared" si="26"/>
        <v>114.91567480770661</v>
      </c>
      <c r="R54" s="14">
        <f t="shared" si="28"/>
        <v>109.34692240432177</v>
      </c>
      <c r="S54" s="8">
        <f t="shared" si="27"/>
        <v>12</v>
      </c>
      <c r="Z54" s="8" t="s">
        <v>142</v>
      </c>
      <c r="AA54" s="26" t="str">
        <f t="shared" si="13"/>
        <v>N/A</v>
      </c>
      <c r="AB54" s="12" t="str">
        <f t="shared" si="14"/>
        <v>N/A</v>
      </c>
      <c r="AC54" s="23" t="str">
        <f t="shared" si="15"/>
        <v>N/A</v>
      </c>
    </row>
    <row r="55" spans="1:29" x14ac:dyDescent="0.25">
      <c r="A55" s="9">
        <v>41943</v>
      </c>
      <c r="B55" s="10">
        <f t="shared" si="29"/>
        <v>279.84511920338542</v>
      </c>
      <c r="C55" s="10">
        <f t="shared" si="29"/>
        <v>162.3306094913344</v>
      </c>
      <c r="D55" s="11">
        <v>-3.2800000000000003E-2</v>
      </c>
      <c r="E55" s="11">
        <v>-6.167716949775686E-2</v>
      </c>
      <c r="G55" s="14">
        <f>MAX($B$2:B55)</f>
        <v>289.33531762136624</v>
      </c>
      <c r="H55" s="12">
        <f t="shared" si="3"/>
        <v>-3.2800000000000051E-2</v>
      </c>
      <c r="I55" s="12">
        <f t="shared" si="4"/>
        <v>-3.2800000000000003E-2</v>
      </c>
      <c r="J55" s="14">
        <f>MAX($C$2:C55)</f>
        <v>175.34484898079361</v>
      </c>
      <c r="K55" s="12">
        <f t="shared" si="5"/>
        <v>-7.422082579046696E-2</v>
      </c>
      <c r="L55" s="12">
        <f t="shared" si="8"/>
        <v>-6.167716949775686E-2</v>
      </c>
      <c r="M55" s="12">
        <f t="shared" si="6"/>
        <v>2.8877169497756858E-2</v>
      </c>
      <c r="O55" s="8" t="s">
        <v>35</v>
      </c>
      <c r="P55" s="13">
        <v>40724</v>
      </c>
      <c r="Q55" s="14">
        <f t="shared" si="26"/>
        <v>115.70970545103603</v>
      </c>
      <c r="R55" s="14">
        <f t="shared" si="28"/>
        <v>108.87065683761207</v>
      </c>
      <c r="S55" s="8">
        <f t="shared" si="27"/>
        <v>15</v>
      </c>
      <c r="Z55" s="8" t="s">
        <v>143</v>
      </c>
      <c r="AA55" s="26" t="str">
        <f t="shared" si="13"/>
        <v>N/A</v>
      </c>
      <c r="AB55" s="12" t="str">
        <f t="shared" si="14"/>
        <v>N/A</v>
      </c>
      <c r="AC55" s="23" t="str">
        <f t="shared" si="15"/>
        <v>N/A</v>
      </c>
    </row>
    <row r="56" spans="1:29" x14ac:dyDescent="0.25">
      <c r="A56" s="9">
        <v>41973</v>
      </c>
      <c r="B56" s="10">
        <f t="shared" si="29"/>
        <v>276.93472996367024</v>
      </c>
      <c r="C56" s="10">
        <f t="shared" si="29"/>
        <v>146.18326948653316</v>
      </c>
      <c r="D56" s="11">
        <v>-1.04E-2</v>
      </c>
      <c r="E56" s="11">
        <v>-9.9471936040893369E-2</v>
      </c>
      <c r="G56" s="14">
        <f>MAX($B$2:B56)</f>
        <v>289.33531762136624</v>
      </c>
      <c r="H56" s="12">
        <f t="shared" si="3"/>
        <v>-4.2858879999999933E-2</v>
      </c>
      <c r="I56" s="12">
        <f t="shared" si="4"/>
        <v>-1.04E-2</v>
      </c>
      <c r="J56" s="14">
        <f>MAX($C$2:C56)</f>
        <v>175.34484898079361</v>
      </c>
      <c r="K56" s="12">
        <f t="shared" si="5"/>
        <v>-0.16630987259542862</v>
      </c>
      <c r="L56" s="12">
        <f t="shared" si="8"/>
        <v>-9.9471936040893369E-2</v>
      </c>
      <c r="M56" s="12">
        <f t="shared" si="6"/>
        <v>8.9071936040893362E-2</v>
      </c>
      <c r="O56" s="8" t="s">
        <v>36</v>
      </c>
      <c r="P56" s="13">
        <v>40816</v>
      </c>
      <c r="Q56" s="14">
        <f t="shared" si="26"/>
        <v>111.80639744432943</v>
      </c>
      <c r="R56" s="14">
        <f t="shared" si="28"/>
        <v>101.15868635982119</v>
      </c>
      <c r="S56" s="8">
        <f t="shared" si="27"/>
        <v>18</v>
      </c>
      <c r="Z56" s="8" t="s">
        <v>144</v>
      </c>
      <c r="AA56" s="26" t="str">
        <f t="shared" si="13"/>
        <v>N/A</v>
      </c>
      <c r="AB56" s="12" t="str">
        <f t="shared" si="14"/>
        <v>N/A</v>
      </c>
      <c r="AC56" s="23" t="str">
        <f t="shared" si="15"/>
        <v>N/A</v>
      </c>
    </row>
    <row r="57" spans="1:29" x14ac:dyDescent="0.25">
      <c r="A57" s="9">
        <v>42004</v>
      </c>
      <c r="B57" s="10">
        <f t="shared" si="29"/>
        <v>269.51287920064385</v>
      </c>
      <c r="C57" s="10">
        <f t="shared" si="29"/>
        <v>140.56829046994093</v>
      </c>
      <c r="D57" s="11">
        <v>-2.6800000000000001E-2</v>
      </c>
      <c r="E57" s="11">
        <v>-3.8410544765586162E-2</v>
      </c>
      <c r="G57" s="14">
        <f>MAX($B$2:B57)</f>
        <v>289.33531762136624</v>
      </c>
      <c r="H57" s="12">
        <f t="shared" si="3"/>
        <v>-6.8510262016000079E-2</v>
      </c>
      <c r="I57" s="12">
        <f t="shared" si="4"/>
        <v>-2.6800000000000001E-2</v>
      </c>
      <c r="J57" s="14">
        <f>MAX($C$2:C57)</f>
        <v>175.34484898079361</v>
      </c>
      <c r="K57" s="12">
        <f t="shared" si="5"/>
        <v>-0.19833236455472913</v>
      </c>
      <c r="L57" s="12">
        <f t="shared" si="8"/>
        <v>-3.8410544765586162E-2</v>
      </c>
      <c r="M57" s="12">
        <f t="shared" si="6"/>
        <v>1.1610544765586161E-2</v>
      </c>
      <c r="O57" s="8" t="s">
        <v>38</v>
      </c>
      <c r="P57" s="13">
        <v>40908</v>
      </c>
      <c r="Q57" s="14">
        <f t="shared" si="26"/>
        <v>120.59693353549052</v>
      </c>
      <c r="R57" s="14">
        <f t="shared" si="28"/>
        <v>101.86922726739083</v>
      </c>
      <c r="S57" s="8">
        <f t="shared" si="27"/>
        <v>21</v>
      </c>
    </row>
    <row r="58" spans="1:29" x14ac:dyDescent="0.25">
      <c r="A58" s="9">
        <v>42035</v>
      </c>
      <c r="B58" s="10">
        <f t="shared" si="29"/>
        <v>279.67351474650815</v>
      </c>
      <c r="C58" s="10">
        <f t="shared" si="29"/>
        <v>143.69701921712198</v>
      </c>
      <c r="D58" s="11">
        <v>3.7699999999999997E-2</v>
      </c>
      <c r="E58" s="11">
        <v>2.225771357623569E-2</v>
      </c>
      <c r="G58" s="14">
        <f>MAX($B$2:B58)</f>
        <v>289.33531762136624</v>
      </c>
      <c r="H58" s="12">
        <f t="shared" si="3"/>
        <v>-3.3393098894003104E-2</v>
      </c>
      <c r="I58" s="12" t="str">
        <f t="shared" si="4"/>
        <v>Positive</v>
      </c>
      <c r="J58" s="14">
        <f>MAX($C$2:C58)</f>
        <v>175.34484898079361</v>
      </c>
      <c r="K58" s="12">
        <f t="shared" si="5"/>
        <v>-0.1804890759416502</v>
      </c>
      <c r="L58" s="12" t="str">
        <f t="shared" si="8"/>
        <v>Positive</v>
      </c>
      <c r="M58" s="12">
        <f t="shared" si="6"/>
        <v>1.5442286423764308E-2</v>
      </c>
      <c r="O58" s="8" t="s">
        <v>41</v>
      </c>
      <c r="P58" s="13">
        <v>40999</v>
      </c>
      <c r="Q58" s="14">
        <f t="shared" si="26"/>
        <v>131.25750961250671</v>
      </c>
      <c r="R58" s="14">
        <f t="shared" si="28"/>
        <v>117.74406039016002</v>
      </c>
      <c r="S58" s="8">
        <f t="shared" si="27"/>
        <v>24</v>
      </c>
    </row>
    <row r="59" spans="1:29" x14ac:dyDescent="0.25">
      <c r="A59" s="9">
        <v>42063</v>
      </c>
      <c r="B59" s="10">
        <f t="shared" si="29"/>
        <v>282.97366222051693</v>
      </c>
      <c r="C59" s="10">
        <f t="shared" si="29"/>
        <v>149.50641333545963</v>
      </c>
      <c r="D59" s="11">
        <v>1.18E-2</v>
      </c>
      <c r="E59" s="11">
        <v>4.0428076726907153E-2</v>
      </c>
      <c r="G59" s="14">
        <f>MAX($B$2:B59)</f>
        <v>289.33531762136624</v>
      </c>
      <c r="H59" s="12">
        <f t="shared" si="3"/>
        <v>-2.1987137460952488E-2</v>
      </c>
      <c r="I59" s="12" t="str">
        <f t="shared" si="4"/>
        <v>Positive</v>
      </c>
      <c r="J59" s="14">
        <f>MAX($C$2:C59)</f>
        <v>175.34484898079361</v>
      </c>
      <c r="K59" s="12">
        <f t="shared" si="5"/>
        <v>-0.14735782542528064</v>
      </c>
      <c r="L59" s="12" t="str">
        <f t="shared" si="8"/>
        <v>Positive</v>
      </c>
      <c r="M59" s="12">
        <f t="shared" si="6"/>
        <v>-2.8628076726907155E-2</v>
      </c>
      <c r="O59" s="8" t="s">
        <v>43</v>
      </c>
      <c r="P59" s="13">
        <v>41090</v>
      </c>
      <c r="Q59" s="14">
        <f t="shared" si="26"/>
        <v>126.18981941115032</v>
      </c>
      <c r="R59" s="14">
        <f t="shared" si="28"/>
        <v>106.21510770314485</v>
      </c>
      <c r="S59" s="8">
        <f t="shared" si="27"/>
        <v>27</v>
      </c>
    </row>
    <row r="60" spans="1:29" x14ac:dyDescent="0.25">
      <c r="A60" s="9">
        <v>42094</v>
      </c>
      <c r="B60" s="10">
        <f t="shared" si="29"/>
        <v>275.5597522703394</v>
      </c>
      <c r="C60" s="10">
        <f t="shared" si="29"/>
        <v>141.34303636481536</v>
      </c>
      <c r="D60" s="11">
        <v>-2.6200000000000001E-2</v>
      </c>
      <c r="E60" s="11">
        <v>-5.460218587631701E-2</v>
      </c>
      <c r="G60" s="14">
        <f>MAX($B$2:B60)</f>
        <v>289.33531762136624</v>
      </c>
      <c r="H60" s="12">
        <f t="shared" si="3"/>
        <v>-4.7611074459475433E-2</v>
      </c>
      <c r="I60" s="12">
        <f t="shared" si="4"/>
        <v>-2.6200000000000001E-2</v>
      </c>
      <c r="J60" s="14">
        <f>MAX($C$2:C60)</f>
        <v>175.34484898079361</v>
      </c>
      <c r="K60" s="12">
        <f t="shared" si="5"/>
        <v>-0.19391395192739669</v>
      </c>
      <c r="L60" s="12">
        <f t="shared" si="8"/>
        <v>-5.460218587631701E-2</v>
      </c>
      <c r="M60" s="12">
        <f t="shared" si="6"/>
        <v>2.8402185876317008E-2</v>
      </c>
      <c r="O60" s="8" t="s">
        <v>45</v>
      </c>
      <c r="P60" s="13">
        <v>41182</v>
      </c>
      <c r="Q60" s="14">
        <f t="shared" si="26"/>
        <v>133.90301585322263</v>
      </c>
      <c r="R60" s="14">
        <f t="shared" si="28"/>
        <v>109.07630138306509</v>
      </c>
      <c r="S60" s="8">
        <f t="shared" si="27"/>
        <v>30</v>
      </c>
    </row>
    <row r="61" spans="1:29" x14ac:dyDescent="0.25">
      <c r="A61" s="9">
        <v>42124</v>
      </c>
      <c r="B61" s="10">
        <f t="shared" si="29"/>
        <v>298.15565195650726</v>
      </c>
      <c r="C61" s="10">
        <f t="shared" si="29"/>
        <v>155.49573571595059</v>
      </c>
      <c r="D61" s="11">
        <v>8.2000000000000003E-2</v>
      </c>
      <c r="E61" s="11">
        <v>0.10013014942318209</v>
      </c>
      <c r="G61" s="14">
        <f>MAX($B$2:B61)</f>
        <v>298.15565195650726</v>
      </c>
      <c r="H61" s="12">
        <f t="shared" si="3"/>
        <v>0</v>
      </c>
      <c r="I61" s="12" t="str">
        <f t="shared" si="4"/>
        <v>Positive</v>
      </c>
      <c r="J61" s="14">
        <f>MAX($C$2:C61)</f>
        <v>175.34484898079361</v>
      </c>
      <c r="K61" s="12">
        <f t="shared" si="5"/>
        <v>-0.11320043548594461</v>
      </c>
      <c r="L61" s="12" t="str">
        <f t="shared" si="8"/>
        <v>Positive</v>
      </c>
      <c r="M61" s="12">
        <f t="shared" si="6"/>
        <v>-1.8130149423182085E-2</v>
      </c>
      <c r="O61" s="8" t="s">
        <v>46</v>
      </c>
      <c r="P61" s="13">
        <v>41274</v>
      </c>
      <c r="Q61" s="14">
        <f t="shared" si="26"/>
        <v>140.40897604959866</v>
      </c>
      <c r="R61" s="14">
        <f t="shared" si="28"/>
        <v>108.8570272074633</v>
      </c>
      <c r="S61" s="8">
        <f t="shared" si="27"/>
        <v>33</v>
      </c>
    </row>
    <row r="62" spans="1:29" x14ac:dyDescent="0.25">
      <c r="A62" s="9">
        <v>42155</v>
      </c>
      <c r="B62" s="10">
        <f t="shared" si="29"/>
        <v>309.06814881811539</v>
      </c>
      <c r="C62" s="10">
        <f t="shared" si="29"/>
        <v>152.44741321455314</v>
      </c>
      <c r="D62" s="11">
        <v>3.6600000000000001E-2</v>
      </c>
      <c r="E62" s="11">
        <v>-1.9603897736243558E-2</v>
      </c>
      <c r="G62" s="14">
        <f>MAX($B$2:B62)</f>
        <v>309.06814881811539</v>
      </c>
      <c r="H62" s="12">
        <f t="shared" si="3"/>
        <v>0</v>
      </c>
      <c r="I62" s="12" t="str">
        <f t="shared" si="4"/>
        <v>Positive</v>
      </c>
      <c r="J62" s="14">
        <f>MAX($C$2:C62)</f>
        <v>175.34484898079361</v>
      </c>
      <c r="K62" s="12">
        <f t="shared" si="5"/>
        <v>-0.13058516346122351</v>
      </c>
      <c r="L62" s="12">
        <f t="shared" si="8"/>
        <v>-1.9603897736243558E-2</v>
      </c>
      <c r="M62" s="12">
        <f t="shared" si="6"/>
        <v>5.6203897736243555E-2</v>
      </c>
      <c r="O62" s="8" t="s">
        <v>48</v>
      </c>
      <c r="P62" s="13">
        <v>41364</v>
      </c>
      <c r="Q62" s="14">
        <f t="shared" si="26"/>
        <v>154.95890305002186</v>
      </c>
      <c r="R62" s="14">
        <f t="shared" si="28"/>
        <v>113.8838748249923</v>
      </c>
      <c r="S62" s="8">
        <f t="shared" si="27"/>
        <v>36</v>
      </c>
    </row>
    <row r="63" spans="1:29" x14ac:dyDescent="0.25">
      <c r="A63" s="9">
        <v>42185</v>
      </c>
      <c r="B63" s="10">
        <f t="shared" si="29"/>
        <v>321.89447699406719</v>
      </c>
      <c r="C63" s="10">
        <f t="shared" si="29"/>
        <v>147.20094853764505</v>
      </c>
      <c r="D63" s="11">
        <v>4.1500000000000002E-2</v>
      </c>
      <c r="E63" s="11">
        <v>-3.4414914404118216E-2</v>
      </c>
      <c r="G63" s="14">
        <f>MAX($B$2:B63)</f>
        <v>321.89447699406719</v>
      </c>
      <c r="H63" s="12">
        <f t="shared" si="3"/>
        <v>0</v>
      </c>
      <c r="I63" s="12" t="str">
        <f t="shared" si="4"/>
        <v>Positive</v>
      </c>
      <c r="J63" s="14">
        <f>MAX($C$2:C63)</f>
        <v>175.34484898079361</v>
      </c>
      <c r="K63" s="12">
        <f t="shared" si="5"/>
        <v>-0.16050600064237586</v>
      </c>
      <c r="L63" s="12">
        <f t="shared" si="8"/>
        <v>-3.4414914404118216E-2</v>
      </c>
      <c r="M63" s="12">
        <f t="shared" si="6"/>
        <v>7.5914914404118211E-2</v>
      </c>
      <c r="O63" s="8" t="s">
        <v>49</v>
      </c>
      <c r="P63" s="13">
        <v>41455</v>
      </c>
      <c r="Q63" s="14">
        <f t="shared" si="26"/>
        <v>165.49285771839811</v>
      </c>
      <c r="R63" s="14">
        <f t="shared" si="28"/>
        <v>118.96275505573095</v>
      </c>
      <c r="S63" s="8">
        <f t="shared" si="27"/>
        <v>39</v>
      </c>
    </row>
    <row r="64" spans="1:29" x14ac:dyDescent="0.25">
      <c r="A64" s="9">
        <v>42216</v>
      </c>
      <c r="B64" s="10">
        <f t="shared" si="29"/>
        <v>329.10491327873427</v>
      </c>
      <c r="C64" s="10">
        <f t="shared" si="29"/>
        <v>147.71861732046719</v>
      </c>
      <c r="D64" s="11">
        <v>2.24E-2</v>
      </c>
      <c r="E64" s="11">
        <v>3.5167489609604276E-3</v>
      </c>
      <c r="G64" s="14">
        <f>MAX($B$2:B64)</f>
        <v>329.10491327873427</v>
      </c>
      <c r="H64" s="12">
        <f t="shared" si="3"/>
        <v>0</v>
      </c>
      <c r="I64" s="12" t="str">
        <f t="shared" si="4"/>
        <v>Positive</v>
      </c>
      <c r="J64" s="14">
        <f>MAX($C$2:C64)</f>
        <v>175.34484898079361</v>
      </c>
      <c r="K64" s="12">
        <f t="shared" si="5"/>
        <v>-0.15755371099240256</v>
      </c>
      <c r="L64" s="12" t="str">
        <f t="shared" si="8"/>
        <v>Positive</v>
      </c>
      <c r="M64" s="12">
        <f t="shared" si="6"/>
        <v>1.8883251039039574E-2</v>
      </c>
      <c r="O64" s="8" t="s">
        <v>50</v>
      </c>
      <c r="P64" s="13">
        <v>41547</v>
      </c>
      <c r="Q64" s="14">
        <f t="shared" si="26"/>
        <v>182.63844619671883</v>
      </c>
      <c r="R64" s="14">
        <f t="shared" si="28"/>
        <v>127.55336521292693</v>
      </c>
      <c r="S64" s="8">
        <f t="shared" si="27"/>
        <v>42</v>
      </c>
    </row>
    <row r="65" spans="1:25" x14ac:dyDescent="0.25">
      <c r="A65" s="9">
        <v>42247</v>
      </c>
      <c r="B65" s="10">
        <f t="shared" si="29"/>
        <v>292.9362833094014</v>
      </c>
      <c r="C65" s="10">
        <f t="shared" si="29"/>
        <v>130.85945059393134</v>
      </c>
      <c r="D65" s="11">
        <v>-0.1099</v>
      </c>
      <c r="E65" s="11">
        <v>-0.11413027709270271</v>
      </c>
      <c r="G65" s="14">
        <f>MAX($B$2:B65)</f>
        <v>329.10491327873427</v>
      </c>
      <c r="H65" s="12">
        <f t="shared" si="3"/>
        <v>-0.10989999999999989</v>
      </c>
      <c r="I65" s="12">
        <f t="shared" si="4"/>
        <v>-0.1099</v>
      </c>
      <c r="J65" s="14">
        <f>MAX($C$2:C65)</f>
        <v>175.34484898079361</v>
      </c>
      <c r="K65" s="12">
        <f t="shared" si="5"/>
        <v>-0.25370233939255882</v>
      </c>
      <c r="L65" s="12">
        <f t="shared" si="8"/>
        <v>-0.11413027709270271</v>
      </c>
      <c r="M65" s="12">
        <f t="shared" si="6"/>
        <v>4.2302770927027111E-3</v>
      </c>
      <c r="O65" s="8" t="s">
        <v>51</v>
      </c>
      <c r="P65" s="13">
        <v>41639</v>
      </c>
      <c r="Q65" s="14">
        <f t="shared" si="26"/>
        <v>204.44820357875781</v>
      </c>
      <c r="R65" s="14">
        <f t="shared" si="28"/>
        <v>137.83002062419294</v>
      </c>
      <c r="S65" s="8">
        <f t="shared" si="27"/>
        <v>45</v>
      </c>
    </row>
    <row r="66" spans="1:25" x14ac:dyDescent="0.25">
      <c r="A66" s="9">
        <v>42277</v>
      </c>
      <c r="B66" s="10">
        <f t="shared" si="29"/>
        <v>294.9868372925672</v>
      </c>
      <c r="C66" s="10">
        <f t="shared" si="29"/>
        <v>129.14254579990165</v>
      </c>
      <c r="D66" s="11">
        <v>7.0000000000000001E-3</v>
      </c>
      <c r="E66" s="11">
        <v>-1.3120220100551961E-2</v>
      </c>
      <c r="G66" s="14">
        <f>MAX($B$2:B66)</f>
        <v>329.10491327873427</v>
      </c>
      <c r="H66" s="12">
        <f t="shared" si="3"/>
        <v>-0.10366929999999996</v>
      </c>
      <c r="I66" s="12" t="str">
        <f t="shared" si="4"/>
        <v>Positive</v>
      </c>
      <c r="J66" s="14">
        <f>MAX($C$2:C66)</f>
        <v>175.34484898079361</v>
      </c>
      <c r="K66" s="12">
        <f t="shared" si="5"/>
        <v>-0.26349392896025547</v>
      </c>
      <c r="L66" s="12">
        <f t="shared" si="8"/>
        <v>-1.3120220100551961E-2</v>
      </c>
      <c r="M66" s="12">
        <f t="shared" si="6"/>
        <v>2.012022010055196E-2</v>
      </c>
      <c r="O66" s="8" t="s">
        <v>52</v>
      </c>
      <c r="P66" s="13">
        <v>41729</v>
      </c>
      <c r="Q66" s="14">
        <f t="shared" si="26"/>
        <v>241.72599884074188</v>
      </c>
      <c r="R66" s="14">
        <f t="shared" si="28"/>
        <v>153.63601982866339</v>
      </c>
      <c r="S66" s="8">
        <f t="shared" si="27"/>
        <v>48</v>
      </c>
    </row>
    <row r="67" spans="1:25" x14ac:dyDescent="0.25">
      <c r="A67" s="9">
        <v>42308</v>
      </c>
      <c r="B67" s="10">
        <f t="shared" si="29"/>
        <v>304.07243188117826</v>
      </c>
      <c r="C67" s="10">
        <f t="shared" si="29"/>
        <v>125.5660108395292</v>
      </c>
      <c r="D67" s="11">
        <v>3.0800000000000001E-2</v>
      </c>
      <c r="E67" s="11">
        <v>-2.7694474645978143E-2</v>
      </c>
      <c r="G67" s="14">
        <f>MAX($B$2:B67)</f>
        <v>329.10491327873427</v>
      </c>
      <c r="H67" s="12">
        <f t="shared" ref="H67:H119" si="30">B67/G67-1</f>
        <v>-7.6062314440000001E-2</v>
      </c>
      <c r="I67" s="12" t="str">
        <f t="shared" ref="I67:I119" si="31">IF(D67&gt;0,"Positive",D67)</f>
        <v>Positive</v>
      </c>
      <c r="J67" s="14">
        <f>MAX($C$2:C67)</f>
        <v>175.34484898079361</v>
      </c>
      <c r="K67" s="12">
        <f t="shared" ref="K67:K119" si="32">C67/J67-1</f>
        <v>-0.28389107767127475</v>
      </c>
      <c r="L67" s="12">
        <f t="shared" si="8"/>
        <v>-2.7694474645978143E-2</v>
      </c>
      <c r="M67" s="12">
        <f t="shared" ref="M67:M119" si="33">D67-E67</f>
        <v>5.8494474645978144E-2</v>
      </c>
      <c r="O67" s="8" t="s">
        <v>53</v>
      </c>
      <c r="P67" s="13">
        <v>41820</v>
      </c>
      <c r="Q67" s="14">
        <f t="shared" si="26"/>
        <v>258.97888247785835</v>
      </c>
      <c r="R67" s="14">
        <f t="shared" si="28"/>
        <v>152.25934146268824</v>
      </c>
      <c r="S67" s="8">
        <f t="shared" si="27"/>
        <v>51</v>
      </c>
    </row>
    <row r="68" spans="1:25" x14ac:dyDescent="0.25">
      <c r="A68" s="9">
        <v>42338</v>
      </c>
      <c r="B68" s="10">
        <f t="shared" ref="B68:C83" si="34">B67*(1+D68)</f>
        <v>297.8389470276141</v>
      </c>
      <c r="C68" s="10">
        <f t="shared" si="34"/>
        <v>122.03053621149185</v>
      </c>
      <c r="D68" s="11">
        <v>-2.0500000000000001E-2</v>
      </c>
      <c r="E68" s="11">
        <v>-2.8156302843415269E-2</v>
      </c>
      <c r="G68" s="14">
        <f>MAX($B$2:B68)</f>
        <v>329.10491327873427</v>
      </c>
      <c r="H68" s="12">
        <f t="shared" si="30"/>
        <v>-9.500303699398005E-2</v>
      </c>
      <c r="I68" s="12">
        <f t="shared" si="31"/>
        <v>-2.0500000000000001E-2</v>
      </c>
      <c r="J68" s="14">
        <f>MAX($C$2:C68)</f>
        <v>175.34484898079361</v>
      </c>
      <c r="K68" s="12">
        <f t="shared" si="32"/>
        <v>-0.30405405735723401</v>
      </c>
      <c r="L68" s="12">
        <f t="shared" ref="L68:L119" si="35">IF(E68&gt;0,"Positive",E68)</f>
        <v>-2.8156302843415269E-2</v>
      </c>
      <c r="M68" s="12">
        <f t="shared" si="33"/>
        <v>7.6563028434152684E-3</v>
      </c>
      <c r="O68" s="8" t="s">
        <v>54</v>
      </c>
      <c r="P68" s="13">
        <v>41912</v>
      </c>
      <c r="Q68" s="14">
        <f t="shared" si="26"/>
        <v>289.33531762136624</v>
      </c>
      <c r="R68" s="14">
        <f t="shared" si="28"/>
        <v>173.00080975802956</v>
      </c>
      <c r="S68" s="8">
        <f t="shared" si="27"/>
        <v>54</v>
      </c>
    </row>
    <row r="69" spans="1:25" x14ac:dyDescent="0.25">
      <c r="A69" s="9">
        <v>42369</v>
      </c>
      <c r="B69" s="10">
        <f t="shared" si="34"/>
        <v>299.0600867104273</v>
      </c>
      <c r="C69" s="10">
        <f t="shared" si="34"/>
        <v>120.06941244705973</v>
      </c>
      <c r="D69" s="11">
        <v>4.1000000000000003E-3</v>
      </c>
      <c r="E69" s="11">
        <v>-1.6070762493686715E-2</v>
      </c>
      <c r="G69" s="14">
        <f>MAX($B$2:B69)</f>
        <v>329.10491327873427</v>
      </c>
      <c r="H69" s="12">
        <f t="shared" si="30"/>
        <v>-9.1292549445655347E-2</v>
      </c>
      <c r="I69" s="12" t="str">
        <f t="shared" si="31"/>
        <v>Positive</v>
      </c>
      <c r="J69" s="14">
        <f>MAX($C$2:C69)</f>
        <v>175.34484898079361</v>
      </c>
      <c r="K69" s="12">
        <f t="shared" si="32"/>
        <v>-0.31523843930989082</v>
      </c>
      <c r="L69" s="12">
        <f t="shared" si="35"/>
        <v>-1.6070762493686715E-2</v>
      </c>
      <c r="M69" s="12">
        <f t="shared" si="33"/>
        <v>2.0170762493686715E-2</v>
      </c>
      <c r="O69" s="8" t="s">
        <v>55</v>
      </c>
      <c r="P69" s="13">
        <v>42004</v>
      </c>
      <c r="Q69" s="14">
        <f t="shared" si="26"/>
        <v>269.51287920064385</v>
      </c>
      <c r="R69" s="14">
        <f t="shared" si="28"/>
        <v>140.56829046994093</v>
      </c>
      <c r="S69" s="8">
        <f t="shared" si="27"/>
        <v>57</v>
      </c>
    </row>
    <row r="70" spans="1:25" x14ac:dyDescent="0.25">
      <c r="A70" s="9">
        <v>42400</v>
      </c>
      <c r="B70" s="10">
        <f t="shared" si="34"/>
        <v>272.89232912326491</v>
      </c>
      <c r="C70" s="10">
        <f t="shared" si="34"/>
        <v>108.60646488718035</v>
      </c>
      <c r="D70" s="11">
        <v>-8.7499999999999994E-2</v>
      </c>
      <c r="E70" s="11">
        <v>-9.5469339994759747E-2</v>
      </c>
      <c r="G70" s="14">
        <f>MAX($B$2:B70)</f>
        <v>329.10491327873427</v>
      </c>
      <c r="H70" s="12">
        <f t="shared" si="30"/>
        <v>-0.17080445136916056</v>
      </c>
      <c r="I70" s="12">
        <f t="shared" si="31"/>
        <v>-8.7499999999999994E-2</v>
      </c>
      <c r="J70" s="14">
        <f>MAX($C$2:C70)</f>
        <v>175.34484898079361</v>
      </c>
      <c r="K70" s="12">
        <f t="shared" si="32"/>
        <v>-0.38061217356275712</v>
      </c>
      <c r="L70" s="12">
        <f t="shared" si="35"/>
        <v>-9.5469339994759747E-2</v>
      </c>
      <c r="M70" s="12">
        <f t="shared" si="33"/>
        <v>7.9693399947597526E-3</v>
      </c>
      <c r="O70" s="8" t="s">
        <v>56</v>
      </c>
      <c r="P70" s="13">
        <v>42094</v>
      </c>
      <c r="Q70" s="14">
        <f t="shared" si="26"/>
        <v>275.5597522703394</v>
      </c>
      <c r="R70" s="14">
        <f t="shared" si="28"/>
        <v>141.34303636481536</v>
      </c>
      <c r="S70" s="8">
        <f t="shared" si="27"/>
        <v>60</v>
      </c>
    </row>
    <row r="71" spans="1:25" x14ac:dyDescent="0.25">
      <c r="A71" s="9">
        <v>42429</v>
      </c>
      <c r="B71" s="10">
        <f t="shared" si="34"/>
        <v>280.99723129822593</v>
      </c>
      <c r="C71" s="10">
        <f t="shared" si="34"/>
        <v>112.45216361275592</v>
      </c>
      <c r="D71" s="11">
        <v>2.9700000000000001E-2</v>
      </c>
      <c r="E71" s="11">
        <v>3.540948257150682E-2</v>
      </c>
      <c r="G71" s="14">
        <f>MAX($B$2:B71)</f>
        <v>329.10491327873427</v>
      </c>
      <c r="H71" s="12">
        <f t="shared" si="30"/>
        <v>-0.14617734357482448</v>
      </c>
      <c r="I71" s="12" t="str">
        <f t="shared" si="31"/>
        <v>Positive</v>
      </c>
      <c r="J71" s="14">
        <f>MAX($C$2:C71)</f>
        <v>175.34484898079361</v>
      </c>
      <c r="K71" s="12">
        <f t="shared" si="32"/>
        <v>-0.35867997111752414</v>
      </c>
      <c r="L71" s="12" t="str">
        <f t="shared" si="35"/>
        <v>Positive</v>
      </c>
      <c r="M71" s="12">
        <f t="shared" si="33"/>
        <v>-5.7094825715068194E-3</v>
      </c>
      <c r="O71" s="8" t="s">
        <v>57</v>
      </c>
      <c r="P71" s="13">
        <v>42185</v>
      </c>
      <c r="Q71" s="14">
        <f t="shared" si="26"/>
        <v>321.89447699406719</v>
      </c>
      <c r="R71" s="14">
        <f t="shared" si="28"/>
        <v>147.20094853764505</v>
      </c>
      <c r="S71" s="8">
        <f t="shared" si="27"/>
        <v>63</v>
      </c>
    </row>
    <row r="72" spans="1:25" x14ac:dyDescent="0.25">
      <c r="A72" s="9">
        <v>42460</v>
      </c>
      <c r="B72" s="10">
        <f t="shared" si="34"/>
        <v>290.04534214602882</v>
      </c>
      <c r="C72" s="10">
        <f t="shared" si="34"/>
        <v>116.51327907143835</v>
      </c>
      <c r="D72" s="11">
        <v>3.2199999999999999E-2</v>
      </c>
      <c r="E72" s="11">
        <v>3.6114160263446875E-2</v>
      </c>
      <c r="G72" s="14">
        <f>MAX($B$2:B72)</f>
        <v>329.10491327873427</v>
      </c>
      <c r="H72" s="12">
        <f t="shared" si="30"/>
        <v>-0.11868425403793381</v>
      </c>
      <c r="I72" s="12" t="str">
        <f t="shared" si="31"/>
        <v>Positive</v>
      </c>
      <c r="J72" s="14">
        <f>MAX($C$2:C72)</f>
        <v>175.34484898079361</v>
      </c>
      <c r="K72" s="12">
        <f t="shared" si="32"/>
        <v>-0.33551923681430407</v>
      </c>
      <c r="L72" s="12" t="str">
        <f t="shared" si="35"/>
        <v>Positive</v>
      </c>
      <c r="M72" s="12">
        <f t="shared" si="33"/>
        <v>-3.9141602634468753E-3</v>
      </c>
      <c r="O72" s="8" t="s">
        <v>58</v>
      </c>
      <c r="P72" s="13">
        <v>42277</v>
      </c>
      <c r="Q72" s="14">
        <f t="shared" si="26"/>
        <v>294.9868372925672</v>
      </c>
      <c r="R72" s="14">
        <f t="shared" si="28"/>
        <v>129.14254579990165</v>
      </c>
      <c r="S72" s="8">
        <f t="shared" si="27"/>
        <v>66</v>
      </c>
    </row>
    <row r="73" spans="1:25" x14ac:dyDescent="0.25">
      <c r="A73" s="9">
        <v>42490</v>
      </c>
      <c r="B73" s="10">
        <f t="shared" si="34"/>
        <v>299.76186110792082</v>
      </c>
      <c r="C73" s="10">
        <f t="shared" si="34"/>
        <v>124.00537532701713</v>
      </c>
      <c r="D73" s="11">
        <v>3.3500000000000002E-2</v>
      </c>
      <c r="E73" s="11">
        <v>6.4302509682051881E-2</v>
      </c>
      <c r="G73" s="14">
        <f>MAX($B$2:B73)</f>
        <v>329.10491327873427</v>
      </c>
      <c r="H73" s="12">
        <f t="shared" si="30"/>
        <v>-8.9160176548204406E-2</v>
      </c>
      <c r="I73" s="12" t="str">
        <f t="shared" si="31"/>
        <v>Positive</v>
      </c>
      <c r="J73" s="14">
        <f>MAX($C$2:C73)</f>
        <v>175.34484898079361</v>
      </c>
      <c r="K73" s="12">
        <f t="shared" si="32"/>
        <v>-0.29279145610601853</v>
      </c>
      <c r="L73" s="12" t="str">
        <f t="shared" si="35"/>
        <v>Positive</v>
      </c>
      <c r="M73" s="12">
        <f t="shared" si="33"/>
        <v>-3.0802509682051879E-2</v>
      </c>
      <c r="O73" s="8" t="s">
        <v>59</v>
      </c>
      <c r="P73" s="13">
        <v>42369</v>
      </c>
      <c r="Q73" s="14">
        <f t="shared" si="26"/>
        <v>299.0600867104273</v>
      </c>
      <c r="R73" s="14">
        <f t="shared" si="28"/>
        <v>120.06941244705973</v>
      </c>
      <c r="S73" s="8">
        <f t="shared" si="27"/>
        <v>69</v>
      </c>
    </row>
    <row r="74" spans="1:25" x14ac:dyDescent="0.25">
      <c r="A74" s="9">
        <v>42521</v>
      </c>
      <c r="B74" s="10">
        <f t="shared" si="34"/>
        <v>296.22467114684736</v>
      </c>
      <c r="C74" s="10">
        <f t="shared" si="34"/>
        <v>118.31590480980022</v>
      </c>
      <c r="D74" s="11">
        <v>-1.18E-2</v>
      </c>
      <c r="E74" s="11">
        <v>-4.5880837844432962E-2</v>
      </c>
      <c r="G74" s="14">
        <f>MAX($B$2:B74)</f>
        <v>329.10491327873427</v>
      </c>
      <c r="H74" s="12">
        <f t="shared" si="30"/>
        <v>-9.9908086464935653E-2</v>
      </c>
      <c r="I74" s="12">
        <f t="shared" si="31"/>
        <v>-1.18E-2</v>
      </c>
      <c r="J74" s="14">
        <f>MAX($C$2:C74)</f>
        <v>175.34484898079361</v>
      </c>
      <c r="K74" s="12">
        <f t="shared" si="32"/>
        <v>-0.32523877663061584</v>
      </c>
      <c r="L74" s="12">
        <f t="shared" si="35"/>
        <v>-4.5880837844432962E-2</v>
      </c>
      <c r="M74" s="12">
        <f t="shared" si="33"/>
        <v>3.4080837844432964E-2</v>
      </c>
      <c r="O74" s="8" t="s">
        <v>61</v>
      </c>
      <c r="P74" s="13">
        <v>42460</v>
      </c>
      <c r="Q74" s="14">
        <f t="shared" si="26"/>
        <v>290.04534214602882</v>
      </c>
      <c r="R74" s="14">
        <f t="shared" si="28"/>
        <v>116.51327907143835</v>
      </c>
      <c r="S74" s="8">
        <f t="shared" si="27"/>
        <v>72</v>
      </c>
    </row>
    <row r="75" spans="1:25" x14ac:dyDescent="0.25">
      <c r="A75" s="9">
        <v>42551</v>
      </c>
      <c r="B75" s="10">
        <f t="shared" si="34"/>
        <v>290.53715746082787</v>
      </c>
      <c r="C75" s="10">
        <f t="shared" si="34"/>
        <v>119.23217598376714</v>
      </c>
      <c r="D75" s="11">
        <v>-1.9199999999999998E-2</v>
      </c>
      <c r="E75" s="11">
        <v>7.7442772841054561E-3</v>
      </c>
      <c r="G75" s="14">
        <f>MAX($B$2:B75)</f>
        <v>329.10491327873427</v>
      </c>
      <c r="H75" s="12">
        <f t="shared" si="30"/>
        <v>-0.11718985120480885</v>
      </c>
      <c r="I75" s="12">
        <f t="shared" si="31"/>
        <v>-1.9199999999999998E-2</v>
      </c>
      <c r="J75" s="14">
        <f>MAX($C$2:C75)</f>
        <v>175.34484898079361</v>
      </c>
      <c r="K75" s="12">
        <f t="shared" si="32"/>
        <v>-0.32001323861628106</v>
      </c>
      <c r="L75" s="12" t="str">
        <f t="shared" si="35"/>
        <v>Positive</v>
      </c>
      <c r="M75" s="12">
        <f t="shared" si="33"/>
        <v>-2.6944277284105454E-2</v>
      </c>
      <c r="O75" s="8" t="s">
        <v>62</v>
      </c>
      <c r="P75" s="13">
        <v>42551</v>
      </c>
      <c r="Q75" s="14">
        <f t="shared" si="26"/>
        <v>290.53715746082787</v>
      </c>
      <c r="R75" s="14">
        <f t="shared" si="28"/>
        <v>119.23217598376714</v>
      </c>
      <c r="S75" s="8">
        <f t="shared" si="27"/>
        <v>75</v>
      </c>
      <c r="U75" s="12">
        <f>Q75/Q73-1</f>
        <v>-2.8499052960724858E-2</v>
      </c>
      <c r="V75" s="12">
        <f>R75/R73-1</f>
        <v>-6.9729371221979308E-3</v>
      </c>
      <c r="W75" s="8" t="s">
        <v>62</v>
      </c>
      <c r="X75" s="12">
        <v>-4.0820914789834406E-2</v>
      </c>
      <c r="Y75" s="12">
        <v>-6.9729371221979308E-3</v>
      </c>
    </row>
    <row r="76" spans="1:25" x14ac:dyDescent="0.25">
      <c r="A76" s="9">
        <v>42582</v>
      </c>
      <c r="B76" s="10">
        <f t="shared" si="34"/>
        <v>304.2505112929789</v>
      </c>
      <c r="C76" s="10">
        <f t="shared" si="34"/>
        <v>120.37492189265971</v>
      </c>
      <c r="D76" s="11">
        <v>4.7199999999999999E-2</v>
      </c>
      <c r="E76" s="11">
        <v>9.584207446219602E-3</v>
      </c>
      <c r="G76" s="14">
        <f>MAX($B$2:B76)</f>
        <v>329.10491327873427</v>
      </c>
      <c r="H76" s="12">
        <f t="shared" si="30"/>
        <v>-7.5521212181675956E-2</v>
      </c>
      <c r="I76" s="12" t="str">
        <f t="shared" si="31"/>
        <v>Positive</v>
      </c>
      <c r="J76" s="14">
        <f>MAX($C$2:C76)</f>
        <v>175.34484898079361</v>
      </c>
      <c r="K76" s="12">
        <f t="shared" si="32"/>
        <v>-0.3134961044344966</v>
      </c>
      <c r="L76" s="12" t="str">
        <f t="shared" si="35"/>
        <v>Positive</v>
      </c>
      <c r="M76" s="12">
        <f t="shared" si="33"/>
        <v>3.7615792553780399E-2</v>
      </c>
      <c r="O76" s="8" t="s">
        <v>64</v>
      </c>
      <c r="P76" s="13">
        <v>42643</v>
      </c>
      <c r="Q76" s="14">
        <f t="shared" si="26"/>
        <v>288.90188838961836</v>
      </c>
      <c r="R76" s="14">
        <f t="shared" si="28"/>
        <v>116.32872187829111</v>
      </c>
      <c r="S76" s="8">
        <f t="shared" si="27"/>
        <v>78</v>
      </c>
      <c r="W76" s="8" t="s">
        <v>64</v>
      </c>
    </row>
    <row r="77" spans="1:25" x14ac:dyDescent="0.25">
      <c r="A77" s="9">
        <v>42613</v>
      </c>
      <c r="B77" s="10">
        <f t="shared" si="34"/>
        <v>296.37042305049073</v>
      </c>
      <c r="C77" s="10">
        <f t="shared" si="34"/>
        <v>119.86513943671609</v>
      </c>
      <c r="D77" s="11">
        <v>-2.5899999999999999E-2</v>
      </c>
      <c r="E77" s="11">
        <v>-4.2349556529573638E-3</v>
      </c>
      <c r="G77" s="14">
        <f>MAX($B$2:B77)</f>
        <v>329.10491327873427</v>
      </c>
      <c r="H77" s="12">
        <f t="shared" si="30"/>
        <v>-9.9465212786170598E-2</v>
      </c>
      <c r="I77" s="12">
        <f t="shared" si="31"/>
        <v>-2.5899999999999999E-2</v>
      </c>
      <c r="J77" s="14">
        <f>MAX($C$2:C77)</f>
        <v>175.34484898079361</v>
      </c>
      <c r="K77" s="12">
        <f t="shared" si="32"/>
        <v>-0.31640341798779892</v>
      </c>
      <c r="L77" s="12">
        <f t="shared" si="35"/>
        <v>-4.2349556529573638E-3</v>
      </c>
      <c r="M77" s="12">
        <f t="shared" si="33"/>
        <v>-2.1665044347042636E-2</v>
      </c>
      <c r="O77" s="8" t="s">
        <v>66</v>
      </c>
      <c r="P77" s="13">
        <v>42735</v>
      </c>
      <c r="Q77" s="14">
        <f t="shared" si="26"/>
        <v>306.12576469452205</v>
      </c>
      <c r="R77" s="14">
        <f t="shared" si="28"/>
        <v>130.85019273194351</v>
      </c>
      <c r="S77" s="8">
        <f t="shared" si="27"/>
        <v>81</v>
      </c>
      <c r="U77" s="26">
        <f>Q77/Q75-1</f>
        <v>5.3654435700865255E-2</v>
      </c>
      <c r="V77" s="26">
        <f>R77/R75-1</f>
        <v>9.7440281134834938E-2</v>
      </c>
      <c r="W77" s="8" t="s">
        <v>66</v>
      </c>
      <c r="X77" s="12">
        <v>3.5635926255091599E-2</v>
      </c>
      <c r="Y77" s="12">
        <v>9.7440281134834938E-2</v>
      </c>
    </row>
    <row r="78" spans="1:25" x14ac:dyDescent="0.25">
      <c r="A78" s="9">
        <v>42643</v>
      </c>
      <c r="B78" s="10">
        <f t="shared" si="34"/>
        <v>288.90188838961836</v>
      </c>
      <c r="C78" s="10">
        <f t="shared" si="34"/>
        <v>116.32872187829111</v>
      </c>
      <c r="D78" s="11">
        <v>-2.52E-2</v>
      </c>
      <c r="E78" s="11">
        <v>-2.9503303254338347E-2</v>
      </c>
      <c r="G78" s="14">
        <f>MAX($B$2:B78)</f>
        <v>329.10491327873427</v>
      </c>
      <c r="H78" s="12">
        <f t="shared" si="30"/>
        <v>-0.12215868942395913</v>
      </c>
      <c r="I78" s="12">
        <f t="shared" si="31"/>
        <v>-2.52E-2</v>
      </c>
      <c r="J78" s="14">
        <f>MAX($C$2:C78)</f>
        <v>175.34484898079361</v>
      </c>
      <c r="K78" s="12">
        <f t="shared" si="32"/>
        <v>-0.33657177525053406</v>
      </c>
      <c r="L78" s="12">
        <f t="shared" si="35"/>
        <v>-2.9503303254338347E-2</v>
      </c>
      <c r="M78" s="12">
        <f t="shared" si="33"/>
        <v>4.3033032543383469E-3</v>
      </c>
      <c r="O78" s="8" t="s">
        <v>68</v>
      </c>
      <c r="P78" s="13">
        <v>42825</v>
      </c>
      <c r="Q78" s="14">
        <f t="shared" si="26"/>
        <v>319.9423714880611</v>
      </c>
      <c r="R78" s="14">
        <f t="shared" si="28"/>
        <v>131.74906255421095</v>
      </c>
      <c r="S78" s="8">
        <f t="shared" si="27"/>
        <v>84</v>
      </c>
      <c r="U78" s="65"/>
      <c r="V78" s="65"/>
      <c r="W78" s="8" t="s">
        <v>68</v>
      </c>
    </row>
    <row r="79" spans="1:25" x14ac:dyDescent="0.25">
      <c r="A79" s="9">
        <v>42674</v>
      </c>
      <c r="B79" s="10">
        <f t="shared" si="34"/>
        <v>295.51774163374063</v>
      </c>
      <c r="C79" s="10">
        <f t="shared" si="34"/>
        <v>120.02466611411833</v>
      </c>
      <c r="D79" s="11">
        <v>2.29E-2</v>
      </c>
      <c r="E79" s="11">
        <v>3.1771553715634414E-2</v>
      </c>
      <c r="G79" s="14">
        <f>MAX($B$2:B79)</f>
        <v>329.10491327873427</v>
      </c>
      <c r="H79" s="12">
        <f t="shared" si="30"/>
        <v>-0.10205612341176784</v>
      </c>
      <c r="I79" s="12" t="str">
        <f t="shared" si="31"/>
        <v>Positive</v>
      </c>
      <c r="J79" s="14">
        <f>MAX($C$2:C79)</f>
        <v>175.34484898079361</v>
      </c>
      <c r="K79" s="12">
        <f t="shared" si="32"/>
        <v>-0.31549362977143847</v>
      </c>
      <c r="L79" s="12" t="str">
        <f t="shared" si="35"/>
        <v>Positive</v>
      </c>
      <c r="M79" s="12">
        <f t="shared" si="33"/>
        <v>-8.8715537156344136E-3</v>
      </c>
      <c r="O79" s="8" t="s">
        <v>70</v>
      </c>
      <c r="P79" s="13">
        <v>42916</v>
      </c>
      <c r="Q79" s="14">
        <f t="shared" si="26"/>
        <v>354.12888582452911</v>
      </c>
      <c r="R79" s="14">
        <f t="shared" si="28"/>
        <v>136.88957614392447</v>
      </c>
      <c r="S79" s="8">
        <f t="shared" si="27"/>
        <v>87</v>
      </c>
      <c r="U79" s="26">
        <f>Q79/Q77-1</f>
        <v>0.15680849724592316</v>
      </c>
      <c r="V79" s="26">
        <f>R79/R77-1</f>
        <v>4.6154944718752589E-2</v>
      </c>
      <c r="W79" s="8" t="s">
        <v>70</v>
      </c>
      <c r="X79" s="12">
        <v>0.13871277957142536</v>
      </c>
      <c r="Y79" s="12">
        <v>4.6154944718752589E-2</v>
      </c>
    </row>
    <row r="80" spans="1:25" x14ac:dyDescent="0.25">
      <c r="A80" s="9">
        <v>42704</v>
      </c>
      <c r="B80" s="10">
        <f t="shared" si="34"/>
        <v>295.48818985957723</v>
      </c>
      <c r="C80" s="10">
        <f t="shared" si="34"/>
        <v>125.85454753815142</v>
      </c>
      <c r="D80" s="11">
        <v>-1E-4</v>
      </c>
      <c r="E80" s="11">
        <v>4.8572361105258803E-2</v>
      </c>
      <c r="G80" s="14">
        <f>MAX($B$2:B80)</f>
        <v>329.10491327873427</v>
      </c>
      <c r="H80" s="12">
        <f t="shared" si="30"/>
        <v>-0.10214591779942672</v>
      </c>
      <c r="I80" s="12">
        <f t="shared" si="31"/>
        <v>-1E-4</v>
      </c>
      <c r="J80" s="14">
        <f>MAX($C$2:C80)</f>
        <v>175.34484898079361</v>
      </c>
      <c r="K80" s="12">
        <f t="shared" si="32"/>
        <v>-0.28224553917784667</v>
      </c>
      <c r="L80" s="12" t="str">
        <f t="shared" si="35"/>
        <v>Positive</v>
      </c>
      <c r="M80" s="12">
        <f t="shared" si="33"/>
        <v>-4.8672361105258806E-2</v>
      </c>
      <c r="O80" s="8" t="s">
        <v>72</v>
      </c>
      <c r="P80" s="13">
        <v>43008</v>
      </c>
      <c r="Q80" s="14">
        <f t="shared" si="26"/>
        <v>346.84833793017759</v>
      </c>
      <c r="R80" s="14">
        <f t="shared" si="28"/>
        <v>137.4609062378986</v>
      </c>
      <c r="S80" s="8">
        <f t="shared" si="27"/>
        <v>90</v>
      </c>
      <c r="U80" s="65"/>
      <c r="V80" s="65"/>
      <c r="W80" s="8" t="s">
        <v>72</v>
      </c>
    </row>
    <row r="81" spans="1:25" x14ac:dyDescent="0.25">
      <c r="A81" s="9">
        <v>42735</v>
      </c>
      <c r="B81" s="10">
        <f t="shared" si="34"/>
        <v>306.12576469452205</v>
      </c>
      <c r="C81" s="10">
        <f t="shared" si="34"/>
        <v>130.85019273194351</v>
      </c>
      <c r="D81" s="11">
        <v>3.5999999999999997E-2</v>
      </c>
      <c r="E81" s="11">
        <v>3.9693799640237025E-2</v>
      </c>
      <c r="G81" s="14">
        <f>MAX($B$2:B81)</f>
        <v>329.10491327873427</v>
      </c>
      <c r="H81" s="12">
        <f t="shared" si="30"/>
        <v>-6.982317084020595E-2</v>
      </c>
      <c r="I81" s="12" t="str">
        <f t="shared" si="31"/>
        <v>Positive</v>
      </c>
      <c r="J81" s="14">
        <f>MAX($C$2:C81)</f>
        <v>175.34484898079361</v>
      </c>
      <c r="K81" s="12">
        <f t="shared" si="32"/>
        <v>-0.25375513741908562</v>
      </c>
      <c r="L81" s="12" t="str">
        <f t="shared" si="35"/>
        <v>Positive</v>
      </c>
      <c r="M81" s="12">
        <f t="shared" si="33"/>
        <v>-3.6937996402370277E-3</v>
      </c>
      <c r="O81" s="8" t="s">
        <v>73</v>
      </c>
      <c r="P81" s="13">
        <v>43100</v>
      </c>
      <c r="Q81" s="14">
        <f t="shared" si="26"/>
        <v>345.87939161452852</v>
      </c>
      <c r="R81" s="14">
        <f t="shared" si="28"/>
        <v>136.82468538906502</v>
      </c>
      <c r="S81" s="8">
        <f t="shared" si="27"/>
        <v>93</v>
      </c>
      <c r="U81" s="26">
        <f>Q81/Q79-1</f>
        <v>-2.3295174554295528E-2</v>
      </c>
      <c r="V81" s="26">
        <f>R81/R79-1</f>
        <v>-4.7403722538541526E-4</v>
      </c>
      <c r="W81" s="8" t="s">
        <v>73</v>
      </c>
      <c r="X81" s="12">
        <v>-2.8783100616475932E-2</v>
      </c>
      <c r="Y81" s="12">
        <v>-4.7403722538541526E-4</v>
      </c>
    </row>
    <row r="82" spans="1:25" x14ac:dyDescent="0.25">
      <c r="A82" s="9">
        <v>42766</v>
      </c>
      <c r="B82" s="10">
        <f t="shared" si="34"/>
        <v>306.12576469452205</v>
      </c>
      <c r="C82" s="10">
        <f t="shared" si="34"/>
        <v>132.31704953135613</v>
      </c>
      <c r="D82" s="11">
        <v>0</v>
      </c>
      <c r="E82" s="11">
        <v>1.1210199761933871E-2</v>
      </c>
      <c r="G82" s="14">
        <f>MAX($B$2:B82)</f>
        <v>329.10491327873427</v>
      </c>
      <c r="H82" s="12">
        <f t="shared" si="30"/>
        <v>-6.982317084020595E-2</v>
      </c>
      <c r="I82" s="12">
        <f t="shared" si="31"/>
        <v>0</v>
      </c>
      <c r="J82" s="14">
        <f>MAX($C$2:C82)</f>
        <v>175.34484898079361</v>
      </c>
      <c r="K82" s="12">
        <f t="shared" si="32"/>
        <v>-0.2453895834382368</v>
      </c>
      <c r="L82" s="12" t="str">
        <f t="shared" si="35"/>
        <v>Positive</v>
      </c>
      <c r="M82" s="12">
        <f t="shared" si="33"/>
        <v>-1.1210199761933871E-2</v>
      </c>
      <c r="O82" s="8" t="s">
        <v>75</v>
      </c>
      <c r="P82" s="13">
        <v>43190</v>
      </c>
      <c r="Q82" s="14">
        <f t="shared" si="26"/>
        <v>386.248994460056</v>
      </c>
      <c r="R82" s="14">
        <f t="shared" si="28"/>
        <v>149.18195956116227</v>
      </c>
      <c r="S82" s="8">
        <f t="shared" si="27"/>
        <v>96</v>
      </c>
      <c r="U82" s="65"/>
      <c r="V82" s="65"/>
      <c r="W82" s="8" t="s">
        <v>75</v>
      </c>
    </row>
    <row r="83" spans="1:25" x14ac:dyDescent="0.25">
      <c r="A83" s="9">
        <v>42794</v>
      </c>
      <c r="B83" s="10">
        <f t="shared" si="34"/>
        <v>318.92182165875306</v>
      </c>
      <c r="C83" s="10">
        <f t="shared" si="34"/>
        <v>131.95504998344123</v>
      </c>
      <c r="D83" s="11">
        <v>4.1799999999999997E-2</v>
      </c>
      <c r="E83" s="11">
        <v>-2.7358496066609288E-3</v>
      </c>
      <c r="G83" s="14">
        <f>MAX($B$2:B83)</f>
        <v>329.10491327873427</v>
      </c>
      <c r="H83" s="12">
        <f t="shared" si="30"/>
        <v>-3.0941779381326584E-2</v>
      </c>
      <c r="I83" s="12" t="str">
        <f t="shared" si="31"/>
        <v>Positive</v>
      </c>
      <c r="J83" s="14">
        <f>MAX($C$2:C83)</f>
        <v>175.34484898079361</v>
      </c>
      <c r="K83" s="12">
        <f t="shared" si="32"/>
        <v>-0.24745408404956959</v>
      </c>
      <c r="L83" s="12">
        <f t="shared" si="35"/>
        <v>-2.7358496066609288E-3</v>
      </c>
      <c r="M83" s="12">
        <f t="shared" si="33"/>
        <v>4.4535849606660925E-2</v>
      </c>
      <c r="O83" s="8" t="s">
        <v>77</v>
      </c>
      <c r="P83" s="13">
        <v>43281</v>
      </c>
      <c r="Q83" s="14">
        <f t="shared" si="26"/>
        <v>397.18403016716974</v>
      </c>
      <c r="R83" s="14">
        <f t="shared" si="28"/>
        <v>156.1084690260372</v>
      </c>
      <c r="S83" s="8">
        <f t="shared" si="27"/>
        <v>99</v>
      </c>
      <c r="U83" s="26">
        <f>Q83/Q81-1</f>
        <v>0.14833100727151338</v>
      </c>
      <c r="V83" s="26">
        <f>R83/R81-1</f>
        <v>0.14093789861192207</v>
      </c>
      <c r="W83" s="8" t="s">
        <v>77</v>
      </c>
      <c r="X83" s="12">
        <v>0.11079218145050662</v>
      </c>
      <c r="Y83" s="12">
        <v>0.14093789861192207</v>
      </c>
    </row>
    <row r="84" spans="1:25" x14ac:dyDescent="0.25">
      <c r="A84" s="9">
        <v>42825</v>
      </c>
      <c r="B84" s="10">
        <f t="shared" ref="B84:C99" si="36">B83*(1+D84)</f>
        <v>319.9423714880611</v>
      </c>
      <c r="C84" s="10">
        <f t="shared" si="36"/>
        <v>131.74906255421095</v>
      </c>
      <c r="D84" s="11">
        <v>3.2000000000000002E-3</v>
      </c>
      <c r="E84" s="11">
        <v>-1.5610424099427984E-3</v>
      </c>
      <c r="G84" s="14">
        <f>MAX($B$2:B84)</f>
        <v>329.10491327873427</v>
      </c>
      <c r="H84" s="12">
        <f t="shared" si="30"/>
        <v>-2.7840793075346704E-2</v>
      </c>
      <c r="I84" s="12" t="str">
        <f t="shared" si="31"/>
        <v>Positive</v>
      </c>
      <c r="J84" s="14">
        <f>MAX($C$2:C84)</f>
        <v>175.34484898079361</v>
      </c>
      <c r="K84" s="12">
        <f t="shared" si="32"/>
        <v>-0.24862884013979747</v>
      </c>
      <c r="L84" s="12">
        <f t="shared" si="35"/>
        <v>-1.5610424099427984E-3</v>
      </c>
      <c r="M84" s="12">
        <f t="shared" si="33"/>
        <v>4.7610424099427985E-3</v>
      </c>
      <c r="O84" s="8" t="s">
        <v>78</v>
      </c>
      <c r="P84" s="13">
        <v>43373</v>
      </c>
      <c r="Q84" s="14">
        <f t="shared" si="26"/>
        <v>370.46745847143444</v>
      </c>
      <c r="R84" s="14">
        <f t="shared" si="28"/>
        <v>157.20338264799241</v>
      </c>
      <c r="S84" s="8">
        <f t="shared" si="27"/>
        <v>102</v>
      </c>
      <c r="U84" s="65"/>
      <c r="V84" s="65"/>
      <c r="W84" s="8" t="s">
        <v>78</v>
      </c>
    </row>
    <row r="85" spans="1:25" x14ac:dyDescent="0.25">
      <c r="A85" s="9">
        <v>42855</v>
      </c>
      <c r="B85" s="10">
        <f t="shared" si="36"/>
        <v>333.3799510905597</v>
      </c>
      <c r="C85" s="10">
        <f t="shared" si="36"/>
        <v>132.36625335340281</v>
      </c>
      <c r="D85" s="11">
        <v>4.2000000000000003E-2</v>
      </c>
      <c r="E85" s="11">
        <v>4.6845934781349777E-3</v>
      </c>
      <c r="G85" s="14">
        <f>MAX($B$2:B85)</f>
        <v>333.3799510905597</v>
      </c>
      <c r="H85" s="12">
        <f t="shared" si="30"/>
        <v>0</v>
      </c>
      <c r="I85" s="12" t="str">
        <f t="shared" si="31"/>
        <v>Positive</v>
      </c>
      <c r="J85" s="14">
        <f>MAX($C$2:C85)</f>
        <v>175.34484898079361</v>
      </c>
      <c r="K85" s="12">
        <f t="shared" si="32"/>
        <v>-0.24510897170465762</v>
      </c>
      <c r="L85" s="12" t="str">
        <f t="shared" si="35"/>
        <v>Positive</v>
      </c>
      <c r="M85" s="12">
        <f t="shared" si="33"/>
        <v>3.7315406521865026E-2</v>
      </c>
      <c r="O85" s="8" t="s">
        <v>80</v>
      </c>
      <c r="P85" s="13">
        <v>43465</v>
      </c>
      <c r="Q85" s="14">
        <f t="shared" si="26"/>
        <v>353.94362171280329</v>
      </c>
      <c r="R85" s="14">
        <f t="shared" si="28"/>
        <v>155.22837209057849</v>
      </c>
      <c r="S85" s="8">
        <f t="shared" si="27"/>
        <v>105</v>
      </c>
      <c r="U85" s="26">
        <f>Q85/Q83-1</f>
        <v>-0.10886743970085377</v>
      </c>
      <c r="V85" s="26">
        <f>R85/R83-1</f>
        <v>-5.6377270301197768E-3</v>
      </c>
      <c r="W85" s="8" t="s">
        <v>80</v>
      </c>
      <c r="X85" s="12">
        <v>-0.12020260513980185</v>
      </c>
      <c r="Y85" s="12">
        <v>-5.6377270301197768E-3</v>
      </c>
    </row>
    <row r="86" spans="1:25" x14ac:dyDescent="0.25">
      <c r="A86" s="9">
        <v>42886</v>
      </c>
      <c r="B86" s="10">
        <f t="shared" si="36"/>
        <v>343.98143353523949</v>
      </c>
      <c r="C86" s="10">
        <f t="shared" si="36"/>
        <v>132.03871362510947</v>
      </c>
      <c r="D86" s="11">
        <v>3.1800000000000002E-2</v>
      </c>
      <c r="E86" s="11">
        <v>-2.4744957267836044E-3</v>
      </c>
      <c r="G86" s="14">
        <f>MAX($B$2:B86)</f>
        <v>343.98143353523949</v>
      </c>
      <c r="H86" s="12">
        <f t="shared" si="30"/>
        <v>0</v>
      </c>
      <c r="I86" s="12" t="str">
        <f t="shared" si="31"/>
        <v>Positive</v>
      </c>
      <c r="J86" s="14">
        <f>MAX($C$2:C86)</f>
        <v>175.34484898079361</v>
      </c>
      <c r="K86" s="12">
        <f t="shared" si="32"/>
        <v>-0.24697694632836165</v>
      </c>
      <c r="L86" s="12">
        <f t="shared" si="35"/>
        <v>-2.4744957267836044E-3</v>
      </c>
      <c r="M86" s="12">
        <f t="shared" si="33"/>
        <v>3.4274495726783608E-2</v>
      </c>
      <c r="O86" s="8" t="s">
        <v>82</v>
      </c>
      <c r="P86" s="13">
        <v>43555</v>
      </c>
      <c r="Q86" s="14">
        <f t="shared" si="26"/>
        <v>402.46272382619094</v>
      </c>
      <c r="R86" s="14">
        <f t="shared" si="28"/>
        <v>171.83431914755701</v>
      </c>
      <c r="S86" s="8">
        <f t="shared" si="27"/>
        <v>108</v>
      </c>
      <c r="U86" s="65"/>
      <c r="V86" s="65"/>
      <c r="W86" s="8" t="s">
        <v>82</v>
      </c>
    </row>
    <row r="87" spans="1:25" x14ac:dyDescent="0.25">
      <c r="A87" s="9">
        <v>42916</v>
      </c>
      <c r="B87" s="10">
        <f t="shared" si="36"/>
        <v>354.12888582452911</v>
      </c>
      <c r="C87" s="10">
        <f t="shared" si="36"/>
        <v>136.88957614392447</v>
      </c>
      <c r="D87" s="11">
        <v>2.9499999999999998E-2</v>
      </c>
      <c r="E87" s="11">
        <v>3.673818371623791E-2</v>
      </c>
      <c r="G87" s="14">
        <f>MAX($B$2:B87)</f>
        <v>354.12888582452911</v>
      </c>
      <c r="H87" s="12">
        <f t="shared" si="30"/>
        <v>0</v>
      </c>
      <c r="I87" s="12" t="str">
        <f t="shared" si="31"/>
        <v>Positive</v>
      </c>
      <c r="J87" s="14">
        <f>MAX($C$2:C87)</f>
        <v>175.34484898079361</v>
      </c>
      <c r="K87" s="12">
        <f t="shared" si="32"/>
        <v>-0.21931224704001051</v>
      </c>
      <c r="L87" s="12" t="str">
        <f t="shared" si="35"/>
        <v>Positive</v>
      </c>
      <c r="M87" s="12">
        <f t="shared" si="33"/>
        <v>-7.2381837162379115E-3</v>
      </c>
      <c r="O87" s="8" t="s">
        <v>83</v>
      </c>
      <c r="P87" s="13">
        <v>43646</v>
      </c>
      <c r="Q87" s="14">
        <f t="shared" si="26"/>
        <v>424.69011632638205</v>
      </c>
      <c r="R87" s="14">
        <f t="shared" si="28"/>
        <v>175.90086538809084</v>
      </c>
      <c r="S87" s="8">
        <f t="shared" si="27"/>
        <v>111</v>
      </c>
      <c r="U87" s="26">
        <f>Q87/Q85-1</f>
        <v>0.19988068797856129</v>
      </c>
      <c r="V87" s="26">
        <f>R87/R85-1</f>
        <v>0.13317470910182316</v>
      </c>
      <c r="W87" s="8" t="s">
        <v>83</v>
      </c>
      <c r="X87" s="12">
        <v>0.18923638109622454</v>
      </c>
      <c r="Y87" s="12">
        <v>0.13317470910182316</v>
      </c>
    </row>
    <row r="88" spans="1:25" x14ac:dyDescent="0.25">
      <c r="A88" s="9">
        <v>42947</v>
      </c>
      <c r="B88" s="10">
        <f t="shared" si="36"/>
        <v>345.94850856198246</v>
      </c>
      <c r="C88" s="10">
        <f t="shared" si="36"/>
        <v>136.5994964683043</v>
      </c>
      <c r="D88" s="11">
        <v>-2.3099999999999999E-2</v>
      </c>
      <c r="E88" s="11">
        <v>-2.1190779005348863E-3</v>
      </c>
      <c r="G88" s="14">
        <f>MAX($B$2:B88)</f>
        <v>354.12888582452911</v>
      </c>
      <c r="H88" s="12">
        <f t="shared" si="30"/>
        <v>-2.3100000000000009E-2</v>
      </c>
      <c r="I88" s="12">
        <f t="shared" si="31"/>
        <v>-2.3099999999999999E-2</v>
      </c>
      <c r="J88" s="14">
        <f>MAX($C$2:C88)</f>
        <v>175.34484898079361</v>
      </c>
      <c r="K88" s="12">
        <f t="shared" si="32"/>
        <v>-0.22096658520452628</v>
      </c>
      <c r="L88" s="12">
        <f t="shared" si="35"/>
        <v>-2.1190779005348863E-3</v>
      </c>
      <c r="M88" s="12">
        <f t="shared" si="33"/>
        <v>-2.0980922099465112E-2</v>
      </c>
      <c r="O88" s="8" t="s">
        <v>84</v>
      </c>
      <c r="P88" s="13">
        <v>43738</v>
      </c>
      <c r="Q88" s="14">
        <f t="shared" si="26"/>
        <v>430.45631273048218</v>
      </c>
      <c r="R88" s="14">
        <f t="shared" si="28"/>
        <v>166.38079583145898</v>
      </c>
      <c r="S88" s="8">
        <f t="shared" si="27"/>
        <v>114</v>
      </c>
      <c r="U88" s="65"/>
      <c r="V88" s="65"/>
      <c r="W88" s="8" t="s">
        <v>84</v>
      </c>
    </row>
    <row r="89" spans="1:25" x14ac:dyDescent="0.25">
      <c r="A89" s="9">
        <v>42978</v>
      </c>
      <c r="B89" s="10">
        <f t="shared" si="36"/>
        <v>346.12148281626344</v>
      </c>
      <c r="C89" s="10">
        <f t="shared" si="36"/>
        <v>138.45509775026349</v>
      </c>
      <c r="D89" s="11">
        <v>5.0000000000000001E-4</v>
      </c>
      <c r="E89" s="11">
        <v>1.3584246867189217E-2</v>
      </c>
      <c r="G89" s="14">
        <f>MAX($B$2:B89)</f>
        <v>354.12888582452911</v>
      </c>
      <c r="H89" s="12">
        <f t="shared" si="30"/>
        <v>-2.2611550000000147E-2</v>
      </c>
      <c r="I89" s="12" t="str">
        <f t="shared" si="31"/>
        <v>Positive</v>
      </c>
      <c r="J89" s="14">
        <f>MAX($C$2:C89)</f>
        <v>175.34484898079361</v>
      </c>
      <c r="K89" s="12">
        <f t="shared" si="32"/>
        <v>-0.21038400298015503</v>
      </c>
      <c r="L89" s="12" t="str">
        <f t="shared" si="35"/>
        <v>Positive</v>
      </c>
      <c r="M89" s="12">
        <f t="shared" si="33"/>
        <v>-1.3084246867189217E-2</v>
      </c>
      <c r="O89" s="8" t="s">
        <v>86</v>
      </c>
      <c r="P89" s="13">
        <v>43830</v>
      </c>
      <c r="Q89" s="14">
        <f t="shared" si="26"/>
        <v>428.73228040982929</v>
      </c>
      <c r="R89" s="14">
        <f t="shared" si="28"/>
        <v>173.47094735468974</v>
      </c>
      <c r="S89" s="8">
        <f t="shared" si="27"/>
        <v>117</v>
      </c>
      <c r="U89" s="26">
        <f>Q89/Q87-1</f>
        <v>9.5179141874373041E-3</v>
      </c>
      <c r="V89" s="26">
        <f>R89/R87-1</f>
        <v>-1.3814133478194934E-2</v>
      </c>
      <c r="W89" s="8" t="s">
        <v>86</v>
      </c>
      <c r="X89" s="12">
        <v>-3.5524786476615056E-3</v>
      </c>
      <c r="Y89" s="12">
        <v>-1.3814133478194934E-2</v>
      </c>
    </row>
    <row r="90" spans="1:25" x14ac:dyDescent="0.25">
      <c r="A90" s="9">
        <v>43008</v>
      </c>
      <c r="B90" s="10">
        <f t="shared" si="36"/>
        <v>346.84833793017759</v>
      </c>
      <c r="C90" s="10">
        <f t="shared" si="36"/>
        <v>137.4609062378986</v>
      </c>
      <c r="D90" s="11">
        <v>2.0999999999999999E-3</v>
      </c>
      <c r="E90" s="11">
        <v>-7.1806060485989113E-3</v>
      </c>
      <c r="G90" s="14">
        <f>MAX($B$2:B90)</f>
        <v>354.12888582452911</v>
      </c>
      <c r="H90" s="12">
        <f t="shared" si="30"/>
        <v>-2.0559034255000053E-2</v>
      </c>
      <c r="I90" s="12" t="str">
        <f t="shared" si="31"/>
        <v>Positive</v>
      </c>
      <c r="J90" s="14">
        <f>MAX($C$2:C90)</f>
        <v>175.34484898079361</v>
      </c>
      <c r="K90" s="12">
        <f t="shared" si="32"/>
        <v>-0.21605392438442617</v>
      </c>
      <c r="L90" s="12">
        <f t="shared" si="35"/>
        <v>-7.1806060485989113E-3</v>
      </c>
      <c r="M90" s="12">
        <f t="shared" si="33"/>
        <v>9.2806060485989116E-3</v>
      </c>
      <c r="O90" s="8" t="s">
        <v>88</v>
      </c>
      <c r="P90" s="13">
        <v>43921</v>
      </c>
      <c r="Q90" s="14">
        <f t="shared" si="26"/>
        <v>318.08829854343588</v>
      </c>
      <c r="R90" s="14">
        <f t="shared" si="28"/>
        <v>133.14164548618436</v>
      </c>
      <c r="S90" s="8">
        <f t="shared" si="27"/>
        <v>120</v>
      </c>
      <c r="U90" s="65"/>
      <c r="V90" s="65"/>
      <c r="W90" s="8" t="s">
        <v>88</v>
      </c>
    </row>
    <row r="91" spans="1:25" x14ac:dyDescent="0.25">
      <c r="A91" s="9">
        <v>43039</v>
      </c>
      <c r="B91" s="10">
        <f t="shared" si="36"/>
        <v>349.90060330396312</v>
      </c>
      <c r="C91" s="10">
        <f t="shared" si="36"/>
        <v>134.15516374067155</v>
      </c>
      <c r="D91" s="11">
        <v>8.8000000000000005E-3</v>
      </c>
      <c r="E91" s="11">
        <v>-2.4048601072845534E-2</v>
      </c>
      <c r="G91" s="14">
        <f>MAX($B$2:B91)</f>
        <v>354.12888582452911</v>
      </c>
      <c r="H91" s="12">
        <f t="shared" si="30"/>
        <v>-1.1939953756444188E-2</v>
      </c>
      <c r="I91" s="12" t="str">
        <f t="shared" si="31"/>
        <v>Positive</v>
      </c>
      <c r="J91" s="14">
        <f>MAX($C$2:C91)</f>
        <v>175.34484898079361</v>
      </c>
      <c r="K91" s="12">
        <f t="shared" si="32"/>
        <v>-0.23490673081952795</v>
      </c>
      <c r="L91" s="12">
        <f t="shared" si="35"/>
        <v>-2.4048601072845534E-2</v>
      </c>
      <c r="M91" s="12">
        <f t="shared" si="33"/>
        <v>3.2848601072845533E-2</v>
      </c>
      <c r="O91" s="8" t="s">
        <v>89</v>
      </c>
      <c r="P91" s="13">
        <v>44012</v>
      </c>
      <c r="Q91" s="14">
        <f t="shared" si="26"/>
        <v>371.51255954472634</v>
      </c>
      <c r="R91" s="14">
        <f t="shared" si="28"/>
        <v>148.95271311313232</v>
      </c>
      <c r="S91" s="8">
        <f t="shared" si="27"/>
        <v>123</v>
      </c>
      <c r="U91" s="26">
        <f>Q91/Q89-1</f>
        <v>-0.13346259071140165</v>
      </c>
      <c r="V91" s="26">
        <f>R91/R89-1</f>
        <v>-0.14133913842890289</v>
      </c>
      <c r="W91" s="8" t="s">
        <v>89</v>
      </c>
      <c r="X91" s="12">
        <v>-0.13984716429352906</v>
      </c>
      <c r="Y91" s="12">
        <v>-0.14133913842890289</v>
      </c>
    </row>
    <row r="92" spans="1:25" x14ac:dyDescent="0.25">
      <c r="A92" s="9">
        <v>43069</v>
      </c>
      <c r="B92" s="10">
        <f t="shared" si="36"/>
        <v>346.1216767882803</v>
      </c>
      <c r="C92" s="10">
        <f t="shared" si="36"/>
        <v>133.06119304910402</v>
      </c>
      <c r="D92" s="11">
        <v>-1.0800000000000001E-2</v>
      </c>
      <c r="E92" s="11">
        <v>-8.1545179556580596E-3</v>
      </c>
      <c r="G92" s="14">
        <f>MAX($B$2:B92)</f>
        <v>354.12888582452911</v>
      </c>
      <c r="H92" s="12">
        <f t="shared" si="30"/>
        <v>-2.2611002255874646E-2</v>
      </c>
      <c r="I92" s="12">
        <f t="shared" si="31"/>
        <v>-1.0800000000000001E-2</v>
      </c>
      <c r="J92" s="14">
        <f>MAX($C$2:C92)</f>
        <v>175.34484898079361</v>
      </c>
      <c r="K92" s="12">
        <f t="shared" si="32"/>
        <v>-0.24114569762081306</v>
      </c>
      <c r="L92" s="12">
        <f t="shared" si="35"/>
        <v>-8.1545179556580596E-3</v>
      </c>
      <c r="M92" s="12">
        <f t="shared" si="33"/>
        <v>-2.6454820443419409E-3</v>
      </c>
      <c r="O92" s="8" t="s">
        <v>90</v>
      </c>
      <c r="P92" s="13">
        <v>44104</v>
      </c>
      <c r="Q92" s="14">
        <f t="shared" si="26"/>
        <v>406.88521664316795</v>
      </c>
      <c r="R92" s="14">
        <f t="shared" si="28"/>
        <v>162.17885497365896</v>
      </c>
      <c r="S92" s="8">
        <f t="shared" si="27"/>
        <v>126</v>
      </c>
    </row>
    <row r="93" spans="1:25" x14ac:dyDescent="0.25">
      <c r="A93" s="9">
        <v>43100</v>
      </c>
      <c r="B93" s="10">
        <f t="shared" si="36"/>
        <v>345.87939161452852</v>
      </c>
      <c r="C93" s="10">
        <f t="shared" si="36"/>
        <v>136.82468538906502</v>
      </c>
      <c r="D93" s="11">
        <v>-6.9999999999999999E-4</v>
      </c>
      <c r="E93" s="11">
        <v>2.8283921507994792E-2</v>
      </c>
      <c r="G93" s="14">
        <f>MAX($B$2:B93)</f>
        <v>354.12888582452911</v>
      </c>
      <c r="H93" s="12">
        <f t="shared" si="30"/>
        <v>-2.3295174554295528E-2</v>
      </c>
      <c r="I93" s="12">
        <f t="shared" si="31"/>
        <v>-6.9999999999999999E-4</v>
      </c>
      <c r="J93" s="14">
        <f>MAX($C$2:C93)</f>
        <v>175.34484898079361</v>
      </c>
      <c r="K93" s="12">
        <f t="shared" si="32"/>
        <v>-0.219682322096316</v>
      </c>
      <c r="L93" s="12" t="str">
        <f t="shared" si="35"/>
        <v>Positive</v>
      </c>
      <c r="M93" s="12">
        <f t="shared" si="33"/>
        <v>-2.8983921507994791E-2</v>
      </c>
      <c r="O93" s="8" t="s">
        <v>91</v>
      </c>
      <c r="P93" s="66">
        <f>+P3</f>
        <v>44165</v>
      </c>
      <c r="Q93" s="14">
        <f>IFERROR(VLOOKUP(P93,A:B,2,0),"N/A")</f>
        <v>450.38709324288584</v>
      </c>
      <c r="R93" s="14">
        <f>IFERROR(VLOOKUP(P93,A:C,3,0),"N/A")</f>
        <v>171.16316782279353</v>
      </c>
      <c r="S93" s="8">
        <f>IFERROR(MATCH(P93,A:A,0),"N/A")</f>
        <v>128</v>
      </c>
      <c r="U93" s="26">
        <f>Q93/Q91-1</f>
        <v>0.21230650666243167</v>
      </c>
      <c r="V93" s="26">
        <f>R93/R91-1</f>
        <v>0.14911077647032833</v>
      </c>
      <c r="W93" s="8" t="s">
        <v>89</v>
      </c>
      <c r="X93" s="12">
        <v>-0.13984716429352906</v>
      </c>
      <c r="Y93" s="12">
        <v>-0.14133913842890289</v>
      </c>
    </row>
    <row r="94" spans="1:25" x14ac:dyDescent="0.25">
      <c r="A94" s="9">
        <v>43131</v>
      </c>
      <c r="B94" s="10">
        <f t="shared" si="36"/>
        <v>367.46226565127512</v>
      </c>
      <c r="C94" s="10">
        <f t="shared" si="36"/>
        <v>144.55568591649765</v>
      </c>
      <c r="D94" s="11">
        <v>6.2399999999999997E-2</v>
      </c>
      <c r="E94" s="11">
        <v>5.6502965860650907E-2</v>
      </c>
      <c r="G94" s="14">
        <f>MAX($B$2:B94)</f>
        <v>367.46226565127512</v>
      </c>
      <c r="H94" s="12">
        <f t="shared" si="30"/>
        <v>0</v>
      </c>
      <c r="I94" s="12" t="str">
        <f t="shared" si="31"/>
        <v>Positive</v>
      </c>
      <c r="J94" s="14">
        <f>MAX($C$2:C94)</f>
        <v>175.34484898079361</v>
      </c>
      <c r="K94" s="12">
        <f t="shared" si="32"/>
        <v>-0.17559205898126184</v>
      </c>
      <c r="L94" s="12" t="str">
        <f t="shared" si="35"/>
        <v>Positive</v>
      </c>
      <c r="M94" s="12">
        <f t="shared" si="33"/>
        <v>5.8970341393490902E-3</v>
      </c>
      <c r="O94" s="8" t="s">
        <v>141</v>
      </c>
      <c r="P94" s="13"/>
      <c r="Q94" s="14" t="str">
        <f t="shared" ref="Q94:Q97" si="37">IFERROR(VLOOKUP(P94,A:B,2,0),"N/A")</f>
        <v>N/A</v>
      </c>
      <c r="R94" s="14" t="str">
        <f t="shared" ref="R94:R97" si="38">IFERROR(VLOOKUP(P94,A:C,3,0),"N/A")</f>
        <v>N/A</v>
      </c>
      <c r="S94" s="8" t="str">
        <f t="shared" ref="S94:S97" si="39">IFERROR(MATCH(P94,A:A,0),"N/A")</f>
        <v>N/A</v>
      </c>
    </row>
    <row r="95" spans="1:25" x14ac:dyDescent="0.25">
      <c r="A95" s="9">
        <v>43159</v>
      </c>
      <c r="B95" s="10">
        <f t="shared" si="36"/>
        <v>366.28638640119107</v>
      </c>
      <c r="C95" s="10">
        <f t="shared" si="36"/>
        <v>141.71600819360478</v>
      </c>
      <c r="D95" s="11">
        <v>-3.2000000000000002E-3</v>
      </c>
      <c r="E95" s="11">
        <v>-1.9644178676812472E-2</v>
      </c>
      <c r="G95" s="14">
        <f>MAX($B$2:B95)</f>
        <v>367.46226565127512</v>
      </c>
      <c r="H95" s="12">
        <f t="shared" si="30"/>
        <v>-3.1999999999998696E-3</v>
      </c>
      <c r="I95" s="12">
        <f t="shared" si="31"/>
        <v>-3.2000000000000002E-3</v>
      </c>
      <c r="J95" s="14">
        <f>MAX($C$2:C95)</f>
        <v>175.34484898079361</v>
      </c>
      <c r="K95" s="12">
        <f t="shared" si="32"/>
        <v>-0.1917868758772171</v>
      </c>
      <c r="L95" s="12">
        <f t="shared" si="35"/>
        <v>-1.9644178676812472E-2</v>
      </c>
      <c r="M95" s="12">
        <f t="shared" si="33"/>
        <v>1.6444178676812471E-2</v>
      </c>
      <c r="O95" s="8" t="s">
        <v>142</v>
      </c>
      <c r="P95" s="13"/>
      <c r="Q95" s="14" t="str">
        <f t="shared" si="37"/>
        <v>N/A</v>
      </c>
      <c r="R95" s="14" t="str">
        <f t="shared" si="38"/>
        <v>N/A</v>
      </c>
      <c r="S95" s="8" t="str">
        <f t="shared" si="39"/>
        <v>N/A</v>
      </c>
    </row>
    <row r="96" spans="1:25" x14ac:dyDescent="0.25">
      <c r="A96" s="9">
        <v>43190</v>
      </c>
      <c r="B96" s="10">
        <f t="shared" si="36"/>
        <v>386.248994460056</v>
      </c>
      <c r="C96" s="10">
        <f t="shared" si="36"/>
        <v>149.18195956116227</v>
      </c>
      <c r="D96" s="11">
        <v>5.45E-2</v>
      </c>
      <c r="E96" s="11">
        <v>5.2682484235358304E-2</v>
      </c>
      <c r="G96" s="14">
        <f>MAX($B$2:B96)</f>
        <v>386.248994460056</v>
      </c>
      <c r="H96" s="12">
        <f t="shared" si="30"/>
        <v>0</v>
      </c>
      <c r="I96" s="12" t="str">
        <f t="shared" si="31"/>
        <v>Positive</v>
      </c>
      <c r="J96" s="14">
        <f>MAX($C$2:C96)</f>
        <v>175.34484898079361</v>
      </c>
      <c r="K96" s="12">
        <f t="shared" si="32"/>
        <v>-0.14920820070680885</v>
      </c>
      <c r="L96" s="12" t="str">
        <f t="shared" si="35"/>
        <v>Positive</v>
      </c>
      <c r="M96" s="12">
        <f t="shared" si="33"/>
        <v>1.8175157646416959E-3</v>
      </c>
      <c r="O96" s="8" t="s">
        <v>143</v>
      </c>
      <c r="Q96" s="14" t="str">
        <f t="shared" si="37"/>
        <v>N/A</v>
      </c>
      <c r="R96" s="14" t="str">
        <f t="shared" si="38"/>
        <v>N/A</v>
      </c>
      <c r="S96" s="8" t="str">
        <f t="shared" si="39"/>
        <v>N/A</v>
      </c>
    </row>
    <row r="97" spans="1:19" x14ac:dyDescent="0.25">
      <c r="A97" s="9">
        <v>43220</v>
      </c>
      <c r="B97" s="10">
        <f t="shared" si="36"/>
        <v>411.43242889885164</v>
      </c>
      <c r="C97" s="10">
        <f t="shared" si="36"/>
        <v>155.05461573641711</v>
      </c>
      <c r="D97" s="11">
        <v>6.5199999999999994E-2</v>
      </c>
      <c r="E97" s="11">
        <v>3.9365726207981143E-2</v>
      </c>
      <c r="G97" s="14">
        <f>MAX($B$2:B97)</f>
        <v>411.43242889885164</v>
      </c>
      <c r="H97" s="12">
        <f t="shared" si="30"/>
        <v>0</v>
      </c>
      <c r="I97" s="12" t="str">
        <f t="shared" si="31"/>
        <v>Positive</v>
      </c>
      <c r="J97" s="14">
        <f>MAX($C$2:C97)</f>
        <v>175.34484898079361</v>
      </c>
      <c r="K97" s="12">
        <f t="shared" si="32"/>
        <v>-0.11571616367583748</v>
      </c>
      <c r="L97" s="12" t="str">
        <f t="shared" si="35"/>
        <v>Positive</v>
      </c>
      <c r="M97" s="12">
        <f t="shared" si="33"/>
        <v>2.5834273792018851E-2</v>
      </c>
      <c r="O97" s="8" t="s">
        <v>144</v>
      </c>
      <c r="Q97" s="14" t="str">
        <f t="shared" si="37"/>
        <v>N/A</v>
      </c>
      <c r="R97" s="14" t="str">
        <f t="shared" si="38"/>
        <v>N/A</v>
      </c>
      <c r="S97" s="8" t="str">
        <f t="shared" si="39"/>
        <v>N/A</v>
      </c>
    </row>
    <row r="98" spans="1:19" x14ac:dyDescent="0.25">
      <c r="A98" s="9">
        <v>43251</v>
      </c>
      <c r="B98" s="10">
        <f t="shared" si="36"/>
        <v>393.32940202730214</v>
      </c>
      <c r="C98" s="10">
        <f t="shared" si="36"/>
        <v>154.40339372232535</v>
      </c>
      <c r="D98" s="11">
        <v>-4.3999999999999997E-2</v>
      </c>
      <c r="E98" s="11">
        <v>-4.1999524554546825E-3</v>
      </c>
      <c r="G98" s="14">
        <f>MAX($B$2:B98)</f>
        <v>411.43242889885164</v>
      </c>
      <c r="H98" s="12">
        <f t="shared" si="30"/>
        <v>-4.4000000000000039E-2</v>
      </c>
      <c r="I98" s="12">
        <f t="shared" si="31"/>
        <v>-4.3999999999999997E-2</v>
      </c>
      <c r="J98" s="14">
        <f>MAX($C$2:C98)</f>
        <v>175.34484898079361</v>
      </c>
      <c r="K98" s="12">
        <f t="shared" si="32"/>
        <v>-0.11943011374552603</v>
      </c>
      <c r="L98" s="12">
        <f t="shared" si="35"/>
        <v>-4.1999524554546825E-3</v>
      </c>
      <c r="M98" s="12">
        <f t="shared" si="33"/>
        <v>-3.9800047544545317E-2</v>
      </c>
    </row>
    <row r="99" spans="1:19" x14ac:dyDescent="0.25">
      <c r="A99" s="9">
        <v>43281</v>
      </c>
      <c r="B99" s="10">
        <f t="shared" si="36"/>
        <v>397.18403016716974</v>
      </c>
      <c r="C99" s="10">
        <f t="shared" si="36"/>
        <v>156.1084690260372</v>
      </c>
      <c r="D99" s="11">
        <v>9.7999999999999997E-3</v>
      </c>
      <c r="E99" s="11">
        <v>1.1042991106647543E-2</v>
      </c>
      <c r="G99" s="14">
        <f>MAX($B$2:B99)</f>
        <v>411.43242889885164</v>
      </c>
      <c r="H99" s="12">
        <f t="shared" si="30"/>
        <v>-3.4631199999999973E-2</v>
      </c>
      <c r="I99" s="12" t="str">
        <f t="shared" si="31"/>
        <v>Positive</v>
      </c>
      <c r="J99" s="14">
        <f>MAX($C$2:C99)</f>
        <v>175.34484898079361</v>
      </c>
      <c r="K99" s="12">
        <f t="shared" si="32"/>
        <v>-0.10970598832283618</v>
      </c>
      <c r="L99" s="12" t="str">
        <f t="shared" si="35"/>
        <v>Positive</v>
      </c>
      <c r="M99" s="12">
        <f t="shared" si="33"/>
        <v>-1.2429911066475438E-3</v>
      </c>
    </row>
    <row r="100" spans="1:19" x14ac:dyDescent="0.25">
      <c r="A100" s="9">
        <v>43312</v>
      </c>
      <c r="B100" s="10">
        <f t="shared" ref="B100:C115" si="40">B99*(1+D100)</f>
        <v>396.23078849476855</v>
      </c>
      <c r="C100" s="10">
        <f t="shared" si="40"/>
        <v>160.34736972326459</v>
      </c>
      <c r="D100" s="11">
        <v>-2.3999999999999998E-3</v>
      </c>
      <c r="E100" s="11">
        <v>2.7153560109031524E-2</v>
      </c>
      <c r="G100" s="14">
        <f>MAX($B$2:B100)</f>
        <v>411.43242889885164</v>
      </c>
      <c r="H100" s="12">
        <f t="shared" si="30"/>
        <v>-3.6948085119999918E-2</v>
      </c>
      <c r="I100" s="12">
        <f t="shared" si="31"/>
        <v>-2.3999999999999998E-3</v>
      </c>
      <c r="J100" s="14">
        <f>MAX($C$2:C100)</f>
        <v>175.34484898079361</v>
      </c>
      <c r="K100" s="12">
        <f t="shared" si="32"/>
        <v>-8.5531336362049459E-2</v>
      </c>
      <c r="L100" s="12" t="str">
        <f t="shared" si="35"/>
        <v>Positive</v>
      </c>
      <c r="M100" s="12">
        <f t="shared" si="33"/>
        <v>-2.9553560109031523E-2</v>
      </c>
    </row>
    <row r="101" spans="1:19" x14ac:dyDescent="0.25">
      <c r="A101" s="9">
        <v>43343</v>
      </c>
      <c r="B101" s="10">
        <f t="shared" si="40"/>
        <v>384.58160331302236</v>
      </c>
      <c r="C101" s="10">
        <f t="shared" si="40"/>
        <v>156.92830413763039</v>
      </c>
      <c r="D101" s="11">
        <v>-2.9399999999999999E-2</v>
      </c>
      <c r="E101" s="11">
        <v>-2.13228666708721E-2</v>
      </c>
      <c r="G101" s="14">
        <f>MAX($B$2:B101)</f>
        <v>411.43242889885164</v>
      </c>
      <c r="H101" s="12">
        <f t="shared" si="30"/>
        <v>-6.5261811417471893E-2</v>
      </c>
      <c r="I101" s="12">
        <f t="shared" si="31"/>
        <v>-2.9399999999999999E-2</v>
      </c>
      <c r="J101" s="14">
        <f>MAX($C$2:C101)</f>
        <v>175.34484898079361</v>
      </c>
      <c r="K101" s="12">
        <f t="shared" si="32"/>
        <v>-0.10503042975149202</v>
      </c>
      <c r="L101" s="12">
        <f t="shared" si="35"/>
        <v>-2.13228666708721E-2</v>
      </c>
      <c r="M101" s="12">
        <f t="shared" si="33"/>
        <v>-8.0771333291278988E-3</v>
      </c>
    </row>
    <row r="102" spans="1:19" x14ac:dyDescent="0.25">
      <c r="A102" s="9">
        <v>43373</v>
      </c>
      <c r="B102" s="10">
        <f t="shared" si="40"/>
        <v>370.46745847143444</v>
      </c>
      <c r="C102" s="10">
        <f t="shared" si="40"/>
        <v>157.20338264799241</v>
      </c>
      <c r="D102" s="11">
        <v>-3.6700000000000003E-2</v>
      </c>
      <c r="E102" s="11">
        <v>1.7528929014665232E-3</v>
      </c>
      <c r="G102" s="14">
        <f>MAX($B$2:B102)</f>
        <v>411.43242889885164</v>
      </c>
      <c r="H102" s="12">
        <f t="shared" si="30"/>
        <v>-9.9566702938450713E-2</v>
      </c>
      <c r="I102" s="12">
        <f t="shared" si="31"/>
        <v>-3.6700000000000003E-2</v>
      </c>
      <c r="J102" s="14">
        <f>MAX($C$2:C102)</f>
        <v>175.34484898079361</v>
      </c>
      <c r="K102" s="12">
        <f t="shared" si="32"/>
        <v>-0.10346164394477497</v>
      </c>
      <c r="L102" s="12" t="str">
        <f t="shared" si="35"/>
        <v>Positive</v>
      </c>
      <c r="M102" s="12">
        <f t="shared" si="33"/>
        <v>-3.8452892901466529E-2</v>
      </c>
    </row>
    <row r="103" spans="1:19" x14ac:dyDescent="0.25">
      <c r="A103" s="9">
        <v>43404</v>
      </c>
      <c r="B103" s="10">
        <f t="shared" si="40"/>
        <v>355.0560121990228</v>
      </c>
      <c r="C103" s="10">
        <f t="shared" si="40"/>
        <v>156.60470757277633</v>
      </c>
      <c r="D103" s="11">
        <v>-4.1599999999999998E-2</v>
      </c>
      <c r="E103" s="11">
        <v>-3.8082836713293731E-3</v>
      </c>
      <c r="G103" s="14">
        <f>MAX($B$2:B103)</f>
        <v>411.43242889885164</v>
      </c>
      <c r="H103" s="12">
        <f t="shared" si="30"/>
        <v>-0.13702472809621102</v>
      </c>
      <c r="I103" s="12">
        <f t="shared" si="31"/>
        <v>-4.1599999999999998E-2</v>
      </c>
      <c r="J103" s="14">
        <f>MAX($C$2:C103)</f>
        <v>175.34484898079361</v>
      </c>
      <c r="K103" s="12">
        <f t="shared" si="32"/>
        <v>-0.10687591632686044</v>
      </c>
      <c r="L103" s="12">
        <f t="shared" si="35"/>
        <v>-3.8082836713293731E-3</v>
      </c>
      <c r="M103" s="12">
        <f t="shared" si="33"/>
        <v>-3.7791716328670621E-2</v>
      </c>
    </row>
    <row r="104" spans="1:19" x14ac:dyDescent="0.25">
      <c r="A104" s="9">
        <v>43434</v>
      </c>
      <c r="B104" s="10">
        <f t="shared" si="40"/>
        <v>352.39309210753015</v>
      </c>
      <c r="C104" s="10">
        <f t="shared" si="40"/>
        <v>153.93141420283226</v>
      </c>
      <c r="D104" s="11">
        <v>-7.4999999999999997E-3</v>
      </c>
      <c r="E104" s="11">
        <v>-1.7070325735270453E-2</v>
      </c>
      <c r="G104" s="14">
        <f>MAX($B$2:B104)</f>
        <v>411.43242889885164</v>
      </c>
      <c r="H104" s="12">
        <f t="shared" si="30"/>
        <v>-0.14349704263548946</v>
      </c>
      <c r="I104" s="12">
        <f t="shared" si="31"/>
        <v>-7.4999999999999997E-3</v>
      </c>
      <c r="J104" s="14">
        <f>MAX($C$2:C104)</f>
        <v>175.34484898079361</v>
      </c>
      <c r="K104" s="12">
        <f t="shared" si="32"/>
        <v>-0.12212183535717591</v>
      </c>
      <c r="L104" s="12">
        <f t="shared" si="35"/>
        <v>-1.7070325735270453E-2</v>
      </c>
      <c r="M104" s="12">
        <f t="shared" si="33"/>
        <v>9.5703257352704532E-3</v>
      </c>
    </row>
    <row r="105" spans="1:19" x14ac:dyDescent="0.25">
      <c r="A105" s="9">
        <v>43465</v>
      </c>
      <c r="B105" s="10">
        <f t="shared" si="40"/>
        <v>353.94362171280329</v>
      </c>
      <c r="C105" s="10">
        <f t="shared" si="40"/>
        <v>155.22837209057849</v>
      </c>
      <c r="D105" s="11">
        <v>4.4000000000000003E-3</v>
      </c>
      <c r="E105" s="11">
        <v>8.425556891442882E-3</v>
      </c>
      <c r="G105" s="14">
        <f>MAX($B$2:B105)</f>
        <v>411.43242889885164</v>
      </c>
      <c r="H105" s="12">
        <f t="shared" si="30"/>
        <v>-0.13972842962308551</v>
      </c>
      <c r="I105" s="12" t="str">
        <f t="shared" si="31"/>
        <v>Positive</v>
      </c>
      <c r="J105" s="14">
        <f>MAX($C$2:C105)</f>
        <v>175.34484898079361</v>
      </c>
      <c r="K105" s="12">
        <f t="shared" si="32"/>
        <v>-0.11472522293722232</v>
      </c>
      <c r="L105" s="12" t="str">
        <f t="shared" si="35"/>
        <v>Positive</v>
      </c>
      <c r="M105" s="12">
        <f t="shared" si="33"/>
        <v>-4.0255568914428818E-3</v>
      </c>
    </row>
    <row r="106" spans="1:19" x14ac:dyDescent="0.25">
      <c r="A106" s="9">
        <v>43496</v>
      </c>
      <c r="B106" s="10">
        <f t="shared" si="40"/>
        <v>372.06553514449877</v>
      </c>
      <c r="C106" s="10">
        <f t="shared" si="40"/>
        <v>166.13250481435625</v>
      </c>
      <c r="D106" s="11">
        <v>5.1200000000000002E-2</v>
      </c>
      <c r="E106" s="11">
        <v>7.0245745522699965E-2</v>
      </c>
      <c r="G106" s="14">
        <f>MAX($B$2:B106)</f>
        <v>411.43242889885164</v>
      </c>
      <c r="H106" s="12">
        <f t="shared" si="30"/>
        <v>-9.5682525219787706E-2</v>
      </c>
      <c r="I106" s="12" t="str">
        <f t="shared" si="31"/>
        <v>Positive</v>
      </c>
      <c r="J106" s="14">
        <f>MAX($C$2:C106)</f>
        <v>175.34484898079361</v>
      </c>
      <c r="K106" s="12">
        <f t="shared" si="32"/>
        <v>-5.2538436230005425E-2</v>
      </c>
      <c r="L106" s="12" t="str">
        <f t="shared" si="35"/>
        <v>Positive</v>
      </c>
      <c r="M106" s="12">
        <f t="shared" si="33"/>
        <v>-1.9045745522699963E-2</v>
      </c>
    </row>
    <row r="107" spans="1:19" x14ac:dyDescent="0.25">
      <c r="A107" s="9">
        <v>43524</v>
      </c>
      <c r="B107" s="10">
        <f t="shared" si="40"/>
        <v>386.09240581944641</v>
      </c>
      <c r="C107" s="10">
        <f t="shared" si="40"/>
        <v>165.49379805813703</v>
      </c>
      <c r="D107" s="11">
        <v>3.7699999999999997E-2</v>
      </c>
      <c r="E107" s="11">
        <v>-3.8445622482664614E-3</v>
      </c>
      <c r="G107" s="14">
        <f>MAX($B$2:B107)</f>
        <v>411.43242889885164</v>
      </c>
      <c r="H107" s="12">
        <f t="shared" si="30"/>
        <v>-6.1589756420573627E-2</v>
      </c>
      <c r="I107" s="12" t="str">
        <f t="shared" si="31"/>
        <v>Positive</v>
      </c>
      <c r="J107" s="14">
        <f>MAX($C$2:C107)</f>
        <v>175.34484898079361</v>
      </c>
      <c r="K107" s="12">
        <f t="shared" si="32"/>
        <v>-5.6181011189759045E-2</v>
      </c>
      <c r="L107" s="12">
        <f t="shared" si="35"/>
        <v>-3.8445622482664614E-3</v>
      </c>
      <c r="M107" s="12">
        <f t="shared" si="33"/>
        <v>4.1544562248266456E-2</v>
      </c>
    </row>
    <row r="108" spans="1:19" x14ac:dyDescent="0.25">
      <c r="A108" s="9">
        <v>43555</v>
      </c>
      <c r="B108" s="10">
        <f t="shared" si="40"/>
        <v>402.46272382619094</v>
      </c>
      <c r="C108" s="10">
        <f t="shared" si="40"/>
        <v>171.83431914755701</v>
      </c>
      <c r="D108" s="11">
        <v>4.24E-2</v>
      </c>
      <c r="E108" s="11">
        <v>3.8312741406735899E-2</v>
      </c>
      <c r="G108" s="14">
        <f>MAX($B$2:B108)</f>
        <v>411.43242889885164</v>
      </c>
      <c r="H108" s="12">
        <f t="shared" si="30"/>
        <v>-2.1801162092805915E-2</v>
      </c>
      <c r="I108" s="12" t="str">
        <f t="shared" si="31"/>
        <v>Positive</v>
      </c>
      <c r="J108" s="14">
        <f>MAX($C$2:C108)</f>
        <v>175.34484898079361</v>
      </c>
      <c r="K108" s="12">
        <f t="shared" si="32"/>
        <v>-2.0020718336705379E-2</v>
      </c>
      <c r="L108" s="12" t="str">
        <f t="shared" si="35"/>
        <v>Positive</v>
      </c>
      <c r="M108" s="12">
        <f t="shared" si="33"/>
        <v>4.0872585932641009E-3</v>
      </c>
    </row>
    <row r="109" spans="1:19" x14ac:dyDescent="0.25">
      <c r="A109" s="9">
        <v>43585</v>
      </c>
      <c r="B109" s="10">
        <f t="shared" si="40"/>
        <v>432.7681669303031</v>
      </c>
      <c r="C109" s="10">
        <f t="shared" si="40"/>
        <v>181.24605023051114</v>
      </c>
      <c r="D109" s="11">
        <v>7.5300000000000006E-2</v>
      </c>
      <c r="E109" s="11">
        <v>5.4772126602207559E-2</v>
      </c>
      <c r="G109" s="14">
        <f>MAX($B$2:B109)</f>
        <v>432.7681669303031</v>
      </c>
      <c r="H109" s="12">
        <f t="shared" si="30"/>
        <v>0</v>
      </c>
      <c r="I109" s="12" t="str">
        <f t="shared" si="31"/>
        <v>Positive</v>
      </c>
      <c r="J109" s="14">
        <f>MAX($C$2:C109)</f>
        <v>181.24605023051114</v>
      </c>
      <c r="K109" s="12">
        <f t="shared" si="32"/>
        <v>0</v>
      </c>
      <c r="L109" s="12" t="str">
        <f t="shared" si="35"/>
        <v>Positive</v>
      </c>
      <c r="M109" s="12">
        <f t="shared" si="33"/>
        <v>2.0527873397792447E-2</v>
      </c>
    </row>
    <row r="110" spans="1:19" x14ac:dyDescent="0.25">
      <c r="A110" s="9">
        <v>43616</v>
      </c>
      <c r="B110" s="10">
        <f t="shared" si="40"/>
        <v>413.72636758536976</v>
      </c>
      <c r="C110" s="10">
        <f t="shared" si="40"/>
        <v>171.42663033631305</v>
      </c>
      <c r="D110" s="11">
        <v>-4.3999999999999997E-2</v>
      </c>
      <c r="E110" s="11">
        <v>-5.4177290383484795E-2</v>
      </c>
      <c r="G110" s="14">
        <f>MAX($B$2:B110)</f>
        <v>432.7681669303031</v>
      </c>
      <c r="H110" s="12">
        <f t="shared" si="30"/>
        <v>-4.4000000000000039E-2</v>
      </c>
      <c r="I110" s="12">
        <f t="shared" si="31"/>
        <v>-4.3999999999999997E-2</v>
      </c>
      <c r="J110" s="14">
        <f>MAX($C$2:C110)</f>
        <v>181.24605023051114</v>
      </c>
      <c r="K110" s="12">
        <f t="shared" si="32"/>
        <v>-5.4177290383484844E-2</v>
      </c>
      <c r="L110" s="12">
        <f t="shared" si="35"/>
        <v>-5.4177290383484795E-2</v>
      </c>
      <c r="M110" s="12">
        <f t="shared" si="33"/>
        <v>1.0177290383484798E-2</v>
      </c>
    </row>
    <row r="111" spans="1:19" x14ac:dyDescent="0.25">
      <c r="A111" s="9">
        <v>43646</v>
      </c>
      <c r="B111" s="10">
        <f t="shared" si="40"/>
        <v>424.69011632638205</v>
      </c>
      <c r="C111" s="10">
        <f t="shared" si="40"/>
        <v>175.90086538809084</v>
      </c>
      <c r="D111" s="11">
        <v>2.6499999999999999E-2</v>
      </c>
      <c r="E111" s="11">
        <v>2.6100000000000002E-2</v>
      </c>
      <c r="G111" s="14">
        <f>MAX($B$2:B111)</f>
        <v>432.7681669303031</v>
      </c>
      <c r="H111" s="12">
        <f t="shared" si="30"/>
        <v>-1.866599999999996E-2</v>
      </c>
      <c r="I111" s="12" t="str">
        <f t="shared" si="31"/>
        <v>Positive</v>
      </c>
      <c r="J111" s="14">
        <f>MAX($C$2:C111)</f>
        <v>181.24605023051114</v>
      </c>
      <c r="K111" s="12">
        <f t="shared" si="32"/>
        <v>-2.9491317662493799E-2</v>
      </c>
      <c r="L111" s="12" t="str">
        <f t="shared" si="35"/>
        <v>Positive</v>
      </c>
      <c r="M111" s="12">
        <f t="shared" si="33"/>
        <v>3.9999999999999758E-4</v>
      </c>
    </row>
    <row r="112" spans="1:19" x14ac:dyDescent="0.25">
      <c r="A112" s="9">
        <v>43677</v>
      </c>
      <c r="B112" s="10">
        <f t="shared" si="40"/>
        <v>437.30341278127565</v>
      </c>
      <c r="C112" s="10">
        <f t="shared" si="40"/>
        <v>177.65987404197173</v>
      </c>
      <c r="D112" s="11">
        <v>2.9700000000000001E-2</v>
      </c>
      <c r="E112" s="11">
        <v>0.01</v>
      </c>
      <c r="G112" s="14">
        <f>MAX($B$2:B112)</f>
        <v>437.30341278127565</v>
      </c>
      <c r="H112" s="12">
        <f t="shared" si="30"/>
        <v>0</v>
      </c>
      <c r="I112" s="12" t="str">
        <f t="shared" si="31"/>
        <v>Positive</v>
      </c>
      <c r="J112" s="14">
        <f>MAX($C$2:C112)</f>
        <v>181.24605023051114</v>
      </c>
      <c r="K112" s="12">
        <f t="shared" si="32"/>
        <v>-1.978623083911879E-2</v>
      </c>
      <c r="L112" s="12" t="str">
        <f t="shared" si="35"/>
        <v>Positive</v>
      </c>
      <c r="M112" s="12">
        <f t="shared" si="33"/>
        <v>1.9700000000000002E-2</v>
      </c>
    </row>
    <row r="113" spans="1:13" x14ac:dyDescent="0.25">
      <c r="A113" s="9">
        <v>43708</v>
      </c>
      <c r="B113" s="10">
        <f t="shared" si="40"/>
        <v>426.15217575535314</v>
      </c>
      <c r="C113" s="10">
        <f t="shared" si="40"/>
        <v>168.3504966421724</v>
      </c>
      <c r="D113" s="11">
        <v>-2.5499999999999998E-2</v>
      </c>
      <c r="E113" s="11">
        <v>-5.2400000000000002E-2</v>
      </c>
      <c r="G113" s="14">
        <f>MAX($B$2:B113)</f>
        <v>437.30341278127565</v>
      </c>
      <c r="H113" s="12">
        <f t="shared" si="30"/>
        <v>-2.5499999999999967E-2</v>
      </c>
      <c r="I113" s="12">
        <f t="shared" si="31"/>
        <v>-2.5499999999999998E-2</v>
      </c>
      <c r="J113" s="14">
        <f>MAX($C$2:C113)</f>
        <v>181.24605023051114</v>
      </c>
      <c r="K113" s="12">
        <f t="shared" si="32"/>
        <v>-7.1149432343149077E-2</v>
      </c>
      <c r="L113" s="12">
        <f t="shared" si="35"/>
        <v>-5.2400000000000002E-2</v>
      </c>
      <c r="M113" s="12">
        <f t="shared" si="33"/>
        <v>2.6900000000000004E-2</v>
      </c>
    </row>
    <row r="114" spans="1:13" x14ac:dyDescent="0.25">
      <c r="A114" s="9">
        <v>43738</v>
      </c>
      <c r="B114" s="10">
        <f t="shared" si="40"/>
        <v>430.45631273048218</v>
      </c>
      <c r="C114" s="10">
        <f t="shared" si="40"/>
        <v>166.38079583145898</v>
      </c>
      <c r="D114" s="11">
        <v>1.01E-2</v>
      </c>
      <c r="E114" s="11">
        <v>-1.17E-2</v>
      </c>
      <c r="G114" s="14">
        <f>MAX($B$2:B114)</f>
        <v>437.30341278127565</v>
      </c>
      <c r="H114" s="12">
        <f t="shared" si="30"/>
        <v>-1.565755000000002E-2</v>
      </c>
      <c r="I114" s="12" t="str">
        <f t="shared" si="31"/>
        <v>Positive</v>
      </c>
      <c r="J114" s="14">
        <f>MAX($C$2:C114)</f>
        <v>181.24605023051114</v>
      </c>
      <c r="K114" s="12">
        <f t="shared" si="32"/>
        <v>-8.2016983984734226E-2</v>
      </c>
      <c r="L114" s="12">
        <f t="shared" si="35"/>
        <v>-1.17E-2</v>
      </c>
      <c r="M114" s="12">
        <f t="shared" si="33"/>
        <v>2.18E-2</v>
      </c>
    </row>
    <row r="115" spans="1:13" x14ac:dyDescent="0.25">
      <c r="A115" s="9">
        <v>43769</v>
      </c>
      <c r="B115" s="10">
        <f t="shared" si="40"/>
        <v>419.86708743731236</v>
      </c>
      <c r="C115" s="10">
        <f t="shared" si="40"/>
        <v>162.53739944775228</v>
      </c>
      <c r="D115" s="11">
        <v>-2.46E-2</v>
      </c>
      <c r="E115" s="11">
        <v>-2.3099999999999999E-2</v>
      </c>
      <c r="G115" s="14">
        <f>MAX($B$2:B115)</f>
        <v>437.30341278127565</v>
      </c>
      <c r="H115" s="12">
        <f t="shared" si="30"/>
        <v>-3.98723742699999E-2</v>
      </c>
      <c r="I115" s="12">
        <f t="shared" si="31"/>
        <v>-2.46E-2</v>
      </c>
      <c r="J115" s="14">
        <f>MAX($C$2:C115)</f>
        <v>181.24605023051114</v>
      </c>
      <c r="K115" s="12">
        <f t="shared" si="32"/>
        <v>-0.10322239165468683</v>
      </c>
      <c r="L115" s="12">
        <f t="shared" si="35"/>
        <v>-2.3099999999999999E-2</v>
      </c>
      <c r="M115" s="12">
        <f t="shared" si="33"/>
        <v>-1.5000000000000013E-3</v>
      </c>
    </row>
    <row r="116" spans="1:13" x14ac:dyDescent="0.25">
      <c r="A116" s="9">
        <v>43799</v>
      </c>
      <c r="B116" s="10">
        <f t="shared" ref="B116:C123" si="41">B115*(1+D116)</f>
        <v>416.52800972488996</v>
      </c>
      <c r="C116" s="10">
        <f t="shared" si="41"/>
        <v>164.53660946095962</v>
      </c>
      <c r="D116" s="11">
        <v>-7.9527017294990406E-3</v>
      </c>
      <c r="E116" s="11">
        <v>1.23E-2</v>
      </c>
      <c r="G116" s="14">
        <f>MAX($B$2:B116)</f>
        <v>437.30341278127565</v>
      </c>
      <c r="H116" s="12">
        <f t="shared" si="30"/>
        <v>-4.750798289968261E-2</v>
      </c>
      <c r="I116" s="12">
        <f t="shared" si="31"/>
        <v>-7.9527017294990406E-3</v>
      </c>
      <c r="J116" s="14">
        <f>MAX($C$2:C116)</f>
        <v>181.24605023051114</v>
      </c>
      <c r="K116" s="12">
        <f t="shared" si="32"/>
        <v>-9.2192027072039551E-2</v>
      </c>
      <c r="L116" s="12" t="str">
        <f t="shared" si="35"/>
        <v>Positive</v>
      </c>
      <c r="M116" s="12">
        <f t="shared" si="33"/>
        <v>-2.0252701729499042E-2</v>
      </c>
    </row>
    <row r="117" spans="1:13" x14ac:dyDescent="0.25">
      <c r="A117" s="9">
        <v>43830</v>
      </c>
      <c r="B117" s="10">
        <f t="shared" si="41"/>
        <v>428.73228040982929</v>
      </c>
      <c r="C117" s="10">
        <f t="shared" si="41"/>
        <v>173.47094735468974</v>
      </c>
      <c r="D117" s="11">
        <v>2.93E-2</v>
      </c>
      <c r="E117" s="11">
        <v>5.4300000000000001E-2</v>
      </c>
      <c r="G117" s="14">
        <f>MAX($B$2:B117)</f>
        <v>437.30341278127565</v>
      </c>
      <c r="H117" s="12">
        <f t="shared" si="30"/>
        <v>-1.9599966798643176E-2</v>
      </c>
      <c r="I117" s="12" t="str">
        <f t="shared" si="31"/>
        <v>Positive</v>
      </c>
      <c r="J117" s="14">
        <f>MAX($C$2:C117)</f>
        <v>181.24605023051114</v>
      </c>
      <c r="K117" s="12">
        <f t="shared" si="32"/>
        <v>-4.2898054142051278E-2</v>
      </c>
      <c r="L117" s="12" t="str">
        <f t="shared" si="35"/>
        <v>Positive</v>
      </c>
      <c r="M117" s="12">
        <f t="shared" si="33"/>
        <v>-2.5000000000000001E-2</v>
      </c>
    </row>
    <row r="118" spans="1:13" x14ac:dyDescent="0.25">
      <c r="A118" s="9">
        <v>43861</v>
      </c>
      <c r="B118" s="10">
        <f t="shared" si="41"/>
        <v>430.73538372239955</v>
      </c>
      <c r="C118" s="10">
        <f t="shared" si="41"/>
        <v>171.12908956540144</v>
      </c>
      <c r="D118" s="11">
        <v>4.6721541719589674E-3</v>
      </c>
      <c r="E118" s="11">
        <v>-1.35E-2</v>
      </c>
      <c r="G118" s="14">
        <f>MAX($B$2:B118)</f>
        <v>437.30341278127565</v>
      </c>
      <c r="H118" s="12">
        <f t="shared" si="30"/>
        <v>-1.5019386693332804E-2</v>
      </c>
      <c r="I118" s="12" t="str">
        <f t="shared" si="31"/>
        <v>Positive</v>
      </c>
      <c r="J118" s="14">
        <f>MAX($C$2:C118)</f>
        <v>181.24605023051114</v>
      </c>
      <c r="K118" s="12">
        <f t="shared" si="32"/>
        <v>-5.5818930411133505E-2</v>
      </c>
      <c r="L118" s="12">
        <f t="shared" si="35"/>
        <v>-1.35E-2</v>
      </c>
      <c r="M118" s="12">
        <f t="shared" si="33"/>
        <v>1.8172154171958967E-2</v>
      </c>
    </row>
    <row r="119" spans="1:13" x14ac:dyDescent="0.25">
      <c r="A119" s="9">
        <v>43890</v>
      </c>
      <c r="B119" s="10">
        <f t="shared" si="41"/>
        <v>414.87974245915728</v>
      </c>
      <c r="C119" s="10">
        <f t="shared" si="41"/>
        <v>159.6805534734761</v>
      </c>
      <c r="D119" s="11">
        <v>-3.681063098698413E-2</v>
      </c>
      <c r="E119" s="11">
        <v>-6.6900000000000001E-2</v>
      </c>
      <c r="G119" s="14">
        <f>MAX($B$2:B119)</f>
        <v>437.30341278127565</v>
      </c>
      <c r="H119" s="12">
        <f t="shared" si="30"/>
        <v>-5.1277144579097822E-2</v>
      </c>
      <c r="I119" s="12">
        <f t="shared" si="31"/>
        <v>-3.681063098698413E-2</v>
      </c>
      <c r="J119" s="14">
        <f>MAX($C$2:C119)</f>
        <v>181.24605023051114</v>
      </c>
      <c r="K119" s="12">
        <f t="shared" si="32"/>
        <v>-0.11898464396662856</v>
      </c>
      <c r="L119" s="12">
        <f t="shared" si="35"/>
        <v>-6.6900000000000001E-2</v>
      </c>
      <c r="M119" s="12">
        <f t="shared" si="33"/>
        <v>3.0089369013015871E-2</v>
      </c>
    </row>
    <row r="120" spans="1:13" x14ac:dyDescent="0.25">
      <c r="A120" s="9">
        <v>43921</v>
      </c>
      <c r="B120" s="10">
        <f t="shared" si="41"/>
        <v>318.08829854343588</v>
      </c>
      <c r="C120" s="10">
        <f t="shared" si="41"/>
        <v>133.14164548618436</v>
      </c>
      <c r="D120" s="11">
        <v>-0.23329999999999998</v>
      </c>
      <c r="E120" s="11">
        <v>-0.16619999999999999</v>
      </c>
      <c r="G120" s="14">
        <f>MAX($B$2:B120)</f>
        <v>437.30341278127565</v>
      </c>
      <c r="H120" s="12">
        <f t="shared" ref="H120:H125" si="42">B120/G120-1</f>
        <v>-0.27261418674879434</v>
      </c>
      <c r="I120" s="12">
        <f t="shared" ref="I120:I125" si="43">IF(D120&gt;0,"Positive",D120)</f>
        <v>-0.23329999999999998</v>
      </c>
      <c r="J120" s="14">
        <f>MAX($C$2:C120)</f>
        <v>181.24605023051114</v>
      </c>
      <c r="K120" s="12">
        <f t="shared" ref="K120:K125" si="44">C120/J120-1</f>
        <v>-0.26540939613937498</v>
      </c>
      <c r="L120" s="12">
        <f t="shared" ref="L120:L125" si="45">IF(E120&gt;0,"Positive",E120)</f>
        <v>-0.16619999999999999</v>
      </c>
      <c r="M120" s="12">
        <f t="shared" ref="M120:M125" si="46">D120-E120</f>
        <v>-6.7099999999999993E-2</v>
      </c>
    </row>
    <row r="121" spans="1:13" x14ac:dyDescent="0.25">
      <c r="A121" s="9">
        <v>43951</v>
      </c>
      <c r="B121" s="10">
        <f t="shared" si="41"/>
        <v>345.85740700627781</v>
      </c>
      <c r="C121" s="10">
        <f t="shared" si="41"/>
        <v>144.91136694716306</v>
      </c>
      <c r="D121" s="11">
        <v>8.7300000000000003E-2</v>
      </c>
      <c r="E121" s="11">
        <v>8.8400000000000006E-2</v>
      </c>
      <c r="G121" s="14">
        <f>MAX($B$2:B121)</f>
        <v>437.30341278127565</v>
      </c>
      <c r="H121" s="12">
        <f t="shared" si="42"/>
        <v>-0.20911340525196409</v>
      </c>
      <c r="I121" s="12" t="str">
        <f t="shared" si="43"/>
        <v>Positive</v>
      </c>
      <c r="J121" s="14">
        <f>MAX($C$2:C121)</f>
        <v>181.24605023051114</v>
      </c>
      <c r="K121" s="12">
        <f t="shared" si="44"/>
        <v>-0.20047158675809573</v>
      </c>
      <c r="L121" s="12" t="str">
        <f t="shared" si="45"/>
        <v>Positive</v>
      </c>
      <c r="M121" s="12">
        <f t="shared" si="46"/>
        <v>-1.1000000000000038E-3</v>
      </c>
    </row>
    <row r="122" spans="1:13" x14ac:dyDescent="0.25">
      <c r="A122" s="9">
        <f t="shared" ref="A122:A128" si="47">EOMONTH(A121,1)</f>
        <v>43982</v>
      </c>
      <c r="B122" s="10">
        <f t="shared" si="41"/>
        <v>342.50259015831688</v>
      </c>
      <c r="C122" s="10">
        <f t="shared" si="41"/>
        <v>147.18647540823352</v>
      </c>
      <c r="D122" s="11">
        <v>-9.7000000000000003E-3</v>
      </c>
      <c r="E122" s="11">
        <v>1.5699999999999999E-2</v>
      </c>
      <c r="G122" s="14">
        <f>MAX($B$2:B122)</f>
        <v>437.30341278127565</v>
      </c>
      <c r="H122" s="12">
        <f t="shared" si="42"/>
        <v>-0.21678500522102018</v>
      </c>
      <c r="I122" s="12">
        <f t="shared" si="43"/>
        <v>-9.7000000000000003E-3</v>
      </c>
      <c r="J122" s="14">
        <f>MAX($C$2:C122)</f>
        <v>181.24605023051114</v>
      </c>
      <c r="K122" s="12">
        <f t="shared" si="44"/>
        <v>-0.18791899067019779</v>
      </c>
      <c r="L122" s="12" t="str">
        <f t="shared" si="45"/>
        <v>Positive</v>
      </c>
      <c r="M122" s="12">
        <f t="shared" si="46"/>
        <v>-2.5399999999999999E-2</v>
      </c>
    </row>
    <row r="123" spans="1:13" x14ac:dyDescent="0.25">
      <c r="A123" s="9">
        <f t="shared" si="47"/>
        <v>44012</v>
      </c>
      <c r="B123" s="10">
        <f t="shared" si="41"/>
        <v>371.51255954472634</v>
      </c>
      <c r="C123" s="10">
        <f t="shared" si="41"/>
        <v>148.95271311313232</v>
      </c>
      <c r="D123" s="11">
        <v>8.4699999999999998E-2</v>
      </c>
      <c r="E123" s="11">
        <v>1.2E-2</v>
      </c>
      <c r="G123" s="14">
        <f>MAX($B$2:B123)</f>
        <v>437.30341278127565</v>
      </c>
      <c r="H123" s="12">
        <f t="shared" si="42"/>
        <v>-0.1504466951632405</v>
      </c>
      <c r="I123" s="12" t="str">
        <f t="shared" si="43"/>
        <v>Positive</v>
      </c>
      <c r="J123" s="14">
        <f>MAX($C$2:C123)</f>
        <v>181.24605023051114</v>
      </c>
      <c r="K123" s="12">
        <f t="shared" si="44"/>
        <v>-0.17817401855824022</v>
      </c>
      <c r="L123" s="12" t="str">
        <f t="shared" si="45"/>
        <v>Positive</v>
      </c>
      <c r="M123" s="12">
        <f t="shared" si="46"/>
        <v>7.2700000000000001E-2</v>
      </c>
    </row>
    <row r="124" spans="1:13" x14ac:dyDescent="0.25">
      <c r="A124" s="9">
        <f t="shared" si="47"/>
        <v>44043</v>
      </c>
      <c r="B124" s="10">
        <f t="shared" ref="B124:B125" si="48">B123*(1+D124)</f>
        <v>380.31740720593638</v>
      </c>
      <c r="C124" s="10">
        <f t="shared" ref="C124:C125" si="49">C123*(1+E124)</f>
        <v>150.85930784098039</v>
      </c>
      <c r="D124" s="11">
        <v>2.3699999999999999E-2</v>
      </c>
      <c r="E124" s="11">
        <v>1.2800000000000001E-2</v>
      </c>
      <c r="G124" s="14">
        <f>MAX($B$2:B124)</f>
        <v>437.30341278127565</v>
      </c>
      <c r="H124" s="12">
        <f t="shared" si="42"/>
        <v>-0.13031228183860921</v>
      </c>
      <c r="I124" s="12" t="str">
        <f t="shared" si="43"/>
        <v>Positive</v>
      </c>
      <c r="J124" s="14">
        <f>MAX($C$2:C124)</f>
        <v>181.24605023051114</v>
      </c>
      <c r="K124" s="12">
        <f t="shared" si="44"/>
        <v>-0.16765464599578572</v>
      </c>
      <c r="L124" s="12" t="str">
        <f t="shared" si="45"/>
        <v>Positive</v>
      </c>
      <c r="M124" s="12">
        <f t="shared" si="46"/>
        <v>1.0899999999999998E-2</v>
      </c>
    </row>
    <row r="125" spans="1:13" x14ac:dyDescent="0.25">
      <c r="A125" s="9">
        <f t="shared" si="47"/>
        <v>44074</v>
      </c>
      <c r="B125" s="10">
        <f t="shared" si="48"/>
        <v>397.08940486371819</v>
      </c>
      <c r="C125" s="10">
        <f t="shared" si="49"/>
        <v>159.60914769575726</v>
      </c>
      <c r="D125" s="11">
        <v>4.41E-2</v>
      </c>
      <c r="E125" s="11">
        <v>5.8000000000000003E-2</v>
      </c>
      <c r="G125" s="14">
        <f>MAX($B$2:B125)</f>
        <v>437.30341278127565</v>
      </c>
      <c r="H125" s="12">
        <f t="shared" si="42"/>
        <v>-9.1959053467691843E-2</v>
      </c>
      <c r="I125" s="12" t="str">
        <f t="shared" si="43"/>
        <v>Positive</v>
      </c>
      <c r="J125" s="14">
        <f>MAX($C$2:C125)</f>
        <v>181.24605023051114</v>
      </c>
      <c r="K125" s="12">
        <f t="shared" si="44"/>
        <v>-0.11937861546354134</v>
      </c>
      <c r="L125" s="12" t="str">
        <f t="shared" si="45"/>
        <v>Positive</v>
      </c>
      <c r="M125" s="12">
        <f t="shared" si="46"/>
        <v>-1.3900000000000003E-2</v>
      </c>
    </row>
    <row r="126" spans="1:13" x14ac:dyDescent="0.25">
      <c r="A126" s="9">
        <f t="shared" si="47"/>
        <v>44104</v>
      </c>
      <c r="B126" s="10">
        <f t="shared" ref="B126:B128" si="50">B125*(1+D126)</f>
        <v>406.88521664316795</v>
      </c>
      <c r="C126" s="10">
        <f t="shared" ref="C126:C128" si="51">C125*(1+E126)</f>
        <v>162.17885497365896</v>
      </c>
      <c r="D126" s="11">
        <v>2.4669033369983003E-2</v>
      </c>
      <c r="E126" s="11">
        <v>1.61E-2</v>
      </c>
      <c r="G126" s="14">
        <f>MAX($B$2:B126)</f>
        <v>437.30341278127565</v>
      </c>
      <c r="H126" s="12">
        <f t="shared" ref="H126:H128" si="52">B126/G126-1</f>
        <v>-6.9558561056375368E-2</v>
      </c>
      <c r="I126" s="12" t="str">
        <f t="shared" ref="I126:I128" si="53">IF(D126&gt;0,"Positive",D126)</f>
        <v>Positive</v>
      </c>
      <c r="J126" s="14">
        <f>MAX($C$2:C126)</f>
        <v>181.24605023051114</v>
      </c>
      <c r="K126" s="12">
        <f t="shared" ref="K126:K128" si="54">C126/J126-1</f>
        <v>-0.10520061117250434</v>
      </c>
      <c r="L126" s="12" t="str">
        <f t="shared" ref="L126:L128" si="55">IF(E126&gt;0,"Positive",E126)</f>
        <v>Positive</v>
      </c>
      <c r="M126" s="12">
        <f t="shared" ref="M126:M128" si="56">D126-E126</f>
        <v>8.5690333699830028E-3</v>
      </c>
    </row>
    <row r="127" spans="1:13" x14ac:dyDescent="0.25">
      <c r="A127" s="9">
        <f t="shared" si="47"/>
        <v>44135</v>
      </c>
      <c r="B127" s="10">
        <f t="shared" si="50"/>
        <v>428.00255938694841</v>
      </c>
      <c r="C127" s="10">
        <f t="shared" si="51"/>
        <v>159.16232827114891</v>
      </c>
      <c r="D127" s="11">
        <v>5.1900000000000002E-2</v>
      </c>
      <c r="E127" s="11">
        <v>-1.8599999999999998E-2</v>
      </c>
      <c r="G127" s="14">
        <f>MAX($B$2:B127)</f>
        <v>437.30341278127565</v>
      </c>
      <c r="H127" s="12">
        <f t="shared" si="52"/>
        <v>-2.1268650375201203E-2</v>
      </c>
      <c r="I127" s="12" t="str">
        <f t="shared" si="53"/>
        <v>Positive</v>
      </c>
      <c r="J127" s="14">
        <f>MAX($C$2:C127)</f>
        <v>181.24605023051114</v>
      </c>
      <c r="K127" s="12">
        <f t="shared" si="54"/>
        <v>-0.12184387980469569</v>
      </c>
      <c r="L127" s="12">
        <f t="shared" si="55"/>
        <v>-1.8599999999999998E-2</v>
      </c>
      <c r="M127" s="12">
        <f t="shared" si="56"/>
        <v>7.0500000000000007E-2</v>
      </c>
    </row>
    <row r="128" spans="1:13" x14ac:dyDescent="0.25">
      <c r="A128" s="9">
        <f t="shared" si="47"/>
        <v>44165</v>
      </c>
      <c r="B128" s="10">
        <f t="shared" si="50"/>
        <v>450.38709324288584</v>
      </c>
      <c r="C128" s="10">
        <f t="shared" si="51"/>
        <v>171.16316782279353</v>
      </c>
      <c r="D128" s="11">
        <v>5.2299999999999999E-2</v>
      </c>
      <c r="E128" s="11">
        <f>'Horizon - Net'!E128</f>
        <v>7.5399999999999995E-2</v>
      </c>
      <c r="G128" s="14">
        <f>MAX($B$2:B128)</f>
        <v>450.38709324288584</v>
      </c>
      <c r="H128" s="12">
        <f t="shared" si="52"/>
        <v>0</v>
      </c>
      <c r="I128" s="12" t="str">
        <f t="shared" si="53"/>
        <v>Positive</v>
      </c>
      <c r="J128" s="14">
        <f>MAX($C$2:C128)</f>
        <v>181.24605023051114</v>
      </c>
      <c r="K128" s="12">
        <f t="shared" si="54"/>
        <v>-5.563090834196982E-2</v>
      </c>
      <c r="L128" s="12" t="str">
        <f t="shared" si="55"/>
        <v>Positive</v>
      </c>
      <c r="M128" s="12">
        <f t="shared" si="56"/>
        <v>-2.3099999999999996E-2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UCITS - Gross</vt:lpstr>
      <vt:lpstr>GEM - Gross</vt:lpstr>
      <vt:lpstr>Cover</vt:lpstr>
      <vt:lpstr>GEM Debt NAVS</vt:lpstr>
      <vt:lpstr>GEM - Net</vt:lpstr>
      <vt:lpstr>Frontier - Gross</vt:lpstr>
      <vt:lpstr>Frontier - Net</vt:lpstr>
      <vt:lpstr>SLT II</vt:lpstr>
      <vt:lpstr>Horizon - Gross</vt:lpstr>
      <vt:lpstr>Horizon - Net</vt:lpstr>
      <vt:lpstr>Credit - Gross</vt:lpstr>
      <vt:lpstr>Credit - Net</vt:lpstr>
      <vt:lpstr>Sukuk - Gross</vt:lpstr>
      <vt:lpstr>Sukuk -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Khanna</dc:creator>
  <cp:lastModifiedBy>Ashok Khanna</cp:lastModifiedBy>
  <dcterms:created xsi:type="dcterms:W3CDTF">2020-07-29T13:00:00Z</dcterms:created>
  <dcterms:modified xsi:type="dcterms:W3CDTF">2020-12-17T14:24:24Z</dcterms:modified>
</cp:coreProperties>
</file>