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winso\Documents\PythonFiles\Finalysis-Walkthrough\Input\"/>
    </mc:Choice>
  </mc:AlternateContent>
  <xr:revisionPtr revIDLastSave="0" documentId="13_ncr:1_{51B48316-63F7-4D02-8CB8-1CA599D9C007}" xr6:coauthVersionLast="47" xr6:coauthVersionMax="47" xr10:uidLastSave="{00000000-0000-0000-0000-000000000000}"/>
  <bookViews>
    <workbookView xWindow="28680" yWindow="-225" windowWidth="29040" windowHeight="15840" xr2:uid="{00000000-000D-0000-FFFF-FFFF00000000}"/>
  </bookViews>
  <sheets>
    <sheet name="Names and Links" sheetId="1" r:id="rId1"/>
    <sheet name="Decks" sheetId="2" r:id="rId2"/>
    <sheet name="Lineups" sheetId="3" r:id="rId3"/>
    <sheet name="Last Words Shadow" sheetId="4" r:id="rId4"/>
    <sheet name="Loot Sword" sheetId="5" r:id="rId5"/>
    <sheet name="Test Subject Rune" sheetId="6" r:id="rId6"/>
    <sheet name="Armed Dragon" sheetId="7" r:id="rId7"/>
    <sheet name="Hozumi Forest" sheetId="8" r:id="rId8"/>
    <sheet name="Puppet Portal" sheetId="9" r:id="rId9"/>
    <sheet name="Spellboost Rune " sheetId="10" r:id="rId10"/>
    <sheet name="Discard Dragon" sheetId="11" r:id="rId11"/>
    <sheet name="Chess Rune" sheetId="12" r:id="rId12"/>
    <sheet name="Crystallize Haven" sheetId="13" r:id="rId13"/>
    <sheet name="Bahamut Dragon" sheetId="14" r:id="rId14"/>
    <sheet name="Wrath Blood" sheetId="15" r:id="rId15"/>
    <sheet name="Enhance Portal" sheetId="16" r:id="rId16"/>
    <sheet name="Machina Portal" sheetId="17" r:id="rId17"/>
    <sheet name="Pazuzu Blood" sheetId="18" r:id="rId18"/>
    <sheet name="Commander Sword" sheetId="19" r:id="rId19"/>
    <sheet name="Control Portal" sheetId="20" r:id="rId20"/>
    <sheet name="Armed Discard Dragon" sheetId="21" r:id="rId21"/>
    <sheet name="Ambush Forest" sheetId="22" r:id="rId22"/>
    <sheet name="Heroic Sword" sheetId="23" r:id="rId23"/>
    <sheet name="Control Forest" sheetId="24" r:id="rId24"/>
    <sheet name="Magachiyo Forest" sheetId="25" r:id="rId25"/>
    <sheet name="Ghost Shadow" sheetId="26" r:id="rId26"/>
    <sheet name="Genomuel Blood" sheetId="27" r:id="rId27"/>
    <sheet name="Evo Forest" sheetId="28" r:id="rId28"/>
    <sheet name="Reanimate Shadow" sheetId="29" r:id="rId29"/>
    <sheet name="Heal Haven" sheetId="30" r:id="rId30"/>
    <sheet name="Evo Rally Sword" sheetId="31" r:id="rId31"/>
    <sheet name="Uneriel Haven" sheetId="32" r:id="rId32"/>
    <sheet name="Control Haven" sheetId="33" r:id="rId33"/>
    <sheet name="Ramp Dragon" sheetId="34" r:id="rId34"/>
    <sheet name="Evo Blood" sheetId="35" r:id="rId35"/>
    <sheet name="Dirt Rune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6" l="1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<sst xmlns="http://schemas.openxmlformats.org/spreadsheetml/2006/main" count="3045" uniqueCount="651">
  <si>
    <t>name</t>
  </si>
  <si>
    <t>deck 1</t>
  </si>
  <si>
    <t>deck 2</t>
  </si>
  <si>
    <t>deck 3</t>
  </si>
  <si>
    <t>top8</t>
  </si>
  <si>
    <t>夜雨繁花</t>
  </si>
  <si>
    <t>Loot Sword</t>
  </si>
  <si>
    <t>Test Subject Rune</t>
  </si>
  <si>
    <t>Last Words Shadow</t>
  </si>
  <si>
    <t>y</t>
  </si>
  <si>
    <t>DB Pabs</t>
  </si>
  <si>
    <t>laif</t>
  </si>
  <si>
    <t>EMT|Aynreese</t>
  </si>
  <si>
    <t xml:space="preserve">Spellboost Rune </t>
  </si>
  <si>
    <t>Armed Dragon</t>
  </si>
  <si>
    <t>Abe/REV</t>
  </si>
  <si>
    <t>Chess Rune</t>
  </si>
  <si>
    <t>Armed Discard Dragon</t>
  </si>
  <si>
    <t>Raisen</t>
  </si>
  <si>
    <t>Puppet Portal</t>
  </si>
  <si>
    <t>chiayongchee</t>
  </si>
  <si>
    <t>S5 Burn</t>
  </si>
  <si>
    <t>Dis.PaperFlare</t>
  </si>
  <si>
    <t>Yeche</t>
  </si>
  <si>
    <t>Pazuzu Blood</t>
  </si>
  <si>
    <t>Crystallize Haven</t>
  </si>
  <si>
    <t>aritakun/REV</t>
  </si>
  <si>
    <t>Sugata</t>
  </si>
  <si>
    <t>Jimsi</t>
  </si>
  <si>
    <t>S5 GODNA</t>
  </si>
  <si>
    <t>TK medusa</t>
  </si>
  <si>
    <t>Mokapot</t>
  </si>
  <si>
    <t>Infinity</t>
  </si>
  <si>
    <t>Machina Portal</t>
  </si>
  <si>
    <t>TpNinja</t>
  </si>
  <si>
    <t>『EMT』Landon</t>
  </si>
  <si>
    <t>DB Suya</t>
  </si>
  <si>
    <t>Hozumi Forest</t>
  </si>
  <si>
    <t>klinthiro</t>
  </si>
  <si>
    <t>Kome</t>
  </si>
  <si>
    <t>BorniPogas</t>
  </si>
  <si>
    <t>Enhance Portal</t>
  </si>
  <si>
    <t>nameko</t>
  </si>
  <si>
    <t>Bahamut Dragon</t>
  </si>
  <si>
    <t>Control Portal</t>
  </si>
  <si>
    <t>MmArkk</t>
  </si>
  <si>
    <t>SAGE</t>
  </si>
  <si>
    <t>Viral</t>
  </si>
  <si>
    <t>aqilasd</t>
  </si>
  <si>
    <t>Evo Blood</t>
  </si>
  <si>
    <t>DB Waltze</t>
  </si>
  <si>
    <t>Ambush Forest</t>
  </si>
  <si>
    <t>Wrath Blood</t>
  </si>
  <si>
    <t>Devix</t>
  </si>
  <si>
    <t>Discard Dragon</t>
  </si>
  <si>
    <t>Aruim</t>
  </si>
  <si>
    <t>Ryuusei</t>
  </si>
  <si>
    <t>Volentia</t>
  </si>
  <si>
    <t>Kraken</t>
  </si>
  <si>
    <t>Control Forest</t>
  </si>
  <si>
    <t>The Table</t>
  </si>
  <si>
    <t>Bonzaiii</t>
  </si>
  <si>
    <t>TK EvilTheee</t>
  </si>
  <si>
    <t>s5 bma YOUNG CAT</t>
  </si>
  <si>
    <t>Samsung</t>
  </si>
  <si>
    <t>Vanaros</t>
  </si>
  <si>
    <t>Hoppu</t>
  </si>
  <si>
    <t>THEone</t>
  </si>
  <si>
    <t>lucitick</t>
  </si>
  <si>
    <t>Xero</t>
  </si>
  <si>
    <t>jikal</t>
  </si>
  <si>
    <t>RuneQueen69</t>
  </si>
  <si>
    <t>Ghost Shadow</t>
  </si>
  <si>
    <t>SVCK | Kitsu</t>
  </si>
  <si>
    <t>血Sure</t>
  </si>
  <si>
    <t>KT218</t>
  </si>
  <si>
    <t>DarkusDX</t>
  </si>
  <si>
    <t>Commander Sword</t>
  </si>
  <si>
    <t>TK Yahiko</t>
  </si>
  <si>
    <t>Rubix</t>
  </si>
  <si>
    <t>Kusuo</t>
  </si>
  <si>
    <t>アリス</t>
  </si>
  <si>
    <t>Lazunekko</t>
  </si>
  <si>
    <t>Satellite</t>
  </si>
  <si>
    <t>ChonTM</t>
  </si>
  <si>
    <t>Reki</t>
  </si>
  <si>
    <t>KienxunLor</t>
  </si>
  <si>
    <t>Playmaker45</t>
  </si>
  <si>
    <t>Death</t>
  </si>
  <si>
    <t>Domiruuunn~</t>
  </si>
  <si>
    <t>Kafka</t>
  </si>
  <si>
    <t>Haruna</t>
  </si>
  <si>
    <t>Evo Rally Sword</t>
  </si>
  <si>
    <t>Ramp Dragon</t>
  </si>
  <si>
    <t>TK Iocaste</t>
  </si>
  <si>
    <t>MS Glow</t>
  </si>
  <si>
    <t>ECC 安達_GG</t>
  </si>
  <si>
    <t>THGB Kaori</t>
  </si>
  <si>
    <t>Skeks</t>
  </si>
  <si>
    <t>TK Styx</t>
  </si>
  <si>
    <t>MS Ed19900621</t>
  </si>
  <si>
    <t>GI joe</t>
  </si>
  <si>
    <t>Helix</t>
  </si>
  <si>
    <t>TK Zy</t>
  </si>
  <si>
    <t>Haliet</t>
  </si>
  <si>
    <t>Heroic Sword</t>
  </si>
  <si>
    <t>JoJo/深紅蘭</t>
  </si>
  <si>
    <t>SimplyLink</t>
  </si>
  <si>
    <t>Control Haven</t>
  </si>
  <si>
    <t>EMT|FlandreS</t>
  </si>
  <si>
    <t>Pure Scarlet</t>
  </si>
  <si>
    <t>Void</t>
  </si>
  <si>
    <t>ハァ？</t>
  </si>
  <si>
    <t>K1m3r4</t>
  </si>
  <si>
    <t>MS Ariadust</t>
  </si>
  <si>
    <t>プルルンバイ</t>
  </si>
  <si>
    <t>Nerosz</t>
  </si>
  <si>
    <t>Vellion</t>
  </si>
  <si>
    <t>TK 雷激</t>
  </si>
  <si>
    <t>SVCK|LeinRa</t>
  </si>
  <si>
    <t>Locke</t>
  </si>
  <si>
    <t>prana</t>
  </si>
  <si>
    <t>Poetree/REV</t>
  </si>
  <si>
    <t>Xallorev</t>
  </si>
  <si>
    <t>DB meladog</t>
  </si>
  <si>
    <t>Bakaneko</t>
  </si>
  <si>
    <t>Aster</t>
  </si>
  <si>
    <t>SVCK Kouhii</t>
  </si>
  <si>
    <t>S5 CurryKaree</t>
  </si>
  <si>
    <t>TK Resona</t>
  </si>
  <si>
    <t>SpecialWeigh</t>
  </si>
  <si>
    <t>MS AstalosX</t>
  </si>
  <si>
    <t>Jelly</t>
  </si>
  <si>
    <t>TS Essia</t>
  </si>
  <si>
    <t>BU Gsword</t>
  </si>
  <si>
    <t>ASG KangTuru</t>
  </si>
  <si>
    <t>Fyia</t>
  </si>
  <si>
    <t>Saiai</t>
  </si>
  <si>
    <t>Az</t>
  </si>
  <si>
    <t>TK Camael</t>
  </si>
  <si>
    <t>Manava</t>
  </si>
  <si>
    <t>OtaxChan</t>
  </si>
  <si>
    <t>WoodenStick</t>
  </si>
  <si>
    <t>Deltnix</t>
  </si>
  <si>
    <t>SushiRS2002</t>
  </si>
  <si>
    <t>Vendii</t>
  </si>
  <si>
    <t>N.E.K.O</t>
  </si>
  <si>
    <t>frozefrostle</t>
  </si>
  <si>
    <t>MS Yuu-Ri</t>
  </si>
  <si>
    <t>黒の塩</t>
  </si>
  <si>
    <t>Akuda</t>
  </si>
  <si>
    <t>TK Weakest</t>
  </si>
  <si>
    <t>Frost_Guppy</t>
  </si>
  <si>
    <t>INSANE~</t>
  </si>
  <si>
    <t>Aslaine</t>
  </si>
  <si>
    <t>PoorGolem</t>
  </si>
  <si>
    <t>HaruSama</t>
  </si>
  <si>
    <t>IEV Deeru</t>
  </si>
  <si>
    <t>Blitxerg</t>
  </si>
  <si>
    <t>TS Zhiff</t>
  </si>
  <si>
    <t>HokuZai</t>
  </si>
  <si>
    <t>DragonKni8</t>
  </si>
  <si>
    <t>FBKing</t>
  </si>
  <si>
    <t>SVCK Zki</t>
  </si>
  <si>
    <t>マコートー・アイ</t>
  </si>
  <si>
    <t>ararami</t>
  </si>
  <si>
    <t>NTR | SugomA</t>
  </si>
  <si>
    <t>TK Serdin</t>
  </si>
  <si>
    <t>Saturn/REV</t>
  </si>
  <si>
    <t>MS Kio</t>
  </si>
  <si>
    <t>IEV momoring</t>
  </si>
  <si>
    <t>Chaldea</t>
  </si>
  <si>
    <t>jiean/深紅蘭</t>
  </si>
  <si>
    <t>(EMT) RTKR</t>
  </si>
  <si>
    <t>Uneriel Haven</t>
  </si>
  <si>
    <t>Sasa LaRasa</t>
  </si>
  <si>
    <t>Kasumi Utako</t>
  </si>
  <si>
    <t>lapixx</t>
  </si>
  <si>
    <t>Pupi</t>
  </si>
  <si>
    <t>DIP</t>
  </si>
  <si>
    <t>IEV Arz21</t>
  </si>
  <si>
    <t>Obiajulu</t>
  </si>
  <si>
    <t>[EMT]Zaneric</t>
  </si>
  <si>
    <t>Illuna</t>
  </si>
  <si>
    <t>NinJusticeV</t>
  </si>
  <si>
    <t>Zamble</t>
  </si>
  <si>
    <t>TK SadFeeder</t>
  </si>
  <si>
    <t>HKishiWari</t>
  </si>
  <si>
    <t>Magachiyo Forest</t>
  </si>
  <si>
    <t>Yu Sora</t>
  </si>
  <si>
    <t>Reikha</t>
  </si>
  <si>
    <t>Y C</t>
  </si>
  <si>
    <t>IEV Mayuki</t>
  </si>
  <si>
    <t>Reyziel</t>
  </si>
  <si>
    <t>SitlordEO</t>
  </si>
  <si>
    <t>PenjilatLoli</t>
  </si>
  <si>
    <t>DB Tempest</t>
  </si>
  <si>
    <t>[EMT]Stella</t>
  </si>
  <si>
    <t>Ayatama</t>
  </si>
  <si>
    <t>響ん</t>
  </si>
  <si>
    <t>Hollypeazy</t>
  </si>
  <si>
    <t>Heal Haven</t>
  </si>
  <si>
    <t>Suayjung</t>
  </si>
  <si>
    <t>Two name</t>
  </si>
  <si>
    <t>Jinnnn</t>
  </si>
  <si>
    <t>KazuShiro</t>
  </si>
  <si>
    <t>Kobani</t>
  </si>
  <si>
    <t>Arfazy</t>
  </si>
  <si>
    <t>Chron</t>
  </si>
  <si>
    <t>Alryueika</t>
  </si>
  <si>
    <t>KingAF</t>
  </si>
  <si>
    <t>WasdSia</t>
  </si>
  <si>
    <t>Reo</t>
  </si>
  <si>
    <t>神羅Lexus</t>
  </si>
  <si>
    <t>Reanimate Shadow</t>
  </si>
  <si>
    <t>LastZero</t>
  </si>
  <si>
    <t>LS</t>
  </si>
  <si>
    <t>BuMega</t>
  </si>
  <si>
    <t>Hellven</t>
  </si>
  <si>
    <t>Reikn@レイーサ</t>
  </si>
  <si>
    <t>Arde</t>
  </si>
  <si>
    <t>antigeneral</t>
  </si>
  <si>
    <t>SVCK|Silent</t>
  </si>
  <si>
    <t>DHG Satou</t>
  </si>
  <si>
    <t>Ignar</t>
  </si>
  <si>
    <t>aoi2</t>
  </si>
  <si>
    <t>Alpha</t>
  </si>
  <si>
    <t>DB Karakiri</t>
  </si>
  <si>
    <t>Dragonsword</t>
  </si>
  <si>
    <t>レン/REV</t>
  </si>
  <si>
    <t>MS Banh mi</t>
  </si>
  <si>
    <t>TK Pixie</t>
  </si>
  <si>
    <t>Valar</t>
  </si>
  <si>
    <t>MightyRoos</t>
  </si>
  <si>
    <t>IEV Regda</t>
  </si>
  <si>
    <t>Somebody</t>
  </si>
  <si>
    <t>Kaf</t>
  </si>
  <si>
    <t>Aras</t>
  </si>
  <si>
    <t>IEV Walker</t>
  </si>
  <si>
    <t>Uelibloom</t>
  </si>
  <si>
    <t>Evo Forest</t>
  </si>
  <si>
    <t>Genomuel Blood</t>
  </si>
  <si>
    <t>ARcheus96</t>
  </si>
  <si>
    <t>MS Mint</t>
  </si>
  <si>
    <t>Cheshire</t>
  </si>
  <si>
    <t>sionette</t>
  </si>
  <si>
    <t>Ranzii</t>
  </si>
  <si>
    <t>Ayam Atomic</t>
  </si>
  <si>
    <t>Ares</t>
  </si>
  <si>
    <t>Eddric</t>
  </si>
  <si>
    <t>Dirt Rune</t>
  </si>
  <si>
    <t>IEV XCPhonon</t>
  </si>
  <si>
    <t>DB Honeyhill</t>
  </si>
  <si>
    <t>NONAME</t>
  </si>
  <si>
    <t>Brangwin</t>
  </si>
  <si>
    <t>SVCK | nat</t>
  </si>
  <si>
    <t>CYH OWO</t>
  </si>
  <si>
    <t>Exile_Alexei</t>
  </si>
  <si>
    <t>Riley</t>
  </si>
  <si>
    <t>Skyxen</t>
  </si>
  <si>
    <t>Rahman</t>
  </si>
  <si>
    <t>Joyverse</t>
  </si>
  <si>
    <t>DragonSun</t>
  </si>
  <si>
    <t>Mimimi</t>
  </si>
  <si>
    <t>Dolls | Bangi</t>
  </si>
  <si>
    <t>SVCK RekhytZ</t>
  </si>
  <si>
    <t>AkoAyPayaso</t>
  </si>
  <si>
    <t>Specter</t>
  </si>
  <si>
    <t>naruken</t>
  </si>
  <si>
    <t>SVCK Falcon_</t>
  </si>
  <si>
    <t>Ren xD</t>
  </si>
  <si>
    <t>Eclipse</t>
  </si>
  <si>
    <t>AssAxin</t>
  </si>
  <si>
    <t>(Vashura)</t>
  </si>
  <si>
    <t>Kibun</t>
  </si>
  <si>
    <t>La_lbert</t>
  </si>
  <si>
    <t>JapHetHs</t>
  </si>
  <si>
    <t>Syukuraa Ch</t>
  </si>
  <si>
    <t>Usagl</t>
  </si>
  <si>
    <t>GustoDeSuWa!</t>
  </si>
  <si>
    <t>Zetsubou</t>
  </si>
  <si>
    <t>YugiMutou</t>
  </si>
  <si>
    <t>S5 Hotaru</t>
  </si>
  <si>
    <t>Cerishen</t>
  </si>
  <si>
    <t>Deck Archetype</t>
  </si>
  <si>
    <t>Count</t>
  </si>
  <si>
    <t>Player %</t>
  </si>
  <si>
    <t>Deck 1</t>
  </si>
  <si>
    <t>Deck 2</t>
  </si>
  <si>
    <t>Deck 3</t>
  </si>
  <si>
    <t>CardName</t>
  </si>
  <si>
    <t>Icon</t>
  </si>
  <si>
    <t>Average</t>
  </si>
  <si>
    <t>0x</t>
  </si>
  <si>
    <t>1x</t>
  </si>
  <si>
    <t>2x</t>
  </si>
  <si>
    <t>3x</t>
  </si>
  <si>
    <t>Median</t>
  </si>
  <si>
    <t>Abyssal Colonel</t>
  </si>
  <si>
    <t>Huginn &amp; Muninn</t>
  </si>
  <si>
    <t>Istyndet, Soul Convict</t>
  </si>
  <si>
    <t>Cerberus, Infernal Hound</t>
  </si>
  <si>
    <t>Loyal Ghost Pup</t>
  </si>
  <si>
    <t>Corral Souls</t>
  </si>
  <si>
    <t>Mino, Daydreaming Reaper</t>
  </si>
  <si>
    <t>Thunder God of the Tempest</t>
  </si>
  <si>
    <t>Deathcat Reaper</t>
  </si>
  <si>
    <t>Chaotic Doom</t>
  </si>
  <si>
    <t>Azvaldt</t>
  </si>
  <si>
    <t>Krampus</t>
  </si>
  <si>
    <t>Deathly Tyrant's Feast</t>
  </si>
  <si>
    <t>Gilnelise, Ravenous Craving</t>
  </si>
  <si>
    <t>Fallen Sergeant</t>
  </si>
  <si>
    <t>A Hellish Banquet</t>
  </si>
  <si>
    <t>From the Dust Reborn</t>
  </si>
  <si>
    <t>Spirit Invasion</t>
  </si>
  <si>
    <t>Deathscythe Hound</t>
  </si>
  <si>
    <t>Goblin Assault</t>
  </si>
  <si>
    <t>Ginsetsu, Terror Banquet</t>
  </si>
  <si>
    <t>Underworld Lieutenant</t>
  </si>
  <si>
    <t>Baccherus, Peppy Ghostie</t>
  </si>
  <si>
    <t>Wandering Plaguebearer</t>
  </si>
  <si>
    <t>Ghastly Banishment</t>
  </si>
  <si>
    <t>Tochella, Noble Necromancer</t>
  </si>
  <si>
    <t>Angel's Blessing</t>
  </si>
  <si>
    <t>Arael</t>
  </si>
  <si>
    <t>Masquerade Ghost</t>
  </si>
  <si>
    <t>Uranus</t>
  </si>
  <si>
    <t>Olivia &amp; Sylvia, Wardens</t>
  </si>
  <si>
    <t>Rulenye, Screaming Silence</t>
  </si>
  <si>
    <t>Spiteful Screams</t>
  </si>
  <si>
    <t>Myroel, Death Enforcer</t>
  </si>
  <si>
    <t>Barbaros, Briny Convict</t>
  </si>
  <si>
    <t>Storm-Wracked First Mate</t>
  </si>
  <si>
    <t>Octrice, Hollow Usurpation</t>
  </si>
  <si>
    <t>Ultimate Hollow</t>
  </si>
  <si>
    <t>Deep-Sea Scout</t>
  </si>
  <si>
    <t>Tidal Gunner</t>
  </si>
  <si>
    <t>Adherent of Hollowness</t>
  </si>
  <si>
    <t>Arsène Lupin</t>
  </si>
  <si>
    <t>Opulent Strategist</t>
  </si>
  <si>
    <t>General Maximus</t>
  </si>
  <si>
    <t>Illustrious Thief</t>
  </si>
  <si>
    <t>Metatron</t>
  </si>
  <si>
    <t>Chivalrous Bandit</t>
  </si>
  <si>
    <t>Bumpkin Recruit</t>
  </si>
  <si>
    <t>Kagemitsu, Lost Samurai</t>
  </si>
  <si>
    <t>Brave Vanguard</t>
  </si>
  <si>
    <t>Hermit of Usurpation</t>
  </si>
  <si>
    <t>Radiel, Valorous Enforcer</t>
  </si>
  <si>
    <t>Warden of Honor</t>
  </si>
  <si>
    <t>Haggler's Gambit</t>
  </si>
  <si>
    <t>Taketsumi, Aconite Paladin</t>
  </si>
  <si>
    <t>Lyrala, Luminous Cleric</t>
  </si>
  <si>
    <t>Wayfaring Goblin</t>
  </si>
  <si>
    <t>Ultimate Bahamut</t>
  </si>
  <si>
    <t>Giant Happy Pig</t>
  </si>
  <si>
    <t>Serration Wave</t>
  </si>
  <si>
    <t>Swiftspeed Quickblader</t>
  </si>
  <si>
    <t>Devoted Researcher</t>
  </si>
  <si>
    <t>Obsessive Scholar</t>
  </si>
  <si>
    <t>Volunteer Test Subject</t>
  </si>
  <si>
    <t>Sephie, Depraved Convict</t>
  </si>
  <si>
    <t>Badb Catha, Trine Goddess</t>
  </si>
  <si>
    <t>Sacred Bird of Wisdom</t>
  </si>
  <si>
    <t>Yukishima, Master Biographer</t>
  </si>
  <si>
    <t>Freyja</t>
  </si>
  <si>
    <t>Garuel, Seraphic Leo</t>
  </si>
  <si>
    <t>Juno, Atelier Alchemist</t>
  </si>
  <si>
    <t>Angelic Starsitter</t>
  </si>
  <si>
    <t>Glistering Angel</t>
  </si>
  <si>
    <t>Insight</t>
  </si>
  <si>
    <t>Orchestral Mage</t>
  </si>
  <si>
    <t>Story of a Lifetime</t>
  </si>
  <si>
    <t>Warden of Recurrence</t>
  </si>
  <si>
    <t>Flame and Glass, Duality</t>
  </si>
  <si>
    <t>Harnessed Flame</t>
  </si>
  <si>
    <t>Harnessed Glass</t>
  </si>
  <si>
    <t>Sammy, Wizard's Apprentice</t>
  </si>
  <si>
    <t>Explorer of Mysteries</t>
  </si>
  <si>
    <t>Riley, Astral Shaman</t>
  </si>
  <si>
    <t>Warden of the Arcane</t>
  </si>
  <si>
    <t>Draconir, Knuckle Dragon</t>
  </si>
  <si>
    <t>Draconic Armor</t>
  </si>
  <si>
    <t>Swiftblade Dragonewt</t>
  </si>
  <si>
    <t>Hammer Dragonewt</t>
  </si>
  <si>
    <t>Lævateinn Dragon</t>
  </si>
  <si>
    <t>Lance Lizard</t>
  </si>
  <si>
    <t>Dragon Breeder</t>
  </si>
  <si>
    <t>Forte, Darkwing Ruler</t>
  </si>
  <si>
    <t>Ironscale Serpent Drake</t>
  </si>
  <si>
    <t>Dragon Oracle</t>
  </si>
  <si>
    <t>Dragonbane Blader</t>
  </si>
  <si>
    <t>Drazael, Ravening Enforcer</t>
  </si>
  <si>
    <t>Twindrake Guide</t>
  </si>
  <si>
    <t>Adherent of Ardor</t>
  </si>
  <si>
    <t>Si Long, Draconic God-Queen</t>
  </si>
  <si>
    <t>Dancing Crab</t>
  </si>
  <si>
    <t>Antemaria, Huntress Convict</t>
  </si>
  <si>
    <t>Warden of the Adamant Claw</t>
  </si>
  <si>
    <t>Hotheaded Marauder</t>
  </si>
  <si>
    <t>Razor-Clawed Thief</t>
  </si>
  <si>
    <t>Sacred Springs Dragon</t>
  </si>
  <si>
    <t>Scorched-Earth Tyrant</t>
  </si>
  <si>
    <t>Galmieux, Ardent Disdain</t>
  </si>
  <si>
    <t>Feena, Super Cute Hunter</t>
  </si>
  <si>
    <t>Filene, Blizzardous Heart</t>
  </si>
  <si>
    <t>Ethica, Firebrand Claw</t>
  </si>
  <si>
    <t>Ambitious Goblin Mage</t>
  </si>
  <si>
    <t>Cosmos Fang</t>
  </si>
  <si>
    <t>Hozumi, Enchanting Hostess</t>
  </si>
  <si>
    <t>Floral Breeze</t>
  </si>
  <si>
    <t>Wimael, Redolent Enforcer</t>
  </si>
  <si>
    <t>Stay in Paradise</t>
  </si>
  <si>
    <t>Erosive Annihilation</t>
  </si>
  <si>
    <t>Slade, Blossoming Wolf</t>
  </si>
  <si>
    <t>Magachiyo, Barbed Convict</t>
  </si>
  <si>
    <t>Greater Will</t>
  </si>
  <si>
    <t>Tam Lin, Fey Knight</t>
  </si>
  <si>
    <t>Carbuncle, Sacred Emerald</t>
  </si>
  <si>
    <t>Piercye, Queen of Frost</t>
  </si>
  <si>
    <t>Rayne, Divine Smith</t>
  </si>
  <si>
    <t>Nomadic Conductor</t>
  </si>
  <si>
    <t>Seed Barrage</t>
  </si>
  <si>
    <t>Forest Merchant</t>
  </si>
  <si>
    <t>Benevolent Elf</t>
  </si>
  <si>
    <t>Spirit of the Spring</t>
  </si>
  <si>
    <t>Forest Remedies</t>
  </si>
  <si>
    <t>Bastion of Seasons</t>
  </si>
  <si>
    <t>Feral Awakening</t>
  </si>
  <si>
    <t>Machete Elf</t>
  </si>
  <si>
    <t>Verdant Lieutenant</t>
  </si>
  <si>
    <t>Lishenna, Melodious Destruction</t>
  </si>
  <si>
    <t>Orchis, the Limitless</t>
  </si>
  <si>
    <t>Craftsman's Pride</t>
  </si>
  <si>
    <t>Cassim, the Courageous</t>
  </si>
  <si>
    <t>Tinkering Shopkeeper</t>
  </si>
  <si>
    <t>Inauspicious Puppeteer</t>
  </si>
  <si>
    <t>Merciless Voiding</t>
  </si>
  <si>
    <t>Blossoming Flower Doll</t>
  </si>
  <si>
    <t>Kyrzael, Killshot Enforcer</t>
  </si>
  <si>
    <t>Wielder of the Cosmos</t>
  </si>
  <si>
    <t>Puppets, Assemble!</t>
  </si>
  <si>
    <t>Robopup</t>
  </si>
  <si>
    <t>Summon Divine Treasure</t>
  </si>
  <si>
    <t>Absolute Chastity</t>
  </si>
  <si>
    <t>Jetpack Gunner</t>
  </si>
  <si>
    <t>Gunslinger Automaton</t>
  </si>
  <si>
    <t>Cutthroat, Discord Convict</t>
  </si>
  <si>
    <t>Shion, Immortal Aegis</t>
  </si>
  <si>
    <t>Blackrust Underling</t>
  </si>
  <si>
    <t>It's Raining Blades!</t>
  </si>
  <si>
    <t>Magic Missile</t>
  </si>
  <si>
    <t>Chakram Wizard</t>
  </si>
  <si>
    <t>Meltina, Miracle Sorceress</t>
  </si>
  <si>
    <t>Simael, Cleansing Enforcer</t>
  </si>
  <si>
    <t>Crushing Rain</t>
  </si>
  <si>
    <t>Mari, Card Conjurer</t>
  </si>
  <si>
    <t>Enchanting Spell</t>
  </si>
  <si>
    <t>Secrets of Onmyodo</t>
  </si>
  <si>
    <t>Kuon, Wuxing Master</t>
  </si>
  <si>
    <t>Check</t>
  </si>
  <si>
    <t>Magical Strategy</t>
  </si>
  <si>
    <t>Magical Knight</t>
  </si>
  <si>
    <t>Augite Wyrm</t>
  </si>
  <si>
    <t>Dragonewt's Might</t>
  </si>
  <si>
    <t>Argente, Purest Silver</t>
  </si>
  <si>
    <t>Noir &amp; Blanc, Brothers</t>
  </si>
  <si>
    <t>Lumiore, Prestigious Gold</t>
  </si>
  <si>
    <t>Captain Dragewood</t>
  </si>
  <si>
    <t>Infiniflame Dragon</t>
  </si>
  <si>
    <t>Mystic King</t>
  </si>
  <si>
    <t>Magical Rook</t>
  </si>
  <si>
    <t>Milady, Mystic Queen</t>
  </si>
  <si>
    <t>Cardseer</t>
  </si>
  <si>
    <t>Skewering Snare</t>
  </si>
  <si>
    <t>Angelic Strike</t>
  </si>
  <si>
    <t>Dreams of Adventure</t>
  </si>
  <si>
    <t>Elimination Unleashed</t>
  </si>
  <si>
    <t>Sorcerer's Standoff</t>
  </si>
  <si>
    <t>Skullfane, the Defiled</t>
  </si>
  <si>
    <t>Bejeweled Shrine</t>
  </si>
  <si>
    <t>Diamond Master</t>
  </si>
  <si>
    <t>Emerald Maiden</t>
  </si>
  <si>
    <t>Wingy, Chirpy Gemstone</t>
  </si>
  <si>
    <t>Holy Lightning Bird</t>
  </si>
  <si>
    <t>Sapphire Priestess</t>
  </si>
  <si>
    <t>Meus Jester</t>
  </si>
  <si>
    <t>Astolfo, Lunar Paladin</t>
  </si>
  <si>
    <t>Ruby Falcon</t>
  </si>
  <si>
    <t>Hierophant's Implements</t>
  </si>
  <si>
    <t>Impious Bishop</t>
  </si>
  <si>
    <t>Amethyst Lion</t>
  </si>
  <si>
    <t>Jeanne, Salvation's Maiden</t>
  </si>
  <si>
    <t>Vajra Champion</t>
  </si>
  <si>
    <t>Sacred Gavel</t>
  </si>
  <si>
    <t>Ascended Prism Priestess</t>
  </si>
  <si>
    <t>Perpetual Despair</t>
  </si>
  <si>
    <t>Crusader's Rallying Cry</t>
  </si>
  <si>
    <t>Luminescent Gem</t>
  </si>
  <si>
    <t>Terra Finis</t>
  </si>
  <si>
    <t>Strike of the Dragonslayer</t>
  </si>
  <si>
    <t>Satanael</t>
  </si>
  <si>
    <t>Vania, Crimson Majesty</t>
  </si>
  <si>
    <t>Howling Scream</t>
  </si>
  <si>
    <t>Garodeth, Insurgent Convict</t>
  </si>
  <si>
    <t>Howling Demon</t>
  </si>
  <si>
    <t>Raging Commander</t>
  </si>
  <si>
    <t>Demon Maestro</t>
  </si>
  <si>
    <t>Devilish Flautist</t>
  </si>
  <si>
    <t>Demonic Drummer</t>
  </si>
  <si>
    <t>Vicious Blitzer</t>
  </si>
  <si>
    <t>Veight, Twilit Highborn</t>
  </si>
  <si>
    <t>Vampire Queen's Castle</t>
  </si>
  <si>
    <t>Steamrolling Tank</t>
  </si>
  <si>
    <t>Valnareik, Lustful Desire</t>
  </si>
  <si>
    <t>Genomuel, Wyrm Enforcer</t>
  </si>
  <si>
    <t>Baleful Venomous Cobra</t>
  </si>
  <si>
    <t>Malicious Blader</t>
  </si>
  <si>
    <t>Adherent of Desire</t>
  </si>
  <si>
    <t>Lunelle, Queen of Wolves</t>
  </si>
  <si>
    <t>Fashionable Fiend</t>
  </si>
  <si>
    <t>Infernal Orchestration</t>
  </si>
  <si>
    <t>Crimson Virtue</t>
  </si>
  <si>
    <t>Razory Claw</t>
  </si>
  <si>
    <t>Briared Vampire</t>
  </si>
  <si>
    <t>Pain Immortal</t>
  </si>
  <si>
    <t>Ironforged Right Hand</t>
  </si>
  <si>
    <t>Smeltwork Bodyguard</t>
  </si>
  <si>
    <t>Puppet Workout</t>
  </si>
  <si>
    <t>Dune Surfer</t>
  </si>
  <si>
    <t>Rosa, Unfettered Maiden</t>
  </si>
  <si>
    <t>Vyrmedea, Synthetic Voice</t>
  </si>
  <si>
    <t>A New Discovery</t>
  </si>
  <si>
    <t>Arc</t>
  </si>
  <si>
    <t>Angel of Adjudication</t>
  </si>
  <si>
    <t>Warden of the Trigger</t>
  </si>
  <si>
    <t>Gullias, King of Beasts</t>
  </si>
  <si>
    <t>Overriding Abomination</t>
  </si>
  <si>
    <t>Burst Tackle</t>
  </si>
  <si>
    <t>Cultivate Life</t>
  </si>
  <si>
    <t>Dungeon Pathfinder</t>
  </si>
  <si>
    <t>Animal Puppeteer</t>
  </si>
  <si>
    <t>Hermit of Destruction</t>
  </si>
  <si>
    <t>Ralmia, Astrowing</t>
  </si>
  <si>
    <t>Mobile Researcher</t>
  </si>
  <si>
    <t>Dimension Cut</t>
  </si>
  <si>
    <t>Birth of the Ravenous</t>
  </si>
  <si>
    <t>Second Advent of the Omens</t>
  </si>
  <si>
    <t>Inner Discovery</t>
  </si>
  <si>
    <t>Ogre Weaponmaster</t>
  </si>
  <si>
    <t>Magna Transformation</t>
  </si>
  <si>
    <t>Magna Saber</t>
  </si>
  <si>
    <t>Karakuri Servant</t>
  </si>
  <si>
    <t>Tylle, Dimension Observer</t>
  </si>
  <si>
    <t>Brave Goblin</t>
  </si>
  <si>
    <t>Rusted Giant</t>
  </si>
  <si>
    <t>Melody's Return</t>
  </si>
  <si>
    <t>Doomlord of the Abyss</t>
  </si>
  <si>
    <t>Eccentric Archdemon</t>
  </si>
  <si>
    <t>Pazuzu, Noxious Gale</t>
  </si>
  <si>
    <t>Waltz, Moonlight Wolf-King</t>
  </si>
  <si>
    <t>Frenzied Demon</t>
  </si>
  <si>
    <t>Room Service Demon</t>
  </si>
  <si>
    <t>Furious Wolf</t>
  </si>
  <si>
    <t>Demon Bodyguard</t>
  </si>
  <si>
    <t>Warden of Decay</t>
  </si>
  <si>
    <t>Full Moon Leap</t>
  </si>
  <si>
    <t>Yuzuki, Bloodlord</t>
  </si>
  <si>
    <t>Lord of Devastation</t>
  </si>
  <si>
    <t>Frost Ogre</t>
  </si>
  <si>
    <t>Steeled Luminous Knight</t>
  </si>
  <si>
    <t>Kitty Sergeant</t>
  </si>
  <si>
    <t>Radiant Luminous Mage</t>
  </si>
  <si>
    <t>Resplendent Knight</t>
  </si>
  <si>
    <t>Royal Fortress</t>
  </si>
  <si>
    <t>Forge Weaponry</t>
  </si>
  <si>
    <t>Luminous Lancer</t>
  </si>
  <si>
    <t>Ninja Onslaught</t>
  </si>
  <si>
    <t>Shuriken Jutsu</t>
  </si>
  <si>
    <t>Legendary Sword Commander</t>
  </si>
  <si>
    <t>Sweeper Doll</t>
  </si>
  <si>
    <t>Adherent of Annihilation</t>
  </si>
  <si>
    <t>Rejuvenating Resurrection</t>
  </si>
  <si>
    <t>Verdant Protection</t>
  </si>
  <si>
    <t>Woodland Pest Control</t>
  </si>
  <si>
    <t>Well of Destiny</t>
  </si>
  <si>
    <t>Amerro, Spear Knight</t>
  </si>
  <si>
    <t>Heroic Entry</t>
  </si>
  <si>
    <t>Windslasher</t>
  </si>
  <si>
    <t>Valiant Fencer</t>
  </si>
  <si>
    <t>Mach Knight</t>
  </si>
  <si>
    <t>Ironwrought Defender</t>
  </si>
  <si>
    <t>Flame Soldier</t>
  </si>
  <si>
    <t>Morgenstern Maid</t>
  </si>
  <si>
    <t>Katze, Lady Thief</t>
  </si>
  <si>
    <t>Strategic Commander</t>
  </si>
  <si>
    <t>Merchant of the Wood</t>
  </si>
  <si>
    <t>Fairy of Gaia</t>
  </si>
  <si>
    <t>Blossoming Lunerian</t>
  </si>
  <si>
    <t>Autumn Leaf Man</t>
  </si>
  <si>
    <t>Izudia, Unkilling Annihilation</t>
  </si>
  <si>
    <t>Leafshade Assassin</t>
  </si>
  <si>
    <t>Budding Initiate</t>
  </si>
  <si>
    <t>Precocious Felpurr Kitten</t>
  </si>
  <si>
    <t>Fairytale Prince</t>
  </si>
  <si>
    <t>Elven Craftsmanship</t>
  </si>
  <si>
    <t>Warden of Balms</t>
  </si>
  <si>
    <t>Fairylight Guide</t>
  </si>
  <si>
    <t>Ship of Mourning Souls</t>
  </si>
  <si>
    <t>Necrocarnival</t>
  </si>
  <si>
    <t>Trick Dullahan</t>
  </si>
  <si>
    <t>Mischievous Zombie</t>
  </si>
  <si>
    <t>Shining Valkyrie</t>
  </si>
  <si>
    <t>Whorltusk Mammoth</t>
  </si>
  <si>
    <t>Yggdrasil, Root of Life</t>
  </si>
  <si>
    <t>Entanglement</t>
  </si>
  <si>
    <t>Charon, Stygian Demise</t>
  </si>
  <si>
    <t>Sacrosanct Temple</t>
  </si>
  <si>
    <t>Bellerophon</t>
  </si>
  <si>
    <t>Guide of the Virtuous</t>
  </si>
  <si>
    <t>Imperial Saint</t>
  </si>
  <si>
    <t>Erralde, Troth Convict</t>
  </si>
  <si>
    <t>Sacred Ice-Crusher</t>
  </si>
  <si>
    <t>Acolyte's Light</t>
  </si>
  <si>
    <t>Musketeers' Vow</t>
  </si>
  <si>
    <t>Wandering Knight</t>
  </si>
  <si>
    <t>Marwynn, Repose of Despair</t>
  </si>
  <si>
    <t>Uneriel, Winged Enforcer</t>
  </si>
  <si>
    <t>Adherent of Despair</t>
  </si>
  <si>
    <t>Spiritual Blow</t>
  </si>
  <si>
    <t>All-Feeling Divine</t>
  </si>
  <si>
    <t>Chamber of Cleansing</t>
  </si>
  <si>
    <t>Nekhbet</t>
  </si>
  <si>
    <t>Blackened Scripture</t>
  </si>
  <si>
    <t>Masamune, One-Eyed Dragon</t>
  </si>
  <si>
    <t>Demonium, Punk Devil</t>
  </si>
  <si>
    <t>Itsurugi, Eager Admirer</t>
  </si>
  <si>
    <t>Tevali, Demonic Cat</t>
  </si>
  <si>
    <t>Acid Golem</t>
  </si>
  <si>
    <t>Arctic Chimera</t>
  </si>
  <si>
    <t>Broom Witch</t>
  </si>
  <si>
    <t>Crystal Scryer</t>
  </si>
  <si>
    <t>Earthen Fist</t>
  </si>
  <si>
    <t>Ruler of Rubble</t>
  </si>
  <si>
    <t>Tempestuous Alchemist</t>
  </si>
  <si>
    <t>Ultramarine Witch</t>
  </si>
  <si>
    <t>Covetous Witch</t>
  </si>
  <si>
    <t>Levi, Sapience Supreme</t>
  </si>
  <si>
    <t>Magical Reserves</t>
  </si>
  <si>
    <t>Player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</si>
</sst>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33"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  <dxf>
      <fill>
        <patternFill patternType="solid">
          <fgColor rgb="FFA9A9A9"/>
          <bgColor rgb="FFA9A9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71" Type="http://schemas.openxmlformats.org/officeDocument/2006/relationships/hyperlink" Target="https://shadowverse-portal.com/deck/3.4.7c75i.7c75i.7LF_2.7LF_2.7LF_2.7LNJy.7LNJy.7Muzo.7Muzo.7Muzo.5_38w.5_38w.5_38w.7YEow.7YEow.7YEow.7Wpko.7Wpko.7P7JA.7P7JA.7P7JA.7Qj6o.7Qj6o.7Qj6o.7YIys.7YIys.7YIys.7Wpky.7Qj76.7Qj76.7Qj76.7c9Xy.7c9Xy.7c9Xy.7YLP6.7YLP6.7YLP6.7YE4M.7YE4M.7YE4M?lang=en" TargetMode="External"/><Relationship Id="rId21" Type="http://schemas.openxmlformats.org/officeDocument/2006/relationships/hyperlink" Target="https://shadowverse-portal.com/deck/3.5.7Uqno.7Uqno.7Uqno.7cQds.7cQds.7cQds.7NAoQ.7NAoQ.7NAoQ.7abwo.7abwo.7abwo.7NEy2.7NEy2.7NEy2.7UvgS.7UvgS.7UvgS.7cXyI.7cXyI.7cXyI.7UrWg.7UrWg.7UrWg.7Yewy.7Yewy.7Yewy.7Utyw.7NHOS.7NHOS.7NHOS.7LKti.7LKti.7LKti.7NA3s.7NA3s.7NA3s.7cVW2.7cVW2.7cVW2?lang=en" TargetMode="External"/><Relationship Id="rId324" Type="http://schemas.openxmlformats.org/officeDocument/2006/relationships/hyperlink" Target="https://shadowverse-portal.com/deck/3.8.7OQdy.7OQdy.7OQdy.7S9uI.7S9uI.7S8Aw.7S8Aw.7S8Aw.7S_by.7S_by.7S_by.7OOBY.7OOBY.7OOBY.7Vxb2.7Vxb2.7Vxb2.7V-1S.7V-1S.7V-1S.7ZmSw.7ZmSw.7S_c6.7S_c6.7SAdA.7SAdA.7SAdA.7W3eg.7OOBi.7OQe6.7OQe6.7OQe6.7Wpky.7Wpky.7W2vo.7W2vo.7W2vo.7dhBy.7dhBy.7dhBy?lang=en" TargetMode="External"/><Relationship Id="rId53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29" Type="http://schemas.openxmlformats.org/officeDocument/2006/relationships/hyperlink" Target="https://shadowverse-portal.com/deck/3.2.7M3Gc.7M3Gc.7M3Gc.7PtPS.7PtPS.7PtPS.7bHO2.7bHO2.7bHO2.7M6RQ.7M6RQ.7M6RQ.7LNJy.7LNJy.7M0qC.7M0qC.7M5ii.7M5ii.7M5ii.7PyHo.7PyHo.7bJqI.7bJqI.7bJqI.7M0q2.7M0q2.7M88y.7M88y.7M88y.7XaZy.7XaZy.7XaZy.7bMGY.7bMGY.7bMGY.7bOio.7bOio.7bOio.7Xaa6.7Xaa6?lang=en" TargetMode="External"/><Relationship Id="rId170" Type="http://schemas.openxmlformats.org/officeDocument/2006/relationships/hyperlink" Target="https://shadowverse-portal.com/deck/3.4.7QboM.7QboM.7QboM.7YIyi.7YIyi.7YIyi.7YHFA.7YHFA.7YHFA.7LNJy.7LNJy.7S_by.7S_by.7S_by.7WnIi.7WnIi.7WnIi.7YE4C.7YE4C.7YE4C.7YIyY.7YIyY.7YIyY.7c4fc.7c4fc.7c4fc.7USNI.7USNI.7USNS.7USNS.7USNS.7YGWI.7YGWI.7YGWI.7YLOo.7YLOo.7YLOo.7UXFy.7UXFy.7UXFy?lang=en" TargetMode="External"/><Relationship Id="rId268" Type="http://schemas.openxmlformats.org/officeDocument/2006/relationships/hyperlink" Target="https://shadowverse-portal.com/deck/3.2.7M3Gc.7M3Gc.7M3Gc.7PtPS.7bHO2.7bHO2.7bHO2.7M6RQ.7M6RQ.7M6RQ.7S_by.7S_by.7S_by.7M0qC.7M5ii.7M5ii.7M5ii.7Tf62.7Tf62.7Tf62.7bJqI.7bJqI.7bJqI.7M88o.7M88y.7M88y.7M88y.7XaZy.7XaZy.7XaZy.7bMGY.7bMGY.7bMGY.7bOio.7bOio.7bOio.7Xaa6.7Xaa6.7Xaa6.7Sz9Y?lang=en" TargetMode="External"/><Relationship Id="rId475" Type="http://schemas.openxmlformats.org/officeDocument/2006/relationships/hyperlink" Target="https://shadowverse-portal.com/deck/3.3.5-gkQ.5-gkQ.5-gkQ.7MSPg.7P9lQ.7MWZS.7MWZS.7MWZS.5-gka.5-gka.5-gka.7QI-w.7QI-w.7QI-w.7Wpko.7Wpko.7P7JA.7P7JA.7P7JA.7QFpo.7QFpo.7Xy-S.7Xy-S.7Xy-S.7QKiI.7Xu5y.7Xu5y.7Xu5y.7QDNi.7QDNi.7QDNi.7bgXQ.7bgXQ.7bgXQ.7U77w.7U77w.7U77w.7bn7S.7bn7S.7bn7S?lang=en" TargetMode="External"/><Relationship Id="rId682" Type="http://schemas.openxmlformats.org/officeDocument/2006/relationships/hyperlink" Target="https://shadowverse-portal.com/deck/3.1.7SuH2.7SuH2.7SuH2.7TGhY.7TGhY.7TGhY.7Lk0w.7Lk0w.7Lk0w.7LNJy.7LNJy.7LNJy.7P90i.7P90i.7P90i.7axPy.7axPy.7axPy.7S_c6.7S_c6.7S_c6.7P7JA.7P7JA.7P7JA.7auzs.7auzs.7auzs.7LlkS.7LlkS.7LlkS.7XC9c.7XC9c.7XC9c.7Wpky.7Wpky.7Wpky.7Sz9Y.7Sz9Y.7Sz9Y.7S_bo?lang=en" TargetMode="External"/><Relationship Id="rId32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Sz9Y.7LKti?lang=en" TargetMode="External"/><Relationship Id="rId12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35" Type="http://schemas.openxmlformats.org/officeDocument/2006/relationships/hyperlink" Target="https://shadowverse-portal.com/deck/3.3.7SuH2.7SuH2.7SuH2.7WnIY.7WnIY.7WnIY.7LNJy.7LNJy.7LNJy.7S_by.7S_by.7S_by.7WnIi.7WnIi.7WnIi.7MWZS.7MWZS.7MWZS.7bfoY.7bfoY.7bfoY.7biEo.7biEo.7biEo.7S_c6.7S_c6.7S_c6.7Wpko.7Wpko.7Wpko.7bkh2.7bkh2.7bkh2.7QKiI.7Wpky.7Wpky.7Wpky.7bn7I.7bn7I.7bn7I?lang=en" TargetMode="External"/><Relationship Id="rId542" Type="http://schemas.openxmlformats.org/officeDocument/2006/relationships/hyperlink" Target="https://shadowverse-portal.com/deck/3.4.7c75i.7c75i.7LF_2.7LF_2.7LF_2.7LNJy.7LNJy.7Muzo.7Muzo.5_38w.5_38w.5_38w.7YEow.7YEow.7YEow.7Wpko.7Wpko.7P7JA.7P7JA.7P7JA.7Qj6o.7Qj6o.7Qj6o.7YIys.7YIys.7YIys.7Wpky.7Qj76.7Qj76.7Qj76.7c9Xy.7c9Xy.7YLP6.7YLP6.7YLP6.7S_bo.7S_bo.7YE4M.7YE4M.7YE4M?lang=en" TargetMode="External"/><Relationship Id="rId181" Type="http://schemas.openxmlformats.org/officeDocument/2006/relationships/hyperlink" Target="https://shadowverse-portal.com/deck/3.1.7WnIY.7WnIY.7WnIY.7Lk0w.7Lk0w.7X5ZQ.7X5ZQ.7X5ZQ.7LNJy.7LNJy.7LNJy.7SwjI.7SwjI.7SwjI.7S_by.7S_by.7WnIi.7WnIi.7WnIi.7P9lQ.7P9lQ.7Wo1Q.7Wo1Q.7TO0S.7P7JA.7P7JA.7P7JA.7PZtI.7PZtI.7PZtI.7TLaC.7TLaC.7LlkS.7LlkS.7XC9I.7XC9I.7XC9I.7b0IS.7b0IS.7b0IS?lang=en" TargetMode="External"/><Relationship Id="rId402" Type="http://schemas.openxmlformats.org/officeDocument/2006/relationships/hyperlink" Target="https://shadowverse-portal.com/deck/3.8.7P6aI.7S9uI.7S9uI.7S9uI.7WnIi.7P9lQ.7OQdo.7OQdo.7S7S2.7S7S2.7S7S2.7V-1S.7V-1S.7V-1S.7W0TY.7W0TY.7W0TY.7P7JA.7Zqci.7Zqci.7Zqci.7deli.7deli.7deli.7W3eg.7W3eg.7W3eg.7SEmo.7SEmo.7SEmo.7SEn6.7SD3Q.7SD3Q.7SD3Q.7W2vy.7W2vy.7W2vy.7dhBy.7dhBy.7dhBy?lang=en" TargetMode="External"/><Relationship Id="rId27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8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93" Type="http://schemas.openxmlformats.org/officeDocument/2006/relationships/hyperlink" Target="https://shadowverse-portal.com/deck/3.5.7Uqno.7Uqno.7Uqno.7cQds.7cQds.7cQds.7LNJy.7LNJy.7abwo.7abwo.7abwo.7NEy2.7NEy2.7NEy2.7UvgS.7UvgS.7UvgS.7cXyI.7cXyI.7cXyI.7UrWg.7UrWg.7UrWg.7P7JA.7Yewy.7Yewy.7Yewy.7Utyw.7NHOS.7NHOS.7NHOS.7LKti.7LKti.7LKti.7NA3s.7NA3s.7NA3s.7cVW2.7cVW2.7cVW2?lang=en" TargetMode="External"/><Relationship Id="rId707" Type="http://schemas.openxmlformats.org/officeDocument/2006/relationships/hyperlink" Target="https://shadowverse-portal.com/deck/3.6.7abwo.7abwo.7ctwi.7Sz9Y.7Sz9Y.7Sz9Y.7aWZC.7aWZC.7aWZC.7Nfoy.7Nfoy.7Nfoy.7RP3I.7RP3I.7RP3I.7RRVi.7VAmM.7VAmM.7VAmM.7VI56.7VI56.7VI56.7Z1Lc.7Z1Lc.7Z1Lc.7Z6E6.7Z6E6.7Z6E6.7cp2M.7LKti.7LKti.7LKti.7S_bo.7S_bo.7VI4o.7VI4o.7VI4o.7NdMi.7NdMi.7NdMi?lang=en" TargetMode="External"/><Relationship Id="rId43" Type="http://schemas.openxmlformats.org/officeDocument/2006/relationships/hyperlink" Target="https://shadowverse-portal.com/deck/3.2.7PtPS.7PtPS.7PtPS.7bHO2.7bHO2.7bHO2.7M6RQ.7M6RQ.7M6RQ.7LNJy.7LNJy.7S_by.7S_by.7S_by.7M0qC.7M5ii.7M5ii.7M5ii.7Tf62.7Tf62.7Tf62.7bJqI.7bJqI.7bJqI.7M88o.7M88y.7M88y.7M88y.7XaZy.7XaZy.7XaZy.7bMGY.7bMGY.7bMGY.7bOio.7bOio.7bOio.7Xaa6.7Xaa6.7Xaa6?lang=en" TargetMode="External"/><Relationship Id="rId139" Type="http://schemas.openxmlformats.org/officeDocument/2006/relationships/hyperlink" Target="https://shadowverse-portal.com/deck/3.2.7M3Gc.7M3Gc.7M3Gc.7bHO2.7bHO2.7bHO2.7M6RQ.7M6RQ.7M6RQ.7LNJy.7S_by.7S_by.7S_by.7M0qC.7M0qC.7M5ii.7M5ii.7M5ii.7Tf62.7Tf62.7Tf62.7bJqI.7bJqI.7bJqI.7M88o.7M88y.7M88y.7M88y.7XaZy.7XaZy.7XaZy.7bMGY.7bMGY.7bMGY.7bOio.7bOio.7bOio.7Xaa6.7Xaa6.7Xaa6?lang=en" TargetMode="External"/><Relationship Id="rId346" Type="http://schemas.openxmlformats.org/officeDocument/2006/relationships/hyperlink" Target="https://shadowverse-portal.com/deck/3.2.7M3Gc.7M3Gc.7M3Gc.7bHO2.7bHO2.7bHO2.7M6RQ.7M6RQ.7M6RQ.7S_by.7S_by.7S_by.7M0qC.7M0qC.7M0qC.7M5ii.7M5ii.7M5ii.7Tf62.7Tf62.7bJqI.7bJqI.7bJqI.7M88o.7M88o.7M88y.7M88y.7M88y.7XaZy.7XaZy.7XaZy.7bMGY.7bMGY.7bMGY.7bOio.7bOio.7bOio.7Xaa6.7Xaa6.7Xaa6?lang=en" TargetMode="External"/><Relationship Id="rId553" Type="http://schemas.openxmlformats.org/officeDocument/2006/relationships/hyperlink" Target="https://shadowverse-portal.com/deck/3.3.7Xrfi.7Xrfi.7Xrfi.5-gkQ.5-gkQ.5-gkQ.7WnIi.7WnIi.7WnIi.7MWZS.7MWZS.7MWZS.7XwY2.7XwY2.7QI-w.7QI-w.7QI-w.7XxGw.7XxGw.7XxGw.7Wpko.7Wpko.7Wpko.7XrfY.7XrfY.7XrfY.7bizg.7bizg.7bizg.7Wpky.7Wpky.7Xu5o.7Xu5o.7Xu5o.7MUrw.7MUrw.7MUrw.7Xy-I.7Xy-I.7Xy-I?lang=en" TargetMode="External"/><Relationship Id="rId192" Type="http://schemas.openxmlformats.org/officeDocument/2006/relationships/hyperlink" Target="https://shadowverse-portal.com/deck/3.8.7OOwQ.7OOwQ.7S_by.7S_by.7S_by.7WnIi.7WnIi.7WnIi.7abwo.7abwo.7abwo.7OQdo.7OQdo.7OQdo.7V-1I.7V-1I.7V-1S.7V-1S.7Zqci.7Zqci.7Zqci.7Zt2o.7Zt2o.7Zt2o.7deli.7deli.7deli.7SAdA.7SAdA.7SAdA.7W3eg.7W3eg.7W3eg.7Wpky.7W2vy.7W2vy.7W2vy.7dhBy.7dhBy.7dhBy?lang=en" TargetMode="External"/><Relationship Id="rId206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413" Type="http://schemas.openxmlformats.org/officeDocument/2006/relationships/hyperlink" Target="https://shadowverse-portal.com/deck/3.4.7YIyi.7YIyi.7YIyi.7YHFA.7YHFA.7YHFA.7LF_2.7LF_2.7LF_2.7YIyY.7YIyY.7YIyY.7c4fc.7c4fc.7c4fc.5_38w.5_38w.5_38w.7YEow.7YEow.7YEow.7P7JA.7P7JA.7Qj6o.7Qj6o.7YIys.7YIys.7YIys.7Qj76.7Qj76.7Qj76.7YLOo.7YLOo.7YLOo.7YLP6.7YLP6.7YLP6.7YE4M.7YE4M.7YE4M?lang=en" TargetMode="External"/><Relationship Id="rId497" Type="http://schemas.openxmlformats.org/officeDocument/2006/relationships/hyperlink" Target="https://shadowverse-portal.com/deck/3.3.7SuH2.7SuH2.7LNJy.7LNJy.7LNJy.7P90i.7P90i.7S_by.7S_by.7S_by.7WnIi.7WnIi.7WnIi.7MWZS.7MWZS.7MWZS.7bfoY.7bfoY.7bfoY.7biEo.7biEo.7biEo.7S_c6.7S_c6.7S_c6.7Wpko.7Wpko.7Wpko.7bkh2.7bkh2.7bkh2.7QKiI.7U6P2.7U6P2.7Wpky.7Wpky.7Wpky.7bn7I.7bn7I.7bn7I?lang=en" TargetMode="External"/><Relationship Id="rId620" Type="http://schemas.openxmlformats.org/officeDocument/2006/relationships/hyperlink" Target="https://shadowverse-portal.com/deck/3.3.5-gkQ.5-gkQ.5-gkQ.7U2Fa.7U2Fa.7Wo1Q.7Wo1Q.7MWZS.7MWZS.7MWZS.5-gka.5-gka.5-gka.7QI-w.7QI-w.7QI-w.7Wpko.7Wpko.7P7JA.7P7JA.7P7JA.7QFpo.7Xy-S.7Xy-S.7Xy-S.7Xu5y.7Xu5y.7Xu5y.7QDNi.7QDNi.7QDNi.7bgXQ.7bgXQ.7bgXQ.7U77w.7U77w.7U77w.7bn7S.7bn7S.7bn7S?lang=en" TargetMode="External"/><Relationship Id="rId718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357" Type="http://schemas.openxmlformats.org/officeDocument/2006/relationships/hyperlink" Target="https://shadowverse-portal.com/deck/3.3.7SuH2.7SuH2.7SuH2.7LNJy.7LNJy.7LNJy.7P90i.7P90i.7S_by.7S_by.7S_by.7WnIi.7WnIi.7MWZS.7MWZS.7MWZS.7bfoY.7bfoY.7bfoY.7biEo.7biEo.7biEo.7S_c6.7S_c6.7S_c6.7Wpko.7Wpko.7Wpko.7bkh2.7bkh2.7bkh2.7QKiI.7Wpky.7Wpky.7Wpky.7bn7I.7bn7I.7bn7I.7LKti.7LKti?lang=en" TargetMode="External"/><Relationship Id="rId5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1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6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24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631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o.7M88y.7M88y.7M88y.7XaZy.7XaZy.7XaZy.7bMGY.7bMGY.7bMGY.7bOio.7bOio.7bOio.7Xaa6.7Xaa6?lang=en" TargetMode="External"/><Relationship Id="rId72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270" Type="http://schemas.openxmlformats.org/officeDocument/2006/relationships/hyperlink" Target="https://shadowverse-portal.com/deck/3.5.7Uqno.7Uqno.7Uqno.7cQds.7cQds.7cQds.7LNJy.7abwo.7abwo.7NEy2.7NEy2.7NEy2.7UvgS.7UvgS.7UvgS.7cQdY.7cXyI.7cXyI.7cXyI.7UrWg.7UrWg.7UrWg.7Yewy.7Yewy.7Yewy.7NDEg.7Utyw.7Utyw.7NHOS.7NHOS.7NHOS.7LKti.7LKti.7LKti.7NA3s.7NA3s.7NA3s.7cVW2.7cVW2.7cVW2?lang=en" TargetMode="External"/><Relationship Id="rId6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30" Type="http://schemas.openxmlformats.org/officeDocument/2006/relationships/hyperlink" Target="https://shadowverse-portal.com/deck/3.1.7WnIY.7WnIY.7WnIY.7Lk0w.7Lk0w.7Lk0w.7X5ZQ.7X5ZQ.7X5ZQ.7LNJy.7LNJy.7SwjI.7SwjI.7SwjI.7S_by.7S_by.7S_by.7WnIi.7WnIi.7WnIi.7P9lQ.7X9j2.7X9j2.7X9j2.7P7JA.7P7JA.7P7JA.7PZtI.7PZtI.7PZtI.7TLaC.7TLaC.7TLaC.7Wpky.7Wpky.7XC9I.7XC9I.7XC9I.7b0IS.7b0IS?lang=en" TargetMode="External"/><Relationship Id="rId368" Type="http://schemas.openxmlformats.org/officeDocument/2006/relationships/hyperlink" Target="https://shadowverse-portal.com/deck/3.3.7SuH2.7SuH2.7SuH2.7LNJy.7LNJy.7LNJy.7P90i.7P90i.7P90i.7S_by.7S_by.7S_by.7WnIi.7WnIi.7WnIi.7MWZS.7MWZS.7MWZS.7bfoY.7bfoY.7bfoY.7biEo.7biEo.7biEo.7S_c6.7S_c6.7S_c6.7Wpko.7Wpko.7Wpko.7bkh2.7bkh2.7bkh2.7QKiI.7Wpky.7Wpky.7Wpky.7bn7I.7bn7I.7bn7I?lang=en" TargetMode="External"/><Relationship Id="rId575" Type="http://schemas.openxmlformats.org/officeDocument/2006/relationships/hyperlink" Target="https://shadowverse-portal.com/deck/3.3.7Xrfi.7Xrfi.7Xrfi.5-gkQ.5-gkQ.5-gkQ.7LNJy.7LNJy.7LNJy.7WnIi.7WnIi.7WnIi.7aXHw.7aXHw.7aXHw.7MWZS.7MWZS.7MWZS.7QI-w.7QI-w.7QI-w.7XxGw.7XxGw.7XxGw.7Wpko.7Wpko.7P7JA.7P7JA.7XrfY.7XrfY.7XrfY.7bizg.7bizg.7bizg.7Xu5o.7Xu5o.7Xu5o.7Xy-I.7Xy-I.7Xy-I?lang=en" TargetMode="External"/><Relationship Id="rId228" Type="http://schemas.openxmlformats.org/officeDocument/2006/relationships/hyperlink" Target="https://shadowverse-portal.com/deck/3.4.7c75i.7c75i.7LF_2.7LF_2.7LF_2.7LNJy.7LNJy.7Muzo.7Muzo.7Muzo.5_38w.5_38w.7YEow.7YEow.7YEow.7Wpko.7Wpko.7Wpko.7P7JA.7P7JA.7P7JA.7Qj6o.7Qj6o.7Qj6o.7YIys.7YIys.7YIys.7Qj76.7Qj76.7Qj76.7YLOy.7c9Xy.7c9Xy.7c9Xy.7YLP6.7YLP6.7YLP6.7YE4M.7YE4M.7YE4M?lang=en" TargetMode="External"/><Relationship Id="rId43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642" Type="http://schemas.openxmlformats.org/officeDocument/2006/relationships/hyperlink" Target="https://shadowverse-portal.com/deck/3.8.7OQdy.7OQdy.7OQdy.7S9uI.7S9uI.7S9uI.7VxbM.7VxbM.7VxbM.7S8Aw.7S8Aw.7S8Aw.7S_by.7S_by.7S_by.7OOBY.7OOBY.7OOBY.7Vxb2.7Vxb2.7Vxb2.7V-1S.7V-1S.7V-1S.7ZmSw.7ZmSw.7SAdA.7SAdA.7SAdA.7OQe6.7OQe6.7OQe6.7Wpky.7Wpky.7W2vo.7W2vo.7W2vo.7dhBy.7dhBy.7dhBy?lang=en" TargetMode="External"/><Relationship Id="rId281" Type="http://schemas.openxmlformats.org/officeDocument/2006/relationships/hyperlink" Target="https://shadowverse-portal.com/deck/3.4.7QboM.7QboM.7QboM.7YIyi.7YIyi.7YIyi.7YHFA.7YHFA.7YHFA.7S_by.7S_by.7S_by.7WnIi.7WnIi.7WnIi.7YIyY.7YIyY.7YIyY.7c4fc.7c4fc.7c4fc.5_38w.5_38w.7S_c6.7S_c6.7S_c6.7USNS.7USNS.7YGWI.7YGWI.7YGWI.7c2DM.7c2DM.7c2DM.7YLOo.7YLOo.7YLOo.7UXFy.7UXFy.7UXFy?lang=en" TargetMode="External"/><Relationship Id="rId502" Type="http://schemas.openxmlformats.org/officeDocument/2006/relationships/hyperlink" Target="https://shadowverse-portal.com/deck/3.3.5-gkQ.5-gkQ.5-gkQ.7Wo1Q.7Wo1Q.7Wo1Q.7MWZS.7MWZS.7MWZS.7bfoY.7bfoY.5-gka.5-gka.5-gka.7XxGw.7XxGw.7Wpko.7Wpko.7P7JA.7P7JA.7QFpo.7QFpo.7Xy-S.7Xy-S.7bizg.7bizg.7QKiI.7QKiI.7QKiI.7Wpky.7QDNi.7QDNi.7Xu5o.7bgXQ.7bgXQ.7bgXQ.7U77w.7U77w.7bn7S.7bn7S?lang=en" TargetMode="External"/><Relationship Id="rId76" Type="http://schemas.openxmlformats.org/officeDocument/2006/relationships/hyperlink" Target="https://shadowverse-portal.com/deck/3.2.7M3Gc.7M3Gc.7M3Gc.7PtPS.7bHO2.7bHO2.7bHO2.7M6RQ.7M6RQ.7M6RQ.7LNJy.7LNJy.7S_by.7S_by.7M0qC.7M5ii.7M5ii.7M5ii.7Tf62.7Tf62.7bJqI.7bJqI.7bJqI.7M88o.7M88y.7M88y.7M88y.7XaZy.7XaZy.7XaZy.7bMGY.7bMGY.7bMGY.7bOio.7bOio.7bOio.7Xaa6.7Xaa6.7Xaa6.7bOiy?lang=en" TargetMode="External"/><Relationship Id="rId141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_c6.7SAdA.7SAdA.7SAdA.7OQe6.7OQe6.7OQe6.7Wpky.7Wpky.7W2vo.7W2vo.7W2vo.7dhBy.7dhBy.7dhBy?lang=en" TargetMode="External"/><Relationship Id="rId379" Type="http://schemas.openxmlformats.org/officeDocument/2006/relationships/hyperlink" Target="https://shadowverse-portal.com/deck/3.2.7M3Gc.7M3Gc.7M3Gc.7PtPS.7PtPS.7bHO2.7bHO2.7bHO2.7M6RQ.7M6RQ.7M6RQ.7LNJy.7S_by.7S_by.7M0qC.7M5ii.7M5ii.7M5ii.7Tf62.7Tf62.7Tf62.7bJqI.7bJqI.7bJqI.7M88o.7M88y.7M88y.7M88y.7XaZy.7XaZy.7XaZy.7bMGY.7bMGY.7bMGY.7bOio.7bOio.7bOio.7Xaa6.7Xaa6.7Xaa6?lang=en" TargetMode="External"/><Relationship Id="rId586" Type="http://schemas.openxmlformats.org/officeDocument/2006/relationships/hyperlink" Target="https://shadowverse-portal.com/deck/3.1.7WnIY.7WnIY.7WnIY.7Lk0w.7X5ZQ.7X5ZQ.7X5ZQ.7LNJy.7LNJy.7LNJy.7SwjI.7SwjI.7SwjI.7S_by.7S_by.7WnIi.7WnIi.7WnIi.7P9lQ.7P9lQ.7Wo1Q.7Wo1Q.7X9j2.7X9j2.7b0II.7b0II.7b0II.7P7JA.7P7JA.7P7JA.7PZtI.7PZtI.7PZtI.7XC9I.7XC9I.7XC9I.7TO0c.7TO0c.7b0IS.7b0IS?lang=en" TargetMode="External"/><Relationship Id="rId7" Type="http://schemas.openxmlformats.org/officeDocument/2006/relationships/hyperlink" Target="https://shadowverse-portal.com/deck/3.2.7M3Gc.7M3Gc.7M3Gc.7PtPS.7PtPS.7bHO2.7bHO2.7bHO2.7M6RQ.7M6RQ.7M6RQ.7LNJy.7S_by.7S_by.7S_by.7M0qC.7M0qC.7M5ii.7M5ii.7M5ii.7Tf62.7Tf62.7Tf62.7bJqI.7bJqI.7bJqI.7M88y.7M88y.7M88y.7XaZy.7XaZy.7XaZy.7bMGY.7bMGY.7bMGY.7bOio.7bOio.7bOio.7Xaa6.7Xaa6?lang=en" TargetMode="External"/><Relationship Id="rId23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46" Type="http://schemas.openxmlformats.org/officeDocument/2006/relationships/hyperlink" Target="https://shadowverse-portal.com/deck/3.5.7cQds.7cQds.7cQds.7LNJy.7abwo.7abwo.7abwo.7NEy2.7NEy2.7NEy2.7UvgS.7UvgS.7UvgS.7YhN2.7YhN2.7YhN2.7cXyI.7cXyI.7cXyI.7UrWg.7UrWg.7UrWg.7cTog.7cTog.7cTog.7Yewy.7Yewy.7Yewy.7NDEg.7NDEg.7cT3o.7YjpI.7YjpI.7YjpI.7LKti.7LKti.7LKti.7cVW2.7cVW2.7cVW2?lang=en" TargetMode="External"/><Relationship Id="rId653" Type="http://schemas.openxmlformats.org/officeDocument/2006/relationships/hyperlink" Target="https://shadowverse-portal.com/deck/3.3.7SuH2.7SuH2.7SuH2.7WnIY.7WnIY.7LNJy.7LNJy.7LNJy.7S_by.7S_by.7S_by.7MWZS.7MWZS.7MWZS.7bfoY.7bfoY.7bfoY.7biEo.7biEo.7biEo.7S_c6.7S_c6.7S_c6.7Wpko.7Wpko.7Wpko.7bkh2.7bkh2.7bkh2.7QKiI.7QKiI.7Wpky.7Wpky.7Wpky.7bn7I.7bn7I.7bn7I.7Sz9Y.7Sz9Y.7Sz9Y?lang=en" TargetMode="External"/><Relationship Id="rId292" Type="http://schemas.openxmlformats.org/officeDocument/2006/relationships/hyperlink" Target="https://shadowverse-portal.com/deck/3.2.7SuH2.7SuH2.7SuH2.7M3Gc.7M3Gc.7M3Gc.7PtPS.7PtPS.7PtPS.7bHO2.7bHO2.7bHO2.7M6RQ.7M6RQ.7M6RQ.7S_by.7S_by.7M5ii.7M5ii.7M5ii.7bJqI.7bJqI.7bJqI.7M88o.7M88o.7M88y.7M88y.7M88y.7XaZy.7XaZy.7XaZy.7bMGY.7bMGY.7bMGY.7bOio.7bOio.7bOio.7Xaa6.7Xaa6.7Xaa6?lang=en" TargetMode="External"/><Relationship Id="rId306" Type="http://schemas.openxmlformats.org/officeDocument/2006/relationships/hyperlink" Target="https://shadowverse-portal.com/deck/3.8.7OQdy.7OQdy.7OQdy.7S9uI.7S9uI.7S9uI.7S8Aw.7S8Aw.7S8Aw.7S_by.7S_by.7S_by.7OOBY.7OOBY.7OOBY.7Vxb2.7Vxb2.7Vxb2.7V-1S.7V-1S.7V-1S.7ZmSw.7ZmSw.7SAdA.7SAdA.7SAdA.7W3eg.7W3eg.7OOBi.7OQe6.7OQe6.7OQe6.7Wpky.7Wpky.7W2vo.7W2vo.7W2vo.7dhBy.7dhBy.7dhBy?lang=en" TargetMode="External"/><Relationship Id="rId87" Type="http://schemas.openxmlformats.org/officeDocument/2006/relationships/hyperlink" Target="https://shadowverse-portal.com/deck/3.8.7OQdy.7OQdy.7S8Aw.7S8Aw.7S8Aw.7LNJy.7LNJy.7LNJy.7Wo1Q.7S9uS.7S9uS.7V-1I.7V-1I.7V-1I.7V-1S.7V-1S.7V-1S.7ZmSw.7ZmSw.7ZqsA.7ZqsA.7ZqsA.7Wpko.7Wpko.7P7JA.7P7JA.7P7JA.7W3eg.7W3eg.7W3eg.7OQe6.7OQe6.7Wpky.7Wpky.7Wpky.7SEn6.7SEn6.7SEn6.7dhBy.7S_bo?lang=en" TargetMode="External"/><Relationship Id="rId513" Type="http://schemas.openxmlformats.org/officeDocument/2006/relationships/hyperlink" Target="https://shadowverse-portal.com/deck/3.7.7ZSC2.7ZSC2.7ZSC2.7ZSRg.7ZSRg.7ZSRg.7LNJy.7LNJy.7LNJy.7SwjI.7SwjI.7ZPlo.7ZPlo.7ZPlo.7ZUeI.7ZUeI.7ZUeI.7dBSi.7dBSi.7P7JA.7P7JA.7ZNJi.7ZNJi.7ZNJi.7RpwC.7ZNJY.7ZNJY.7ZNJY.7ZUeS.7ZUeS.7ZUeS.7LKti.7LKti.7LKti.7VgVc.7VgVc.7VgVc.7ZUec.7ZUec.7ZUec?lang=en" TargetMode="External"/><Relationship Id="rId597" Type="http://schemas.openxmlformats.org/officeDocument/2006/relationships/hyperlink" Target="https://shadowverse-portal.com/deck/3.4.7QboM.7QboM.7YIyi.7YIyi.7YIyi.7YHFA.7YHFA.7YHFA.7LNJy.7LNJy.7LNJy.7S_by.7S_by.7WnIi.7WnIi.7YIyY.7YIyY.7YIyY.7c4fc.7c4fc.7c4fc.5_38w.5_38w.5_38w.7S_c6.7S_c6.7USNS.7USNS.7USNS.7YGWI.7YGWI.7YGWI.7Wpky.7Wpky.7YLOo.7YLOo.7YLOo.7UXFy.7UXFy.7UXFy?lang=en" TargetMode="External"/><Relationship Id="rId720" Type="http://schemas.openxmlformats.org/officeDocument/2006/relationships/hyperlink" Target="https://shadowverse-portal.com/deck/3.5.7Uqno.7Uqno.7cQds.7cQds.7cQds.7LNJy.7LNJy.7abwo.7abwo.7abwo.7NEy2.7NEy2.7NEy2.7UvgS.7UvgS.7UvgS.7cXyI.7cXyI.7cXyI.7UrWg.7UrWg.7UrWg.7Yewy.7Yewy.7Yewy.7Utyw.7Utyw.7NHOS.7NHOS.7NHOS.7cXyS.7LKti.7LKti.7LKti.7NA3s.7NA3s.7NA3s.7cVW2.7cVW2.7cVW2?lang=en" TargetMode="External"/><Relationship Id="rId15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57" Type="http://schemas.openxmlformats.org/officeDocument/2006/relationships/hyperlink" Target="https://shadowverse-portal.com/deck/3.1.7WnIY.7WnIY.7WnIY.7Lk0w.7Lk0w.7Lk0w.7X5ZQ.7X5ZQ.7SwjI.7SwjI.7SwjI.7S_by.7S_by.7S_by.7WnIi.7WnIi.7WnIi.7P9lQ.7P9lQ.7X7H6.7X7H6.7X7H6.7X9j2.7X9j2.7X9j2.7P7JA.7P7JA.7P7JA.7PZtI.7PZtI.7PZtI.7TLaC.7TLaC.7Wpky.7Wpky.7XC9I.7XC9I.7XC9I.7b0IS.7b0IS?lang=en" TargetMode="External"/><Relationship Id="rId664" Type="http://schemas.openxmlformats.org/officeDocument/2006/relationships/hyperlink" Target="https://shadowverse-portal.com/deck/3.2.7M3Gc.7M3Gc.7M3Gc.7bHO2.7bHO2.7bHO2.7M6RQ.7M6RQ.7M6RQ.7S_by.7S_by.7S_by.7M0qC.7M0qC.7M5ii.7M5ii.7M5ii.7Tf62.7Tf62.7Tf62.7Prhw.7Prhw.7Prhw.7M88o.7M88o.7M88y.7M88y.7M88y.7XaZy.7XaZy.7XaZy.7bMGY.7bMGY.7bMGY.7bOio.7bOio.7bOio.7Xaa6.7Xaa6.7Xaa6?lang=en" TargetMode="External"/><Relationship Id="rId14" Type="http://schemas.openxmlformats.org/officeDocument/2006/relationships/hyperlink" Target="https://shadowverse-portal.com/deck/3.4.7YIyi.7YIyi.7YIyi.7LF_2.7LF_2.7LF_2.7YE4C.7YE4C.7YIyY.7YIyY.7c4fc.7c4fc.7c4fc.5_38w.5_38w.5_38w.7YEow.7YEow.7YEow.7Wpko.7P7JA.7P7JA.7P7JA.7Qj6o.7Qj6o.7YIys.7YIys.7YIys.7Qj76.7Qj76.7Qj76.7YLOo.7YLOo.7YLOo.7YLP6.7YLP6.7YLP6.7YE4M.7YE4M.7YE4M?lang=en" TargetMode="External"/><Relationship Id="rId317" Type="http://schemas.openxmlformats.org/officeDocument/2006/relationships/hyperlink" Target="https://shadowverse-portal.com/deck/3.4.7YIyi.7YIyi.7YIyi.7YHFA.7YHFA.7YHFA.7LNJy.7S_by.7S_by.7S_by.7WnIi.7WnIi.7WnIi.7YIyY.7YIyY.7YIyY.7c4fc.7c4fc.7c4fc.5_38w.5_38w.5_38w.7S_c6.7S_c6.7S_c6.7USNS.7USNS.7USNS.7YGWI.7YGWI.7YGWI.7YLOo.7YLOo.7YLOo.7Qj6y.7Qj6y.7Qj6y.7c9Xy.7c9Xy.7c9Xy?lang=en" TargetMode="External"/><Relationship Id="rId524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LKti.7LKti?lang=en" TargetMode="External"/><Relationship Id="rId73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98" Type="http://schemas.openxmlformats.org/officeDocument/2006/relationships/hyperlink" Target="https://shadowverse-portal.com/deck/3.4.7LF_2.7LF_2.7LF_2.7LNJy.7LNJy.7LNJy.7Muzo.7Muzo.7Muzo.5_38w.5_38w.5_38w.7YEow.7YEow.7YEow.7Wpko.7Wpko.7Wpko.7P7JA.7P7JA.7P7JA.7Qj6o.7Qj6o.7Qj6o.7YIys.7YIys.7YIys.7Qj76.7Qj76.7Qj76.7YLOy.7c9Xy.7c9Xy.7c9Xy.7YLP6.7YLP6.7YLP6.7YE4M.7YE4M.7YE4M?lang=en" TargetMode="External"/><Relationship Id="rId163" Type="http://schemas.openxmlformats.org/officeDocument/2006/relationships/hyperlink" Target="https://shadowverse-portal.com/deck/3.2.7M3Gc.7M3Gc.7M3Gc.7bHO2.7bHO2.7bHO2.7M6RQ.7M6RQ.7M6RQ.7LNJy.7LNJy.7M0qC.7M0qC.7M0qC.7M5ii.7M5ii.7M5ii.7Tf62.7Tf62.7Tf62.7bJqI.7bJqI.7bJqI.7M88o.7M88o.7M88y.7M88y.7M88y.7XaZy.7XaZy.7XaZy.7bMGY.7bMGY.7bMGY.7bOio.7bOio.7bOio.7Xaa6.7Xaa6.7Xaa6?lang=en" TargetMode="External"/><Relationship Id="rId370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U6P2.7Wpky.7Wpky.7Wpky.7bn7I.7bn7I.7bn7I.7LKti.7S_bo?lang=en" TargetMode="External"/><Relationship Id="rId230" Type="http://schemas.openxmlformats.org/officeDocument/2006/relationships/hyperlink" Target="https://shadowverse-portal.com/deck/3.3.5-gkQ.5-gkQ.5-gkQ.7MSPg.7MSPg.7U2Fa.7P9lQ.7P9lQ.7MWZS.7MWZS.7MWZS.5-gka.5-gka.5-gka.7QI-w.7QI-w.7QI-w.7Wpko.7Wpko.7P7JA.7P7JA.7QFpo.7Xy-S.7Xy-S.7Xy-S.7QKiI.7Xu5y.7Xu5y.7Xu5y.7QDNi.7QDNi.7QDNi.7bgXQ.7bgXQ.7U77w.7U77w.7U77w.7bn7S.7bn7S.7bn7S?lang=en" TargetMode="External"/><Relationship Id="rId468" Type="http://schemas.openxmlformats.org/officeDocument/2006/relationships/hyperlink" Target="https://shadowverse-portal.com/deck/3.5.7cQds.7cQds.7cQds.7NAoQ.7NAoQ.7NAoQ.7NEy2.7NEy2.7NEy2.7UvgS.7UvgS.7UvgS.7YhN2.7YhN2.7YhN2.7UrWg.7UrWg.7UrWg.7cTog.7cTog.7cTog.7Yewy.7Yewy.7Yewy.7YcUs.7YcUs.7YcUs.7Yjpc.7Yjpc.7YjpI.7YjpI.7YjpI.7NHOS.7NHOS.7LKti.7LKti.7LKti.7NA3s.7NA3s.7NA3s?lang=en" TargetMode="External"/><Relationship Id="rId67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NDEg.7Utyw.7Utyw.7NHOS.7NHOS.7NHOS.7LKti.7LKti.7LKti.7NA3s.7cVW2.7cVW2.7cVW2?lang=en" TargetMode="External"/><Relationship Id="rId25" Type="http://schemas.openxmlformats.org/officeDocument/2006/relationships/hyperlink" Target="https://shadowverse-portal.com/deck/3.2.7M3Gc.7M3Gc.7M3Gc.7bHO2.7bHO2.7bHO2.7M6RQ.7M6RQ.7M6RQ.7S_by.7S_by.7S_by.7M0qC.7M0qC.7M5ii.7M5ii.7M5ii.7Tf62.7Tf62.7Tf62.7bJqI.7bJqI.7bJqI.7M88o.7M88o.7M88y.7M88y.7M88y.7XaZy.7XaZy.7XaZy.7bMGY.7bMGY.7bMGY.7bOio.7bOio.7bOio.7Xaa6.7Xaa6.7Xaa6?lang=en" TargetMode="External"/><Relationship Id="rId32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35" Type="http://schemas.openxmlformats.org/officeDocument/2006/relationships/hyperlink" Target="https://shadowverse-portal.com/deck/3.1.7WnIY.7WnIY.7WnIY.7Lk0w.7Lk0w.7X5ZQ.7X5ZQ.7LNJy.7LNJy.7SwjI.7SwjI.7SwjI.7S_by.7S_by.7S_by.7WnIi.7WnIi.7WnIi.7P9lQ.7P9lQ.7X9j2.7X9j2.7X9j2.7P7JA.7P7JA.7P7JA.7PZtI.7PZtI.7PZtI.7TLaC.7TLaC.7TLaC.7Wpky.7Wpky.7XC9I.7XC9I.7XC9I.7b0IS.7b0IS.7b0IS?lang=en" TargetMode="External"/><Relationship Id="rId174" Type="http://schemas.openxmlformats.org/officeDocument/2006/relationships/hyperlink" Target="https://shadowverse-portal.com/deck/3.8.7OQdy.7OQdy.7OQdy.7S9uI.7S9uI.7S9uI.7VxbM.7VxbM.7VxbM.7S8Aw.7S8Aw.7S8Aw.7S_by.7S_by.7S_by.7OOBY.7OOBY.7OOBY.7Vxb2.7Vxb2.7Vxb2.7V-1S.7V-1S.7V-1S.7ZmSw.7ZmSw.7SAdA.7SAdA.7SAdA.7OOBi.7OQe6.7OQe6.7OQe6.7W2vo.7W2vo.7W2vo.7dhBy.7dhBy.7Zt2y.7Zt2y?lang=en" TargetMode="External"/><Relationship Id="rId38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02" Type="http://schemas.openxmlformats.org/officeDocument/2006/relationships/hyperlink" Target="https://shadowverse-portal.com/deck/3.2.7M3Gc.7M3Gc.7M3Gc.7PtPS.7bHO2.7bHO2.7bHO2.7M6RQ.7M6RQ.7M6RQ.7LNJy.7S_by.7S_by.7S_by.7M0qC.7M5ii.7M5ii.7M5ii.7Tf62.7Tf62.7Tf62.7Tf6C.7bJqI.7bJqI.7bJqI.7M88y.7M88y.7M88y.7XaZy.7XaZy.7XaZy.7bMGY.7bMGY.7bMGY.7bOio.7bOio.7bOio.7Xaa6.7Xaa6.7Xaa6?lang=en" TargetMode="External"/><Relationship Id="rId241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479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86" Type="http://schemas.openxmlformats.org/officeDocument/2006/relationships/hyperlink" Target="https://shadowverse-portal.com/deck/3.3.5-gkQ.5-gkQ.5-gkQ.7MSPg.7P9lQ.7P9lQ.7MWZS.7MWZS.7MWZS.5-gka.5-gka.5-gka.7QI-w.7QI-w.7QI-w.7Wpko.7Wpko.7P7JA.7P7JA.7P7JA.7QFpo.7Xy-S.7Xy-S.7Xy-S.7QKiI.7Xu5y.7Xu5y.7Xu5y.7QDNi.7QDNi.7QDNi.7bgXQ.7bgXQ.7bgXQ.7U77w.7U77w.7U77w.7bn7S.7bn7S.7bn7S?lang=en" TargetMode="External"/><Relationship Id="rId36" Type="http://schemas.openxmlformats.org/officeDocument/2006/relationships/hyperlink" Target="https://shadowverse-portal.com/deck/3.8.7OQdy.7OQdy.7S9uI.7S9uI.7S9uI.7S8Aw.7S8Aw.7S8Aw.7S_by.7S_by.7S_by.7WnIi.7OOBY.7OOBY.7OOBY.7Vxb2.7Vxb2.7Vxb2.7V-1S.7V-1S.7V-1S.7ZmSw.7ZmSw.7S_c6.7S_c6.7SAdA.7SAdA.7SAdA.7OQe6.7OQe6.7OQe6.7Wpky.7Wpky.7W2vo.7W2vo.7W2vo.7dhBy.7dhBy.7dhBy.7Zt2y?lang=en" TargetMode="External"/><Relationship Id="rId339" Type="http://schemas.openxmlformats.org/officeDocument/2006/relationships/hyperlink" Target="https://shadowverse-portal.com/deck/3.8.7OQdy.7OQdy.7OQdy.7S9uI.7S9uI.7S9uI.7VxbM.7VxbM.7VxbM.7S8Aw.7S8Aw.7S8Aw.7OOBY.7OOBY.7OOBY.7S9uS.7S9uS.7S9uS.7Vxb2.7Vxb2.7Vxb2.7V-1S.7V-1S.7V-1S.7ZmSw.7ZmSw.7ZmSw.7SAdA.7SAdA.7SAdA.7W3eg.7W3eg.7OQe6.7OQe6.7OQe6.7W2vo.7W2vo.7W2vo.7dhBy.7dhBy?lang=en" TargetMode="External"/><Relationship Id="rId546" Type="http://schemas.openxmlformats.org/officeDocument/2006/relationships/hyperlink" Target="https://shadowverse-portal.com/deck/3.4.7Mq5c.7QboM.7QboM.7QboM.7YIyi.7YIyi.7YIyi.7YHFA.7YHFA.7YHFA.7S_by.7S_by.7S_by.7WnIi.7WnIi.7WnIi.7YE4C.7YE4C.7YE4C.7YIyY.7YIyY.7YIyY.7c4fc.7c4fc.7c4fc.7S_c6.7S_c6.7S_c6.7USNS.7USNS.7USNS.7YGWI.7YGWI.7YGWI.7YLOo.7YLOo.7YLOo.7UXFy.7UXFy.7UXFy?lang=en" TargetMode="External"/><Relationship Id="rId101" Type="http://schemas.openxmlformats.org/officeDocument/2006/relationships/hyperlink" Target="https://shadowverse-portal.com/deck/3.4.7QboM.7QboM.7QboM.7YIyi.7YIyi.7YIyi.7YHFA.7YHFA.7YHFA.7S_by.7S_by.7S_by.7WnIi.7WnIi.7WnIi.7YIyY.7YIyY.7YIyY.7c4fc.7c4fc.7c4fc.5_38w.5_38w.7S_c6.7S_c6.7S_c6.7USNS.7USNS.7USNS.7YGWI.7YGWI.7YGWI.7c2DM.7c2DM.7YLOo.7YLOo.7YLOo.7UXFy.7UXFy.7UXFy?lang=en" TargetMode="External"/><Relationship Id="rId18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06" Type="http://schemas.openxmlformats.org/officeDocument/2006/relationships/hyperlink" Target="https://shadowverse-portal.com/deck/3.2.7M3Gc.7M3Gc.7M3Gc.7PtPS.7PtPS.7ThYI.7bHO2.7bHO2.7bHO2.7M6RQ.7M6RQ.7M6RQ.7LNJy.7S_by.7S_by.7M0qC.7M0qC.7M5ii.7M5ii.7M5ii.7Tf62.7Tf62.7bJqI.7bJqI.7bJqI.7M88y.7M88y.7M88y.7XaZy.7XaZy.7XaZy.7bMGY.7bMGY.7bMGY.7bOio.7bOio.7bOio.7Xaa6.7Xaa6.7Xaa6?lang=en" TargetMode="External"/><Relationship Id="rId392" Type="http://schemas.openxmlformats.org/officeDocument/2006/relationships/hyperlink" Target="https://shadowverse-portal.com/deck/3.4.7QboM.7QboM.7QboM.7YIyi.7YIyi.7YIyi.7YHFA.7YHFA.7YHFA.7S_by.7S_by.7WnIi.7WnIi.7WnIi.7YIyY.7YIyY.7YIyY.7c4fc.7c4fc.7c4fc.7S_c6.7S_c6.7S_c6.7Qj6o.7Qj6o.7Qj6o.7USNI.7USNI.7USNS.7USNS.7USNS.7YGWI.7YGWI.7YGWI.7YLOo.7YLOo.7YLOo.7UXFy.7UXFy.7UXFy?lang=en" TargetMode="External"/><Relationship Id="rId613" Type="http://schemas.openxmlformats.org/officeDocument/2006/relationships/hyperlink" Target="https://shadowverse-portal.com/deck/3.1.7SuH2.7SuH2.7ay8g.7ay8g.7ay8g.7LNJy.7LNJy.7LNJy.7S_by.7S_by.7S_by.7LjI2.7LjI2.7LjI2.7PXRC.7PXRC.7PXRC.7PZtc.7PZtc.7PZtc.7azs2.7azs2.7azs2.7auzs.7auzs.7auzs.7LlkS.7LlkS.7LlkS.7XC9c.7XC9c.7XC9c.7Wpky.7Wpky.7TO0I.7TO0I.7TO0I.7LjIC.7LjIC.7LjIC?lang=en" TargetMode="External"/><Relationship Id="rId697" Type="http://schemas.openxmlformats.org/officeDocument/2006/relationships/hyperlink" Target="https://shadowverse-portal.com/deck/3.2.7PtPS.7PtPS.7PtPS.7XTFM.7XTFM.7XTFM.7XY7Y.7XY7Y.7XY7Y.7LNJy.7LNJy.7S_by.7S_by.7S_by.7WnIi.7WnIi.7WnIi.7XTF2.7XTF2.7XTF2.7XY7i.7XY7i.7bJqS.7bJqS.7bJqS.5-IK4.5-IK4.7XVhI.7XVhI.7XVhI.7XaZo.7XaZo.7XaZo.7Wpky.7bJqc.7bJqc.7bJqc.7XYsQ.7XYsQ.7XYsQ?lang=en" TargetMode="External"/><Relationship Id="rId25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47" Type="http://schemas.openxmlformats.org/officeDocument/2006/relationships/hyperlink" Target="https://shadowverse-portal.com/deck/3.5.7Uqno.7Uqno.7Uqno.7cQds.7cQds.7cQds.7cRMQ.7cRMQ.7abwo.7abwo.7NEy2.7NEy2.7NEy2.7UvgS.7UvgS.7UvgS.7cQdY.7cQdY.7cQdY.7cXyI.7cXyI.7cXyI.7UrWg.7UrWg.7UrWg.7Yewy.7Yewy.7Yewy.7Utyw.7NHOS.7NHOS.7LKti.7LKti.7LKti.7NA3s.7NA3s.7NA3s.7cVW2.7cVW2.7cVW2?lang=en" TargetMode="External"/><Relationship Id="rId112" Type="http://schemas.openxmlformats.org/officeDocument/2006/relationships/hyperlink" Target="https://shadowverse-portal.com/deck/3.1.7WnIY.7WnIY.7WnIY.7Lk0w.7Lk0w.7X5ZQ.7X5ZQ.7X5ZQ.7LNJy.7LNJy.7LNJy.7SwjI.7SwjI.7SwjI.7S_by.7WnIi.7WnIi.7WnIi.7P9lQ.7P9lQ.7Wo1Q.7Wo1Q.7TO0S.7X9j2.7b0II.7b0II.7b0II.7P7JA.7P7JA.7P7JA.7PZtI.7PZtI.7PZtI.7XC9I.7XC9I.7XC9I.7TO0c.7TO0c.7b0IS.7b0IS?lang=en" TargetMode="External"/><Relationship Id="rId557" Type="http://schemas.openxmlformats.org/officeDocument/2006/relationships/hyperlink" Target="https://shadowverse-portal.com/deck/3.3.7SuH2.7SuH2.7SuH2.7LNJy.7LNJy.7LNJy.7S_by.7S_by.7S_by.7MWZS.7MWZS.7bfoY.7bfoY.7bfoY.7biEo.7biEo.7biEo.7S_c6.7S_c6.7S_c6.7Wpko.7Wpko.7Wpko.7bkh2.7bkh2.7bkh2.7QKiI.7QKiI.7Wpky.7Wpky.7Wpky.7bn7I.7bn7I.7bn7I.7Sz9Y.7Sz9Y.7Sz9Y.7LKti.7LKti.7LKti?lang=en" TargetMode="External"/><Relationship Id="rId196" Type="http://schemas.openxmlformats.org/officeDocument/2006/relationships/hyperlink" Target="https://shadowverse-portal.com/deck/3.1.7WnIY.7WnIY.7WnIY.7Lk0w.7Lk0w.7X5ZQ.7X5ZQ.7X5ZQ.7LNJy.7LNJy.7LNJy.7SwjI.7SwjI.7SwjI.7WnIi.7WnIi.7WnIi.7P9lQ.7P9lQ.7P9lQ.7Wo1Q.7Wo1Q.7Wo1Q.7X9j2.7X9j2.7b0II.7b0II.7b0II.7P7JA.7P7JA.7PZtI.7PZtI.7PZtI.7XC9I.7XC9I.7XC9I.7TO0c.7TO0c.7b0IS.7b0IS?lang=en" TargetMode="External"/><Relationship Id="rId417" Type="http://schemas.openxmlformats.org/officeDocument/2006/relationships/hyperlink" Target="https://shadowverse-portal.com/deck/3.5.7Uqno.7Uqno.7Uqno.7cQds.7cQds.7cQds.7LNJy.7LNJy.7abwo.7abwo.7abwo.7NEy2.7NEy2.7NEy2.7UvgS.7UvgS.7UvgS.7cXyI.7cXyI.7cXyI.7UrWg.7UrWg.7UrWg.7Uqny.7Yewy.7Yewy.7Yewy.7Utyw.7Utyw.7NHOS.7NHOS.7LKti.7LKti.7LKti.7NA3s.7NA3s.7NA3s.7cVW2.7cVW2.7cVW2?lang=en" TargetMode="External"/><Relationship Id="rId624" Type="http://schemas.openxmlformats.org/officeDocument/2006/relationships/hyperlink" Target="https://shadowverse-portal.com/deck/3.8.7dhBo.7dhBo.7dhBo.7S8Aw.7dabw.7LNJy.7S_by.7WiQ2.7abwo.7abwo.7OOBY.7S9uS.7V-1I.7V-1S.7delY.7delY.7delY.7ZqsA.7S_c6.7WksS.7Wpko.7P7JA.7Wj8w.7Zt2o.7dZt2.7dZt2.7dZt2.7SAdA.7W3eg.7OOBi.7dcJI.7dcJI.7dcJI.7dcJS.7ZovA.7Wpky.7SEn6.7Zt36.7SzPA.7S_bo?lang=en" TargetMode="External"/><Relationship Id="rId26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470" Type="http://schemas.openxmlformats.org/officeDocument/2006/relationships/hyperlink" Target="https://shadowverse-portal.com/deck/3.2.7M3Gc.7M3Gc.7M3Gc.7bHO2.7bHO2.7bHO2.7M6RQ.7M6RQ.7M6RQ.7LNJy.7S_by.7S_by.7S_by.7M0qC.7M0qC.7M5ii.7M5ii.7M5ii.7Tf62.7Tf62.7Tf62.7bJqI.7bJqI.7bJqI.7M88o.7M88y.7M88y.7M88y.7XaZy.7XaZy.7XaZy.7bMGY.7bMGY.7bMGY.7bOio.7bOio.7bOio.7Xaa6.7Xaa6.7Xaa6?lang=en" TargetMode="External"/><Relationship Id="rId58" Type="http://schemas.openxmlformats.org/officeDocument/2006/relationships/hyperlink" Target="https://shadowverse-portal.com/deck/3.1.7WnIY.7WnIY.7WnIY.7Lk0w.7Lk0w.7Lk0w.7X5ZQ.7X5ZQ.7X5ZQ.7LNJy.7LNJy.7LNJy.7SwjI.7SwjI.7SwjI.7S_by.7S_by.7S_by.7WnIi.7WnIi.7WnIi.7P9lQ.7P9lQ.7P9lQ.7TO0S.7P7JA.7P7JA.7P7JA.7PZtI.7PZtI.7PZtI.7TLaC.7TLaC.7LlkS.7LlkS.7XC9I.7XC9I.7XC9I.7b0IS.7b0IS?lang=en" TargetMode="External"/><Relationship Id="rId12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30" Type="http://schemas.openxmlformats.org/officeDocument/2006/relationships/hyperlink" Target="https://shadowverse-portal.com/deck/3.7.7ZSC2.7ZSC2.7ZSC2.7ZSRg.7ZSRg.7ZSRg.7LNJy.7LNJy.7LNJy.7ZPlo.7ZPlo.7ZPlo.7ZUeI.7ZUeI.7ZUeI.7Wpko.7Wpko.7Wpko.7P7JA.7P7JA.7Wpky.7Wpky.7ZNJi.7ZNJi.7ZNJi.7ZNJY.7ZNJY.7ZNJY.7ZUeS.7ZUeS.7ZUeS.7LKti.7LKti.7LKti.7VgVc.7VgVc.7VgVc.7ZUec.7ZUec.7ZUec?lang=en" TargetMode="External"/><Relationship Id="rId568" Type="http://schemas.openxmlformats.org/officeDocument/2006/relationships/hyperlink" Target="https://shadowverse-portal.com/deck/3.2.7M3Gc.7M3Gc.7M3Gc.7bHO2.7bHO2.7bHO2.7M6RQ.7M6RQ.7M6RQ.7LNJy.7S_by.7S_by.7S_by.7M0qC.7M0qC.7M5ii.7M5ii.7M5ii.7Tf62.7Tf62.7bJqI.7bJqI.7bJqI.7M88o.7M88o.7M88y.7M88y.7M88y.7XaZy.7XaZy.7XaZy.7bMGY.7bMGY.7bMGY.7bOio.7bOio.7bOio.7Xaa6.7Xaa6.7Xaa6?lang=en" TargetMode="External"/><Relationship Id="rId428" Type="http://schemas.openxmlformats.org/officeDocument/2006/relationships/hyperlink" Target="https://shadowverse-portal.com/deck/3.5.7Uqno.7Uqno.7Uqno.7cQds.7cQds.7cQds.7LNJy.7LNJy.7abwo.7abwo.7abwo.7NEy2.7NEy2.7NEy2.7UvgS.7UvgS.7UvgS.7cQdY.7cXyI.7cXyI.7cXyI.7UrWg.7UrWg.7UrWg.7Yewy.7Yewy.7Yewy.7Utyw.7Utyw.7NHOS.7NHOS.7NHOS.7LKti.7LKti.7LKti.7NA3s.7NA3s.7cVW2.7cVW2.7cVW2?lang=en" TargetMode="External"/><Relationship Id="rId63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74" Type="http://schemas.openxmlformats.org/officeDocument/2006/relationships/hyperlink" Target="https://shadowverse-portal.com/deck/3.2.7M3Gc.7M3Gc.7M3Gc.7PtPS.7PtPS.7PtPS.7bHO2.7bHO2.7bHO2.7M6RQ.7M6RQ.7M6RQ.7S_by.7S_by.7S_by.7M0qC.7M0qC.7M5ii.7M5ii.7Tf62.7bJqI.7bJqI.7bJqI.7M88o.7M88o.7M88o.7M88y.7M88y.7M88y.7XaZy.7XaZy.7XaZy.7bMGY.7bMGY.7bMGY.7bOio.7bOio.7bOio.7Xaa6.7Xaa6?lang=en" TargetMode="External"/><Relationship Id="rId481" Type="http://schemas.openxmlformats.org/officeDocument/2006/relationships/hyperlink" Target="https://shadowverse-portal.com/deck/3.3.7SuH2.7SuH2.7SuH2.7LNJy.7LNJy.7LNJy.7S_by.7S_by.7S_by.7WnIi.7WnIi.7MWZS.7MWZS.7MWZS.7bfoY.7bfoY.7bfoY.7biEo.7biEo.7biEo.7S_c6.7S_c6.7S_c6.7Wpko.7Wpko.7Wpko.7bkh2.7bkh2.7bkh2.7QKiI.7QKiI.7Wpky.7Wpky.7Wpky.7bn7I.7bn7I.7bn7I.7Sz9Y.7Sz9Y.7Sz9Y?lang=en" TargetMode="External"/><Relationship Id="rId702" Type="http://schemas.openxmlformats.org/officeDocument/2006/relationships/hyperlink" Target="https://shadowverse-portal.com/deck/3.5.7Uqno.7Uqno.7Uqno.7cQds.7cQds.7cQds.7NAoQ.7LNJy.7abwo.7abwo.7abwo.7NEy2.7NEy2.7NEy2.7UvgS.7UvgS.7UvgS.7cQdY.7cXyI.7cXyI.7cXyI.7UrWg.7UrWg.7UrWg.7Yewy.7Yewy.7Yewy.7NDEg.7Utyw.7NHOS.7NHOS.7NHOS.7LKti.7LKti.7LKti.7NA3s.7NA3s.7cVW2.7cVW2.7cVW2?lang=en" TargetMode="External"/><Relationship Id="rId69" Type="http://schemas.openxmlformats.org/officeDocument/2006/relationships/hyperlink" Target="https://shadowverse-portal.com/deck/3.8.7dhBo.7dhBo.7dhBo.7S8Aw.7dabw.7LNJy.7SwjI.7S_by.7WiQ2.7WnIi.7P4sw.7Wo1Q.7abwo.7abwo.7abwo.7OOBY.7V-1I.7V-1S.7delY.7delY.7delY.60aow.7OK1w.7ZqsA.7S_c6.7Wj8w.7Zt2o.7dZt2.7SAdA.7W3eg.7dcJI.7dcJI.7dcJI.7dcJS.7ZovA.7Wpky.7Sz9Y.7SEn6.7SzPA.7S_bo?lang=en" TargetMode="External"/><Relationship Id="rId134" Type="http://schemas.openxmlformats.org/officeDocument/2006/relationships/hyperlink" Target="https://shadowverse-portal.com/deck/3.3.5-gkQ.5-gkQ.5-gkQ.7P9lQ.7P9lQ.7MWZS.7MWZS.7MWZS.5-gka.5-gka.5-gka.7QI-w.7QI-w.7QI-w.7Wpko.7Wpko.7P7JA.7P7JA.7P7JA.7QFpo.7QFpo.7Xy-S.7Xy-S.7Xy-S.7QKiI.7Xu5y.7Xu5y.7Xu5y.7QDNi.7QDNi.7QDNi.7bgXQ.7bgXQ.7bgXQ.7U77w.7U77w.7U77w.7bn7S.7bn7S.7bn7S?lang=en" TargetMode="External"/><Relationship Id="rId57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41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QKiI.7Wpky.7Wpky.7Wpky.7bn7I.7bn7I.7bn7I.7Sz9Y.7Sz9Y?lang=en" TargetMode="External"/><Relationship Id="rId439" Type="http://schemas.openxmlformats.org/officeDocument/2006/relationships/hyperlink" Target="https://shadowverse-portal.com/deck/3.2.7M3Gc.7M3Gc.7M3Gc.7bHO2.7bHO2.7bHO2.7M6RQ.7M6RQ.7M6RQ.7LNJy.7LNJy.7S_by.7S_by.7S_by.7M0qC.7M0qC.7M5ii.7M5ii.7M5ii.7Tf62.7Tf62.7Tf62.7bJqI.7bJqI.7bJqI.7M88y.7M88y.7M88y.7XaZy.7XaZy.7XaZy.7bMGY.7bMGY.7bMGY.7bOio.7bOio.7bOio.7Xaa6.7Xaa6.7Xaa6?lang=en" TargetMode="External"/><Relationship Id="rId646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20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85" Type="http://schemas.openxmlformats.org/officeDocument/2006/relationships/hyperlink" Target="https://shadowverse-portal.com/deck/3.5.7Yewo.7Yewo.7Yewo.7cQds.7cQds.7cQds.7NAoQ.7NAoQ.7NAoQ.7LNJy.7LNJy.7NEy2.7NEy2.7NEy2.7YhN2.7YhN2.7YhN2.7UrWg.7UrWg.7UrWg.7YdDQ.7YdDQ.7YdDQ.7cTog.7cTog.7cTog.7P7JA.7P7JA.7YhNC.7YhNC.7YhNC.7YcUs.7YcUs.7YcUs.7YjpI.7YjpI.7YjpI.7NA3s.7NA3s.7NA3s?lang=en" TargetMode="External"/><Relationship Id="rId50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9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13" Type="http://schemas.openxmlformats.org/officeDocument/2006/relationships/hyperlink" Target="https://shadowverse-portal.com/deck/3.3.7SuH2.7SuH2.7SuH2.7WnIY.7WnIY.7WnIY.7LNJy.7LNJy.7LNJy.7S_by.7S_by.7S_by.7WnIi.7WnIi.7WnIi.7bfoY.7bfoY.7bfoY.7biEo.7biEo.7biEo.7S_c6.7S_c6.7S_c6.7Wpko.7Wpko.7Wpko.7P7JA.7P7JA.7P7JA.7bkh2.7bkh2.7bkh2.7QKiI.7Wpky.7Wpky.7Wpky.7bn7I.7bn7I.7bn7I?lang=en" TargetMode="External"/><Relationship Id="rId145" Type="http://schemas.openxmlformats.org/officeDocument/2006/relationships/hyperlink" Target="https://shadowverse-portal.com/deck/3.2.7M3Gc.7M3Gc.7M3Gc.7PtPS.7bHO2.7bHO2.7bHO2.7M6RQ.7M6RQ.7M6RQ.7LNJy.7LNJy.7S_by.7S_by.7M0qC.7M5ii.7M5ii.7M5ii.7Tf62.7Tf62.7Tf62.7bJqI.7bJqI.7bJqI.7M88o.7M88y.7M88y.7M88y.7XaZy.7XaZy.7XaZy.7bMGY.7bMGY.7bMGY.7bOio.7bOio.7bOio.7Xaa6.7Xaa6.7Xaa6?lang=en" TargetMode="External"/><Relationship Id="rId352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LKti.7LKti?lang=en" TargetMode="External"/><Relationship Id="rId212" Type="http://schemas.openxmlformats.org/officeDocument/2006/relationships/hyperlink" Target="https://shadowverse-portal.com/deck/3.5.7Uqno.7Uqno.7Uqno.7cQds.7cQds.7cQds.7LNJy.7LNJy.7abwo.7abwo.7abwo.7NEy2.7NEy2.7NEy2.7UvgS.7UvgS.7UvgS.7cXyI.7cXyI.7cXyI.7UrWg.7UrWg.7UrWg.7Uqny.7Yewy.7Yewy.7Yewy.7Utyw.7Utyw.7NHOS.7NHOS.7LKti.7LKti.7LKti.7NA3s.7NA3s.7NA3s.7cVW2.7cVW2.7cVW2?lang=en" TargetMode="External"/><Relationship Id="rId657" Type="http://schemas.openxmlformats.org/officeDocument/2006/relationships/hyperlink" Target="https://shadowverse-portal.com/deck/3.8.7OQdy.7OQdy.7OQdy.7S9uI.7S9uI.7S9uI.7S8Aw.7S8Aw.7S8Aw.7S_by.7S_by.7S_by.7OOBY.7OOBY.7OOBY.7S9uS.7S9uS.7Vxb2.7Vxb2.7Vxb2.7V-1S.7V-1S.7ZmSw.7ZmSw.7S_c6.7S_c6.7SAdA.7SAdA.7OQe6.7OQe6.7OQe6.7Wpky.7Wpky.7Wpky.7W2vo.7W2vo.7W2vo.7dhBy.7dhBy.7dhBy?lang=en" TargetMode="External"/><Relationship Id="rId296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517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724" Type="http://schemas.openxmlformats.org/officeDocument/2006/relationships/hyperlink" Target="https://shadowverse-portal.com/deck/3.1.7WnIY.7WnIY.7WnIY.7Lk0w.7X5ZQ.7X5ZQ.7X5ZQ.7LNJy.7LNJy.7LNJy.7SwjI.7SwjI.7SwjI.7S_by.7S_by.7WnIi.7WnIi.7WnIi.7P9lQ.7P9lQ.7Wo1Q.7Wo1Q.7X9j2.7X9j2.7b0II.7b0II.7b0II.7P7JA.7P7JA.7P7JA.7PZtI.7PZtI.7PZtI.7XC9I.7XC9I.7XC9I.7TO0c.7TO0c.7b0IS.7b0IS?lang=en" TargetMode="External"/><Relationship Id="rId6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5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36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7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23" Type="http://schemas.openxmlformats.org/officeDocument/2006/relationships/hyperlink" Target="https://shadowverse-portal.com/deck/3.2.7PtPS.7PtPS.7PtPS.7XTFM.7XTFM.7XTFM.7XY7Y.7XY7Y.7XY7Y.7LNJy.7LNJy.7S_by.7S_by.7S_by.7WnIi.7WnIi.7WnIi.7XTF2.7XTF2.7XTF2.7XY7i.7XY7i.7bJqS.7bJqS.7bJqS.5-IK4.5-IK4.7XVhI.7XVhI.7XVhI.7XaZo.7XaZo.7XaZo.7Wpky.7bJqc.7bJqc.7bJqc.7XYsQ.7XYsQ.7XYsQ?lang=en" TargetMode="External"/><Relationship Id="rId430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66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18" Type="http://schemas.openxmlformats.org/officeDocument/2006/relationships/hyperlink" Target="https://shadowverse-portal.com/deck/3.8.7S9uI.7S9uI.7S9uI.7dhBo.7S8Aw.7S8Aw.7S8Aw.7S_by.7S_by.7S_by.7OOBY.7OOBY.7OOBY.7Vxb2.7Vxb2.7Vxb2.7V-1S.7V-1S.7V-1S.7ZmSw.7ZmSw.7S_c6.7S_c6.7S_c6.7SAdA.7SAdA.7SAdA.7W3eg.7W3eg.7OOBi.7OQe6.7OQe6.7OQe6.7Wpky.7Wpky.7W2vo.7W2vo.7W2vo.7dhBy.7dhBy?lang=en" TargetMode="External"/><Relationship Id="rId528" Type="http://schemas.openxmlformats.org/officeDocument/2006/relationships/hyperlink" Target="https://shadowverse-portal.com/deck/3.8.7OQdy.7OQdy.7OQdy.7ZoAI.7ZoAI.7S8Aw.7S8Aw.7S8Aw.7LNJy.7LNJy.7LNJy.7Wo1Q.7S9uS.7S9uS.7S9uS.7V-1I.7V-1I.7V-1I.7V-1S.7V-1S.7V-1S.7ZqsA.7ZqsA.7ZqsA.7Wpko.7Wpko.7P7JA.7P7JA.7P7JA.7W3eg.7W3eg.7W3eg.7Wpky.7Wpky.7Wpky.7SEn6.7SEn6.7SEn6.7dhBy.7S_bo?lang=en" TargetMode="External"/><Relationship Id="rId73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16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7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81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Wpky.7Wpky.7Wpky.7bn7I.7bn7I.7bn7I.7Sz9Y.7Sz9Y.7Sz9Y?lang=en" TargetMode="External"/><Relationship Id="rId71" Type="http://schemas.openxmlformats.org/officeDocument/2006/relationships/hyperlink" Target="https://shadowverse-portal.com/deck/3.5.7Uqno.7Uqno.7Uqno.7cQds.7cQds.7cQds.7LNJy.7LNJy.7abwo.7abwo.7abwo.7NEy2.7NEy2.7NEy2.7UvgS.7UvgS.7UvgS.7cQdY.7cXyI.7cXyI.7cXyI.7UrWg.7UrWg.7UrWg.7Yewy.7Yewy.7Yewy.7Utyw.7Utyw.7NHOS.7NHOS.7NHOS.7LKti.7LKti.7LKti.7NA3s.7NA3s.7cVW2.7cVW2.7cVW2?lang=en" TargetMode="External"/><Relationship Id="rId234" Type="http://schemas.openxmlformats.org/officeDocument/2006/relationships/hyperlink" Target="https://shadowverse-portal.com/deck/3.7.7RoCg.7LNJy.7LNJy.7LNJy.7S_by.7S_by.7P9lQ.7P9lQ.7RsMS.7RsMS.60COa.60COa.7RqPI.7RqPI.7RqPI.7Wpko.7Wpko.7Wpko.7P7JA.7P7JA.7VgVS.7VgVS.7VgVS.7NxNo.7NxNo.7NxNo.7VgVI.7VgVI.7Wpky.7Wpky.7Wpky.7Sz9Y.7RsMI.7RsMI.7RsMI.7dInI.7SzPA.7SzPA.7S_bo.7S_bo?lang=en" TargetMode="External"/><Relationship Id="rId679" Type="http://schemas.openxmlformats.org/officeDocument/2006/relationships/hyperlink" Target="https://shadowverse-portal.com/deck/3.2.7M3Gc.7M3Gc.7M3Gc.7PtPS.7PtPS.7bHO2.7bHO2.7bHO2.7M6RQ.7M6RQ.7M6RQ.7LNJy.7LNJy.7S_by.7S_by.7S_by.7M0qC.7M0qC.7M5ii.7M5ii.7Tf62.7Tf62.7bJqI.7bJqI.7bJqI.7M88y.7M88y.7M88y.7XaZy.7XaZy.7XaZy.7bMGY.7bMGY.7bMGY.7bOio.7bOio.7bOio.7Xaa6.7Xaa6.7Xaa6?lang=en" TargetMode="External"/><Relationship Id="rId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9" Type="http://schemas.openxmlformats.org/officeDocument/2006/relationships/hyperlink" Target="https://shadowverse-portal.com/deck/3.6.7LNJy.7LNJy.7S_by.7S_by.7S_by.7abwo.7abwo.7abwo.7NbfA.7NbfA.7NbfA.7S_c6.7Wpko.7Wpko.7Wpko.7P7JA.7P7JA.7Wpky.7Wpky.7crUS.7crUS.7Sz9Y.7Nfoy.7Nfoy.7RP3I.7RP3I.7Z6E6.7Z6E6.7cwMy.7cwMy.7cwMy.7LKti.7LKti.7VI4o.7VI4o.7VI4o.7NdMi.7NdMi.7NdMi.7RTy6?lang=en" TargetMode="External"/><Relationship Id="rId441" Type="http://schemas.openxmlformats.org/officeDocument/2006/relationships/hyperlink" Target="https://shadowverse-portal.com/deck/3.7.7ZSC2.7ZSC2.7ZSC2.7ZSRg.7ZSRg.7ZSRg.7LNJy.7LNJy.7LNJy.7ZPlo.7ZPlo.7ZPlo.7ZUeI.7ZUeI.7ZUeI.7Wpko.7Wpko.7P7JA.7P7JA.7Wpky.7Wpky.7ZNJi.7ZNJi.7ZNJi.7RpwC.7ZNJY.7ZNJY.7ZNJY.7ZUeS.7ZUeS.7ZUeS.7LKti.7LKti.7LKti.7VgVc.7VgVc.7VgVc.7ZUec.7ZUec.7ZUec?lang=en" TargetMode="External"/><Relationship Id="rId539" Type="http://schemas.openxmlformats.org/officeDocument/2006/relationships/hyperlink" Target="https://shadowverse-portal.com/deck/3.6.7abwo.7abwo.7abwo.7NbfA.7NbfA.7NbfA.7RPoA.7RPoA.7RPoA.7Nfoo.7Nfoo.7Nfoo.7ctwi.7Sz9Y.7Sz9Y.7Sz9Y.7Nfoy.7Nfoy.7Nfoy.7RP3I.7RP3I.7RP3I.7RRVi.7RRVi.7RRVi.7VI56.7VI56.7VI56.7Z6E6.7Z6E6.7Z6E6.7LKti.7LKti.7LKti.7VI4o.7VI4o.7VI4o.7NdMi.7NdMi.7NdMi?lang=en" TargetMode="External"/><Relationship Id="rId178" Type="http://schemas.openxmlformats.org/officeDocument/2006/relationships/hyperlink" Target="https://shadowverse-portal.com/deck/3.2.7Tf6M.7Tf6M.7Tf6M.7LNJy.7LNJy.7PyHo.7PyHo.7PyHo.7ThYc.7ThYc.7ThYc.7Tj-i.7Tj-i.7Tj-i.7XTFC.7XTFC.7XTFC.7M88y.7M88y.7M88y.7ThYS.7ThYS.7ThYS.7XaZy.7XaZy.7XaZy.5-IK4.5-IK4.5-IK4.7bOio.7bOio.7Xaa6.7Xaa6.7Xaa6.7TmR6.7TmR6.7TmR6.7bMGi.7bMGi.7bMGi?lang=en" TargetMode="External"/><Relationship Id="rId30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82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385" Type="http://schemas.openxmlformats.org/officeDocument/2006/relationships/hyperlink" Target="https://shadowverse-portal.com/deck/3.2.7M3Gc.7M3Gc.7M3Gc.7bHO2.7bHO2.7bHO2.7M6RQ.7M6RQ.7M6RQ.7LNJy.7LNJy.7S_by.7S_by.7S_by.7M0qC.7M0qC.7M5ii.7M5ii.7M5ii.7Tf62.7Tf62.7bJqI.7bJqI.7bJqI.7M88o.7M88y.7M88y.7M88y.7XaZy.7XaZy.7XaZy.7bMGY.7bMGY.7bMGY.7bOio.7bOio.7bOio.7Xaa6.7Xaa6.7Xaa6?lang=en" TargetMode="External"/><Relationship Id="rId592" Type="http://schemas.openxmlformats.org/officeDocument/2006/relationships/hyperlink" Target="https://shadowverse-portal.com/deck/3.2.7M3Gc.7M3Gc.7M3Gc.7PtPS.7PtPS.7PtPS.7bHO2.7bHO2.7bHO2.7M6RQ.7M6RQ.7M6RQ.7LNJy.7S_by.7S_by.7M0qC.7M0qC.7M0qC.7M5ii.7M5ii.7M5ii.7bJqI.7bJqI.7bJqI.7M88o.7M88o.7M88y.7M88y.7M88y.7XaZy.7XaZy.7XaZy.7bMGY.7bMGY.7bMGY.7bOio.7bOio.7bOio.7Xaa6.7Xaa6?lang=en" TargetMode="External"/><Relationship Id="rId60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45" Type="http://schemas.openxmlformats.org/officeDocument/2006/relationships/hyperlink" Target="https://shadowverse-portal.com/deck/3.4.7c75i.7c75i.7LF_2.7LF_2.7LF_2.7LNJy.7LNJy.7Muzo.7Muzo.7Muzo.5_38w.5_38w.5_38w.7YEow.7YEow.7YEow.7Wpko.7Wpko.7Wpko.7P7JA.7P7JA.7Qj6o.7Qj6o.7Qj6o.7YIys.7YIys.7YIys.7Qj76.7Qj76.7Qj76.7c9Xy.7c9Xy.7c9Xy.7YLP6.7YLP6.7YLP6.7S_bo.7YE4M.7YE4M.7YE4M?lang=en" TargetMode="External"/><Relationship Id="rId45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0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12" Type="http://schemas.openxmlformats.org/officeDocument/2006/relationships/hyperlink" Target="https://shadowverse-portal.com/deck/3.5.7Uqno.7Uqno.7Uqno.7cQds.7cQds.7cQds.7LNJy.7LNJy.7abwo.7abwo.7abwo.7NEy2.7NEy2.7NEy2.7UvgS.7UvgS.7UvgS.7cQdY.7cXyI.7cXyI.7cXyI.7UrWg.7UrWg.7UrWg.7Yewy.7Yewy.7Yewy.7Utyw.7Utyw.7NHOS.7NHOS.7NHOS.7LKti.7LKti.7LKti.7NA3s.7NA3s.7cVW2.7cVW2.7cVW2?lang=en" TargetMode="External"/><Relationship Id="rId93" Type="http://schemas.openxmlformats.org/officeDocument/2006/relationships/hyperlink" Target="https://shadowverse-portal.com/deck/3.8.7LNJy.7LNJy.7LNJy.7S_by.7S_by.7S_by.7V-1I.7V-1I.7V-1I.7V-1S.7V-1S.7V-1S.7Zqci.7Zqci.7Zqci.7Zt2o.7Zt2o.7deli.7deli.7deli.7W3eg.7W3eg.7W3eg.7Wpky.7Wpky.7Wpky.7ZlkM.7ZlkM.7SEn6.7SEn6.7SEn6.7Zt36.7Zt36.7Zt36.7W2vy.7W2vy.7W2vy.7dhBy.7dhBy.7dhBy?lang=en" TargetMode="External"/><Relationship Id="rId189" Type="http://schemas.openxmlformats.org/officeDocument/2006/relationships/hyperlink" Target="https://shadowverse-portal.com/deck/3.8.7OQdy.7OQdy.7OQdy.7S9uI.7S9uI.7S9uI.7S8Aw.7S8Aw.7S8Aw.7S_by.7S_by.7S_by.7OOBY.7OOBY.7OOBY.7S9uS.7S9uS.7Vxb2.7Vxb2.7V-1S.7V-1S.7V-1S.7ZmSw.7ZmSw.7ZmSw.7S_c6.7SAdA.7SAdA.7SAdA.7OQe6.7OQe6.7OQe6.7Wpky.7W2vo.7W2vo.7W2vo.7dhBy.7dhBy.7dhBy.7Zt2y?lang=en" TargetMode="External"/><Relationship Id="rId396" Type="http://schemas.openxmlformats.org/officeDocument/2006/relationships/hyperlink" Target="https://shadowverse-portal.com/deck/3.4.7YIyi.7YIyi.7YIyi.7YHFA.7YHFA.7LF_2.7LF_2.7LF_2.7LNJy.7YIyY.7YIyY.7c4fc.7c4fc.7c4fc.7YEow.7YEow.7YEow.7P7JA.7P7JA.7P7JA.7Qj6o.7Qj6o.7Qj6o.7YIys.7YIys.7YIys.7Qj76.7Qj76.7Qj76.7YLOo.7YLOo.7YLOo.7c9Xy.7c9Xy.7YLP6.7YLP6.7YLP6.7YE4M.7YE4M.7YE4M?lang=en" TargetMode="External"/><Relationship Id="rId617" Type="http://schemas.openxmlformats.org/officeDocument/2006/relationships/hyperlink" Target="https://shadowverse-portal.com/deck/3.5.7Uqno.7Uqno.7Uqno.7cQds.7cQds.7cQds.7LNJy.7LNJy.7abwo.7abwo.7abwo.7NEy2.7NEy2.7UvgS.7UvgS.7UvgS.7cXyI.7cXyI.7cXyI.7UrWg.7UrWg.7UrWg.7Yewy.7Yewy.7Yewy.7Yjpc.7Utyw.7Utyw.7NHOS.7NHOS.7NHOS.7LKti.7LKti.7LKti.7NA3s.7NA3s.7NA3s.7cVW2.7cVW2.7cVW2?lang=en" TargetMode="External"/><Relationship Id="rId214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256" Type="http://schemas.openxmlformats.org/officeDocument/2006/relationships/hyperlink" Target="https://shadowverse-portal.com/deck/3.1.7WnIY.7WnIY.7WnIY.7Lk0w.7Lk0w.7X5ZQ.7X5ZQ.7X5ZQ.7LNJy.7LNJy.7LNJy.7SwjI.7SwjI.7SwjI.7WnIi.7WnIi.7WnIi.7P9lQ.7P9lQ.7Wo1Q.7Wo1Q.7X9j2.7X9j2.7X9j2.7b0II.7b0II.7b0II.7P7JA.7P7JA.7P7JA.7PZtI.7PZtI.7PZtI.7XC9I.7XC9I.7XC9I.7TO0c.7TO0c.7b0IS.7b0IS?lang=en" TargetMode="External"/><Relationship Id="rId298" Type="http://schemas.openxmlformats.org/officeDocument/2006/relationships/hyperlink" Target="https://shadowverse-portal.com/deck/3.1.7WnIY.7WnIY.7WnIY.7X5ZQ.7X5ZQ.7X5ZQ.7LNJy.7LNJy.7LNJy.7SwjI.7SwjI.7SwjI.7S_by.7S_by.7S_by.7WnIi.7WnIi.7WnIi.7P9lQ.7P9lQ.7P9lQ.7Wo1Q.7Wo1Q.7Wo1Q.7X9j2.7X9j2.7X9j2.7P7JA.7P7JA.7P7JA.7PZtI.7PZtI.7PZtI.7TLaC.7XC9I.7XC9I.7XC9I.7b0IS.7b0IS.7b0IS?lang=en" TargetMode="External"/><Relationship Id="rId421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463" Type="http://schemas.openxmlformats.org/officeDocument/2006/relationships/hyperlink" Target="https://shadowverse-portal.com/deck/3.2.7M3Gc.7M3Gc.7M3Gc.7PtPS.7PtPS.7bHO2.7bHO2.7bHO2.7M6RQ.7M6RQ.7M6RQ.7LNJy.7S_by.7S_by.7M0qC.7M5ii.7M5ii.7M5ii.7Tf62.7Tf62.7Tf62.7bJqI.7bJqI.7bJqI.7M88o.7M88y.7M88y.7M88y.7XaZy.7XaZy.7XaZy.7bMGY.7bMGY.7bMGY.7bOio.7bOio.7bOio.7Xaa6.7Xaa6.7Xaa6?lang=en" TargetMode="External"/><Relationship Id="rId519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NHOS.7NHOS.7NHOS.7LKti.7LKti.7LKti.7NA3s.7NA3s.7NA3s.7cVW2.7cVW2.7cVW2?lang=en" TargetMode="External"/><Relationship Id="rId670" Type="http://schemas.openxmlformats.org/officeDocument/2006/relationships/hyperlink" Target="https://shadowverse-portal.com/deck/3.2.7M3Gc.7M3Gc.7M3Gc.7PtPS.7PtPS.7PtPS.7bHO2.7bHO2.7bHO2.7M6RQ.7M6RQ.7M6RQ.7S_by.7S_by.7S_by.7M0qC.7M0qC.7M0qC.7M5ii.7M5ii.7M5ii.7bJqI.7bJqI.7bJqI.7M88o.7M88o.7M88y.7M88y.7M88y.7XaZy.7XaZy.7XaZy.7bMGY.7bMGY.7bMGY.7bOio.7bOio.7bOio.7Xaa6.7Xaa6?lang=en" TargetMode="External"/><Relationship Id="rId11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58" Type="http://schemas.openxmlformats.org/officeDocument/2006/relationships/hyperlink" Target="https://shadowverse-portal.com/deck/3.3.7SuH2.7SuH2.7SuH2.7WnIY.7aWZ2.7aWZ2.7LNJy.7LNJy.7LNJy.7S_by.7S_by.7S_by.7WnIi.7WnIi.7WnIi.7MWZS.7MWZS.7MWZS.7bfoY.7bfoY.7bfoY.7biEo.7biEo.7biEo.7S_c6.7S_c6.7S_c6.7Wpko.7Wpko.7Wpko.7bkh2.7bkh2.7bkh2.7QKiI.7Wpky.7Wpky.7Wpky.7bn7I.7bn7I.7bn7I?lang=en" TargetMode="External"/><Relationship Id="rId32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NHOS.7NHOS.7NHOS.7LKti.7LKti.7LKti.7NA3s.7NA3s.7NA3s.7cVW2.7cVW2.7cVW2?lang=en" TargetMode="External"/><Relationship Id="rId53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26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NHOS.7NHOS.7NHOS.7LKti.7LKti.7LKti.7NA3s.7NA3s.7NA3s.7cVW2.7cVW2.7cVW2?lang=en" TargetMode="External"/><Relationship Id="rId20" Type="http://schemas.openxmlformats.org/officeDocument/2006/relationships/hyperlink" Target="https://shadowverse-portal.com/deck/3.3.7SuH2.7SuH2.7SuH2.7WnIY.7LNJy.7LNJy.7LNJy.7S_by.7S_by.7S_by.7WnIi.7WnIi.7WnIi.7MWZS.7MWZS.7MWZS.7bfoY.7bfoY.7bfoY.7biEo.7biEo.7biEo.7S_c6.7S_c6.7S_c6.7Wpko.7Wpko.7Wpko.7bkh2.7bkh2.7bkh2.7QKiI.7Wpky.7Wpky.7Wpky.7bn7I.7bn7I.7bn7I.7Sz9Y.7Sz9Y?lang=en" TargetMode="External"/><Relationship Id="rId62" Type="http://schemas.openxmlformats.org/officeDocument/2006/relationships/hyperlink" Target="https://shadowverse-portal.com/deck/3.3.7SuH2.7SuH2.7SuH2.7WnIY.7WnIY.7LNJy.7LNJy.7LNJy.7S_by.7S_by.7S_by.7WnIi.7WnIi.7WnIi.7MWZS.7MWZS.7bfoY.7bfoY.7bfoY.7biEo.7biEo.7biEo.7S_c6.7S_c6.7S_c6.7Wpko.7Wpko.7Wpko.7bkh2.7bkh2.7bkh2.7U6P2.7Wpky.7Wpky.7Wpky.7bn7I.7bn7I.7bn7I.7Sz9Y.7Sz9Y?lang=en" TargetMode="External"/><Relationship Id="rId365" Type="http://schemas.openxmlformats.org/officeDocument/2006/relationships/hyperlink" Target="https://shadowverse-portal.com/deck/3.7.7ZSC2.7ZSC2.7ZSC2.7ZSRg.7ZSRg.7ZSRg.7LNJy.7LNJy.7LNJy.7ZPlo.7ZPlo.7ZPlo.7ZUeI.7ZUeI.7ZUeI.7Wpko.7Wpko.7P7JA.7P7JA.7Wpky.7Wpky.7ZNJi.7ZNJi.7ZNJi.7RpwC.7ZNJY.7ZNJY.7ZNJY.7ZUeS.7ZUeS.7ZUeS.7LKti.7LKti.7LKti.7VgVc.7VgVc.7VgVc.7ZUec.7ZUec.7ZUec?lang=en" TargetMode="External"/><Relationship Id="rId572" Type="http://schemas.openxmlformats.org/officeDocument/2006/relationships/hyperlink" Target="https://shadowverse-portal.com/deck/3.4.7Mq5c.7Mq5c.7QboM.7QboM.7YIyi.7YIyi.7YIyi.7YHFA.7YHFA.7YHFA.7LNJy.7LNJy.7WnIi.7WnIi.7WnIi.7YE4C.7YE4C.7YIyY.7YIyY.7YIyY.7c4fc.7c4fc.7c4fc.5_38w.5_38w.7S_c6.7S_c6.7Qj6o.7Qj6o.7YGWI.7YGWI.7YGWI.7YLOo.7YLOo.7YLOo.7UXFy.7UXFy.7c9Xy.7c9Xy.7c9Xy?lang=en" TargetMode="External"/><Relationship Id="rId628" Type="http://schemas.openxmlformats.org/officeDocument/2006/relationships/hyperlink" Target="https://shadowverse-portal.com/deck/3.1.7SuH2.7SuH2.7TJ7o.7TJ7o.7TJ7o.7auzY.7auzY.7auzY.7Lk0w.7Lk0w.7Lk0w.7X5ZQ.7X5ZQ.7X5ZQ.7LNJy.7LNJy.7LNJy.7TO0S.7TO0S.7X9j2.7X9j2.7X9j2.7axPo.7axPo.7axPo.7azs2.7azs2.7azs2.7b0II.7b0II.7b0II.7PTHQ.7PTHQ.7PTHQ.7PU-y.7PU-y.7PU-y.7abRY.7abRY.7abRY?lang=en" TargetMode="External"/><Relationship Id="rId225" Type="http://schemas.openxmlformats.org/officeDocument/2006/relationships/hyperlink" Target="https://shadowverse-portal.com/deck/3.5.7Uqno.7Uqno.7Uqno.7cQds.7cQds.7cQds.7cRMQ.7cRMQ.7cRMQ.7abwo.7abwo.7abwo.7NEy2.7NEy2.7NEy2.7UvgS.7UvgS.7UvgS.7cQdY.7cQdY.7cQdY.7cXyI.7cXyI.7cXyI.7UrWg.7UrWg.7UrWg.7Yewy.7Yewy.7Yewy.7NDEg.7NDEg.7Utyw.7Utyw.7LKti.7LKti.7LKti.7cVW2.7cVW2.7cVW2?lang=en" TargetMode="External"/><Relationship Id="rId26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32" Type="http://schemas.openxmlformats.org/officeDocument/2006/relationships/hyperlink" Target="https://shadowverse-portal.com/deck/3.7.7ZSC2.7ZSC2.7ZSC2.7ZSRg.7ZSRg.7ZSRg.7LNJy.7LNJy.7LNJy.7ZPlo.7ZPlo.7ZPlo.7ZUeI.7ZUeI.7ZUeI.7Wpko.7Wpko.7VgVS.7VgVS.7ZNJi.7ZNJi.7ZNJi.7ZNJY.7ZNJY.7ZNJY.7ZUeS.7ZUeS.7ZUeS.7LKti.7LKti.7LKti.7VgVc.7VgVc.7VgVc.7dDuy.7dDuy.7dDuy.7ZUec.7ZUec.7ZUec?lang=en" TargetMode="External"/><Relationship Id="rId474" Type="http://schemas.openxmlformats.org/officeDocument/2006/relationships/hyperlink" Target="https://shadowverse-portal.com/deck/3.5.7Uqno.7Uqno.7Uqno.7cQds.7cQds.7cQds.7abwo.7abwo.7abwo.7NEy2.7NEy2.7NEy2.7UvgS.7UvgS.7UvgS.7cQdY.7cQdY.7cQdY.7cXyI.7cXyI.7cXyI.7Yewy.7Yewy.7Yewy.7NDEg.7NDEg.7cT3o.7cT3o.7cT3o.7Utyw.7Utyw.7NHOS.7NHOS.7NHOS.7LKti.7LKti.7LKti.7cVW2.7cVW2.7cVW2?lang=en" TargetMode="External"/><Relationship Id="rId127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68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3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NDEg.7Utyw.7NHOS.7NHOS.7LKti.7LKti.7LKti.7NA3s.7NA3s.7NA3s.7cVW2.7cVW2.7cVW2?lang=en" TargetMode="External"/><Relationship Id="rId31" Type="http://schemas.openxmlformats.org/officeDocument/2006/relationships/hyperlink" Target="https://shadowverse-portal.com/deck/3.2.7M3Gc.7M3Gc.7M3Gc.7PtPS.7PtPS.7PtPS.7bHO2.7bHO2.7bHO2.7M6RQ.7M6RQ.7M6RQ.7LNJy.7LNJy.7S_by.7S_by.7S_by.7M0qC.7Tf62.7Tf62.7bJqI.7bJqI.7bJqI.7M88o.7M88o.7M88y.7M88y.7M88y.7XaZy.7XaZy.7XaZy.7bMGY.7bMGY.7bMGY.7bOio.7bOio.7bOio.7Xaa6.7Xaa6.7Xaa6?lang=en" TargetMode="External"/><Relationship Id="rId73" Type="http://schemas.openxmlformats.org/officeDocument/2006/relationships/hyperlink" Target="https://shadowverse-portal.com/deck/3.2.7M3Gc.7M3Gc.7M3Gc.7bHO2.7bHO2.7bHO2.7M6RQ.7M6RQ.7M6RQ.7LNJy.7LNJy.7M0qC.7M0qC.7M0qC.7M5ii.7M5ii.7M5ii.7Tf62.7Tf62.7Tf62.7bJqI.7bJqI.7bJqI.7M88o.7M88o.7M88y.7M88y.7M88y.7XaZy.7XaZy.7XaZy.7bMGY.7bMGY.7bMGY.7bOio.7bOio.7bOio.7Xaa6.7Xaa6.7Xaa6?lang=en" TargetMode="External"/><Relationship Id="rId169" Type="http://schemas.openxmlformats.org/officeDocument/2006/relationships/hyperlink" Target="https://shadowverse-portal.com/deck/3.2.7M3Gc.7M3Gc.7M3Gc.7PtPS.7PtPS.7PtPS.7bHO2.7bHO2.7bHO2.7M6RQ.7M6RQ.7M6RQ.7LNJy.7LNJy.7S_by.7S_by.7S_by.7M0qC.7M0qC.7M5ii.7M5ii.7bJqI.7bJqI.7bJqI.7M88o.7M88y.7M88y.7M88y.7XaZy.7XaZy.7XaZy.7bMGY.7bMGY.7bMGY.7bOio.7bOio.7bOio.7Xaa6.7Xaa6.7Xaa6?lang=en" TargetMode="External"/><Relationship Id="rId334" Type="http://schemas.openxmlformats.org/officeDocument/2006/relationships/hyperlink" Target="https://shadowverse-portal.com/deck/3.2.7M3Gc.7M3Gc.7M3Gc.7PtPS.7PtPS.7PtPS.7bHO2.7bHO2.7bHO2.7M6RQ.7M6RQ.7M6RQ.7LNJy.7LNJy.7M0qC.7M0qC.7M5ii.7M5ii.7M5ii.7Tf62.7Tf62.7Tf62.7bJqI.7bJqI.7bJqI.7M88o.7M88o.7M88y.7M88y.7M88y.7XaZy.7bMGY.7bMGY.7bMGY.7bOio.7bOio.7bOio.7Xaa6.7Xaa6.7Xaa6?lang=en" TargetMode="External"/><Relationship Id="rId376" Type="http://schemas.openxmlformats.org/officeDocument/2006/relationships/hyperlink" Target="https://shadowverse-portal.com/deck/3.1.7WnIY.7WnIY.7WnIY.7Lk0w.7X5ZQ.7X5ZQ.7X5ZQ.7LNJy.7LNJy.7LNJy.7SwjI.7SwjI.7SwjI.7S_by.7S_by.7S_by.7WnIi.7WnIi.7WnIi.7P9lQ.7P9lQ.7Wo1Q.7Wo1Q.7TO0S.7P7JA.7P7JA.7P7JA.7PZtI.7PZtI.7PZtI.7TLaC.7TLaC.7TLaC.7LlkS.7LlkS.7XC9I.7XC9I.7XC9I.7b0IS.7b0IS?lang=en" TargetMode="External"/><Relationship Id="rId541" Type="http://schemas.openxmlformats.org/officeDocument/2006/relationships/hyperlink" Target="https://shadowverse-portal.com/deck/3.2.7M3Gc.7M3Gc.7M3Gc.7PtPS.7PtPS.7PtPS.7bHO2.7bHO2.7bHO2.7M6RQ.7M6RQ.7S_by.7S_by.7M0qC.7M5ii.7M5ii.7M5ii.7Tf62.7Tf62.7Tf62.7Tj-Y.7bJqI.7bJqI.7bJqI.7M0q2.7M88o.7M88y.7M88y.7M88y.7XaZy.7XaZy.7bMGY.7bMGY.7bMGY.7bOio.7bOio.7bOio.7Xaa6.7Xaa6.7Xaa6?lang=en" TargetMode="External"/><Relationship Id="rId583" Type="http://schemas.openxmlformats.org/officeDocument/2006/relationships/hyperlink" Target="https://shadowverse-portal.com/deck/3.1.7WnIY.7WnIY.7WnIY.7X5ZQ.7X5ZQ.7X5ZQ.7LNJy.7LNJy.7LNJy.7SwjI.7SwjI.7SwjI.7S_by.7S_by.7WnIi.7WnIi.7WnIi.7P9lQ.7P9lQ.7X9j2.7X9j2.7b0II.7b0II.7b0II.7P7JA.7P7JA.7P7JA.7PZtI.7PZtI.7PZtI.7XC9I.7XC9I.7XC9I.7LKti.7LKti.7LKti.7TO0c.7TO0c.7b0IS.7b0IS?lang=en" TargetMode="External"/><Relationship Id="rId639" Type="http://schemas.openxmlformats.org/officeDocument/2006/relationships/hyperlink" Target="https://shadowverse-portal.com/deck/3.7.7ZSC2.7ZSC2.7ZSC2.7Vc62.7Vc62.7Vc62.7ZSRg.7ZSRg.7ZSRg.7dBxo.7Ve32.7Ve32.7ZPlo.7ZPlo.7ZPlo.7ZUeI.7ZUeI.7ZUeI.7dBSi.7dBSi.7VeYI.7VgVS.7NxNo.7NxNo.7NxNo.7O0GI.7O0GI.7Wpky.7ZNJi.7ZNJi.7ZNJi.7ZNJY.7ZNJY.7ZNJY.7ZUeS.7ZUeS.7ZUeS.7VgVc.7VgVc.7VgVc?lang=en" TargetMode="External"/><Relationship Id="rId4" Type="http://schemas.openxmlformats.org/officeDocument/2006/relationships/hyperlink" Target="https://shadowverse-portal.com/deck/3.2.7M3Gc.7M3Gc.7M3Gc.7PtPS.7PtPS.7ThYI.7ThYI.7bHO2.7bHO2.7bHO2.7M6RQ.7M6RQ.7M6RQ.7S_by.7S_by.7M0qC.7M5ii.7M5ii.7M5ii.7Tf62.7Tf62.7Tf62.7bJqI.7bJqI.7bJqI.7M88y.7M88y.7M88y.7XaZy.7XaZy.7XaZy.7bMGY.7bMGY.7bMGY.7bOio.7bOio.7bOio.7Xaa6.7Xaa6.7Xaa6?lang=en" TargetMode="External"/><Relationship Id="rId180" Type="http://schemas.openxmlformats.org/officeDocument/2006/relationships/hyperlink" Target="https://shadowverse-portal.com/deck/3.5.7Uqno.7Uqno.7Uqno.7cQds.7cQds.7cQds.7LNJy.7LNJy.7LNJy.7abwo.7NEy2.7NEy2.7NEy2.7UvgS.7UvgS.7UvgS.7cQdY.7cQdY.7cXyI.7cXyI.7cXyI.7UrWg.7UrWg.7UrWg.7Yewy.7Yewy.7Yewy.7Utyw.7NHOS.7NHOS.7NHOS.7LKti.7LKti.7LKti.7NA3s.7NA3s.7NA3s.7cVW2.7cVW2.7cVW2?lang=en" TargetMode="External"/><Relationship Id="rId236" Type="http://schemas.openxmlformats.org/officeDocument/2006/relationships/hyperlink" Target="https://shadowverse-portal.com/deck/3.3.7SuH2.7SuH2.7SuH2.7WnIY.7LNJy.7LNJy.7LNJy.7S_by.7S_by.7S_by.7WnIi.7WnIi.7WnIi.7MWZS.7MWZS.7MWZS.7bfoY.7bfoY.7bfoY.7biEo.7biEo.7biEo.7S_c6.7S_c6.7S_c6.7Wpko.7Wpko.7Wpko.7bkh2.7bkh2.7bkh2.7QKiI.7Wpky.7Wpky.7Wpky.7bn7I.7bn7I.7bn7I.7Sz9Y.7Sz9Y?lang=en" TargetMode="External"/><Relationship Id="rId27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01" Type="http://schemas.openxmlformats.org/officeDocument/2006/relationships/hyperlink" Target="https://shadowverse-portal.com/deck/3.5.7Uqno.7Uqno.7Uqno.7cQds.7cQds.7cQds.7NAoQ.7NAoQ.7abwo.7NEy2.7NEy2.7NEy2.7UvgS.7UvgS.7UvgS.7cQdY.7cXyI.7cXyI.7cXyI.7UrWg.7UrWg.7UrWg.7Yewy.7Yewy.7Yewy.7NDEg.7NDEg.7Yjpc.7NHOS.7NHOS.7NHOS.7LKti.7LKti.7LKti.7NA3s.7NA3s.7NA3s.7cVW2.7cVW2.7cVW2?lang=en" TargetMode="External"/><Relationship Id="rId443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U6P2.7U6P2.7U6P2.7Wpky.7Wpky.7Wpky.7bn7I.7bn7I.7bn7I.7LKti?lang=en" TargetMode="External"/><Relationship Id="rId650" Type="http://schemas.openxmlformats.org/officeDocument/2006/relationships/hyperlink" Target="https://shadowverse-portal.com/deck/3.4.7LNJy.7LNJy.7LNJy.7S_by.7S_by.7Muzo.7Muzo.7Muzo.5_38w.5_38w.5_38w.7S_c6.7S_c6.7S_c6.7Wpko.7Wpko.7Wpko.7P7JA.7P7JA.7P7JA.7Qj6o.7Qj6o.7Qj6o.7Wpky.7Wpky.7Wpky.7Qj76.7Qj76.7Qj76.7SzPA.7SzPA.7SzPA.7c9Xy.7c9Xy.7c9Xy.7S_bo.7S_bo.7YE4M.7YE4M.7YE4M?lang=en" TargetMode="External"/><Relationship Id="rId303" Type="http://schemas.openxmlformats.org/officeDocument/2006/relationships/hyperlink" Target="https://shadowverse-portal.com/deck/3.8.7S9uI.7S9uI.7S9uI.7S_by.7S_by.7S_by.7WnIi.7WnIi.7OQdo.7OQdo.7OQdo.7S9uS.7S9uS.7S9uS.7V-1I.7V-1I.7V-1I.7V-1S.7V-1S.7V-1S.7Zqci.7Zqci.7deli.7deli.7deli.7SAdA.7SAdA.7W3eg.7W3eg.7SEmo.7SEmo.7SD3Q.7SD3Q.7SD3Q.7W2vy.7W2vy.7W2vy.7dhBy.7dhBy.7dhBy?lang=en" TargetMode="External"/><Relationship Id="rId48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9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06" Type="http://schemas.openxmlformats.org/officeDocument/2006/relationships/hyperlink" Target="https://shadowverse-portal.com/deck/3.1.7Lhag.7Lhag.7Lhag.7Lk0w.7Lk0w.7Lk0w.7PVjg.7PVjg.7PVjg.7X5ZQ.7X5ZQ.7X5ZQ.7LNJy.7LNJy.7Su_w.7Su_w.7Su_w.7Wo1Q.7Wo1Q.7Wo1Q.5zW_g.5zW_g.7Lgs6.7Lgs6.7Lgs6.7Wpko.7Wpko.7Wpko.7P7JA.7P7JA.7P7JA.7PU-y.7PU-y.7PU-y.7LKti.7LKti.7LKti.7TO0c.7TO0c.7TO0c?lang=en" TargetMode="External"/><Relationship Id="rId4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84" Type="http://schemas.openxmlformats.org/officeDocument/2006/relationships/hyperlink" Target="https://shadowverse-portal.com/deck/3.6.7crUc.7crUc.7crUc.7RTxo.7RTxo.7RTxo.7VI4y.7VI4y.7VI4y.7Z3ni.7Z3ni.7Z3ni.7Z6Dy.7Z6Dy.7Z6Dy.7VG7o.7VG7o.7VG7o.7Nfp6.7Nfp6.7Nfp6.7VDCS.7VDCS.7Z3nY.7Z3nY.7Z3nY.7VFeY.7VFeY.7VFeY.7Z3ns.7Z3ns.7Z3ns.7Z6Do.7Z6Do.7Z6Do.7crUS.7crUS.7crUS.7RTy6.7RTy6?lang=en" TargetMode="External"/><Relationship Id="rId138" Type="http://schemas.openxmlformats.org/officeDocument/2006/relationships/hyperlink" Target="https://shadowverse-portal.com/deck/3.5.7SuH2.7SuH2.7cQds.7cQds.7cQds.7NAoQ.7NAoQ.7NAoQ.7NEy2.7NEy2.7NEy2.7UvgS.7YhN2.7YhN2.7UrWg.7UrWg.7UrWg.7YdDQ.7YdDQ.7YdDQ.7cTog.7cTog.7cTog.7P7JA.7P7JA.7P7JA.7Yewy.7Yewy.7Yewy.7YhNC.7YhNC.7YcUs.7YcUs.7YcUs.7YjpI.7YjpI.7YjpI.7NA3s.7NA3s.7NA3s?lang=en" TargetMode="External"/><Relationship Id="rId34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87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Utyw.7NHOS.7NHOS.7NHOS.7LKti.7LKti.7LKti.7NA3s.7NA3s.7cVW2.7cVW2.7cVW2?lang=en" TargetMode="External"/><Relationship Id="rId510" Type="http://schemas.openxmlformats.org/officeDocument/2006/relationships/hyperlink" Target="https://shadowverse-portal.com/deck/3.8.7dhBo.7dhBo.7dhBo.7S8Aw.7dabw.7dabw.7dabw.7LNJy.7SwjI.7S_by.7WiQ2.7WnIi.7abwo.7abwo.7abwo.7OOBY.7V-1I.7V-1S.7delY.7delY.7delY.7S_c6.7Wpko.7P7JA.7Zt2o.7dZt2.7dZt2.7dZt2.7SAdA.7W3eg.7OOBi.7dcJI.7dcJI.7dcJI.7dcJS.7Wpky.7Sz9Y.7aWZC.7SEn6.7W2vy?lang=en" TargetMode="External"/><Relationship Id="rId552" Type="http://schemas.openxmlformats.org/officeDocument/2006/relationships/hyperlink" Target="https://shadowverse-portal.com/deck/3.4.7LF_2.7LF_2.7LF_2.7S_by.7S_by.7S_by.7Muzo.7Muzo.7Muzo.5_38w.5_38w.5_38w.7YEow.7YEow.7YEow.7Wpko.7Wpko.7P7JA.7P7JA.7P7JA.7Qj6o.7Qj6o.7Qj6o.7YIys.7YIys.7YIys.7Qj76.7Qj76.7Qj76.7YLOy.7YLOy.7c9Xy.7c9Xy.7c9Xy.7YLP6.7YLP6.7YLP6.7YE4M.7YE4M.7YE4M?lang=en" TargetMode="External"/><Relationship Id="rId594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NHOS.7NHOS.7NHOS.7LKti.7LKti.7LKti.7NA3s.7NA3s.7NA3s.7cVW2.7cVW2.7cVW2?lang=en" TargetMode="External"/><Relationship Id="rId608" Type="http://schemas.openxmlformats.org/officeDocument/2006/relationships/hyperlink" Target="https://shadowverse-portal.com/deck/3.3.7SuH2.7SuH2.7SuH2.7LNJy.7LNJy.7LNJy.7S_by.7S_by.7S_by.7WnIi.7WnIi.7MWZS.7MWZS.7MWZS.7bfoY.7bfoY.7bfoY.7biEo.7biEo.7biEo.7S_c6.7S_c6.7S_c6.7Wpko.7Wpko.7Wpko.7bkh2.7bkh2.7bkh2.7QKiI.7QKiI.7Wpky.7Wpky.7Wpky.7bn7I.7bn7I.7bn7I.7Sz9Y.7Sz9Y.7Sz9Y?lang=en" TargetMode="External"/><Relationship Id="rId191" Type="http://schemas.openxmlformats.org/officeDocument/2006/relationships/hyperlink" Target="https://shadowverse-portal.com/deck/3.4.7c75i.7c75i.7c75i.7SuH2.7SuH2.7abwo.7abwo.7abwo.7UXG6.7UXG6.5_38w.5_38w.5_38w.7YEow.7YEow.7YEow.7Qj6o.7Qj6o.7Qj6o.7YIys.7YIys.7YIys.7c4fI.7c4fI.7c4fI.7Qj76.7Qj76.7Qj76.7YLOy.7YLOy.7YLOy.7c9Xo.7c9Xo.7c9Xo.7c9Xy.7c9Xy.7c9Xy.7YE4M.7YE4M.7YE4M?lang=en" TargetMode="External"/><Relationship Id="rId205" Type="http://schemas.openxmlformats.org/officeDocument/2006/relationships/hyperlink" Target="https://shadowverse-portal.com/deck/3.2.7M3Gc.7M3Gc.7M3Gc.7PtPS.7PtPS.7PtPS.7ThYI.7ThYI.7bHO2.7bHO2.7bHO2.7M6RQ.7M6RQ.7M6RQ.7M0qC.7M0qC.7M0qC.7M5ii.7M5ii.7M5ii.7bJqI.7bJqI.7bJqI.7M88o.7M88o.7M88y.7M88y.7M88y.7XaZy.7XaZy.7XaZy.7bMGY.7bMGY.7bMGY.7bOio.7bOio.7bOio.7Xaa6.7Xaa6.7Xaa6?lang=en" TargetMode="External"/><Relationship Id="rId247" Type="http://schemas.openxmlformats.org/officeDocument/2006/relationships/hyperlink" Target="https://shadowverse-portal.com/deck/3.2.7M3Gc.7M3Gc.7M3Gc.7PtPS.7PtPS.7bHO2.7bHO2.7bHO2.7M6RQ.7M6RQ.7M6RQ.7LNJy.7S_by.7S_by.7S_by.7M0qC.7M5ii.7M5ii.7M5ii.7Tf62.7Tf62.7Tf62.7bJqI.7bJqI.7bJqI.7M88y.7M88y.7M88y.7XaZy.7XaZy.7XaZy.7bMGY.7bMGY.7bMGY.7bOio.7bOio.7bOio.7Xaa6.7Xaa6.7Xaa6?lang=en" TargetMode="External"/><Relationship Id="rId41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07" Type="http://schemas.openxmlformats.org/officeDocument/2006/relationships/hyperlink" Target="https://shadowverse-portal.com/deck/3.6.7cp22.7cp22.7cp22.7crUc.7crUc.7crUc.7cpmw.7cpmw.7cpmw.7VI4y.7VI4y.7VI4y.7Z3ni.7Z3ni.7Z3ni.7crUI.7crUI.7crUI.7VG7o.7VG7o.7Nfp6.7Nfp6.7Nfp6.7ctwY.7ctwY.7ctwY.7VFeY.7VFeY.7Z3ns.7Z3ns.7cwMo.7cwMo.7cwMo.7Z6Do.7Z6Do.7Z6Do.7crUS.7crUS.7crUS.7Nfoy?lang=en" TargetMode="External"/><Relationship Id="rId289" Type="http://schemas.openxmlformats.org/officeDocument/2006/relationships/hyperlink" Target="https://shadowverse-portal.com/deck/3.1.7WnIY.7WnIY.7WnIY.7Lk0w.7ay8g.7ay8g.7SwjI.7SwjI.7SwjI.7WnIi.7WnIi.7WnIi.7X9j2.7X9j2.7X9j2.7Lf8Q.7Lf8Q.7Lf8Q.7Wpko.7Wpko.7P7JA.7P7JA.7P7JA.7PXR2.7PXR2.7PXR2.7PZtI.7PZtI.7PZtI.7PZtS.7PZtS.7XC9c.7XC9c.7XC9c.7Wpky.7Wpky.7XC9I.7XC9I.7b0IS.7b0IS?lang=en" TargetMode="External"/><Relationship Id="rId454" Type="http://schemas.openxmlformats.org/officeDocument/2006/relationships/hyperlink" Target="https://shadowverse-portal.com/deck/3.2.7M3Gc.7M3Gc.7M3Gc.7bHO2.7bHO2.7bHO2.7M6RQ.7M6RQ.7M6RQ.7LNJy.7LNJy.7S_by.7S_by.7S_by.7M0qC.7M0qC.7M5ii.7M5ii.7M5ii.7Tf62.7Tf62.7Tf62.7bJqI.7bJqI.7bJqI.7M88o.7M88y.7M88y.7M88y.7XaZy.7XaZy.7XaZy.7bMGY.7bMGY.7bMGY.7bOio.7bOio.7bOio.7Xaa6.7Xaa6?lang=en" TargetMode="External"/><Relationship Id="rId496" Type="http://schemas.openxmlformats.org/officeDocument/2006/relationships/hyperlink" Target="https://shadowverse-portal.com/deck/3.2.7M3Gc.7M3Gc.7M3Gc.7PtPS.7bHO2.7bHO2.7bHO2.7M6RQ.7M6RQ.7M6RQ.7LNJy.7LNJy.7S_by.7S_by.7M0qC.7M0qC.7M5ii.7M5ii.7M5ii.7Tf62.7Tf62.7bJqI.7bJqI.7bJqI.7M88o.7M88y.7M88y.7M88y.7XaZy.7XaZy.7XaZy.7bMGY.7bMGY.7bMGY.7bOio.7bOio.7bOio.7Xaa6.7Xaa6.7Xaa6?lang=en" TargetMode="External"/><Relationship Id="rId661" Type="http://schemas.openxmlformats.org/officeDocument/2006/relationships/hyperlink" Target="https://shadowverse-portal.com/deck/3.2.7M3Gc.7M3Gc.7M3Gc.7ThYI.7ThYI.7bHO2.7bHO2.7bHO2.7M6RQ.7M6RQ.7M6RQ.7LNJy.7LNJy.7S_by.7M0qC.7M0qC.7M0qC.7M5ii.7M5ii.7M5ii.7Tf62.7Tf62.7bJqI.7bJqI.7bJqI.7M88o.7M88o.7M88y.7M88y.7bMGY.7bMGY.7bMGY.7bOio.7bOio.7bOio.7Xaa6.7Xaa6.7bMGi.7bMGi.7bOiy?lang=en" TargetMode="External"/><Relationship Id="rId717" Type="http://schemas.openxmlformats.org/officeDocument/2006/relationships/hyperlink" Target="https://shadowverse-portal.com/deck/3.5.7Uqno.7Uqno.7Uqno.7cQds.7cQds.7cQds.7LNJy.7abwo.7abwo.7abwo.7NEy2.7NEy2.7NEy2.7UvgS.7UvgS.7UvgS.7cQdY.7cXyI.7cXyI.7cXyI.7UrWg.7UrWg.7UrWg.7Yewy.7Yewy.7Yewy.7Utyw.7Utyw.7NHOS.7NHOS.7NHOS.7LKti.7LKti.7LKti.7NA3s.7NA3s.7NA3s.7cVW2.7cVW2.7cVW2?lang=en" TargetMode="External"/><Relationship Id="rId11" Type="http://schemas.openxmlformats.org/officeDocument/2006/relationships/hyperlink" Target="https://shadowverse-portal.com/deck/3.4.7QboM.7QboM.7QboM.7YIyi.7YIyi.7YIyi.7YHFA.7YHFA.7YHFA.7S_by.7S_by.7S_by.7WnIi.7WnIi.7WnIi.7Muzo.7YIyY.7YIyY.7YIyY.7c4fc.7c4fc.7c4fc.5_38w.7S_c6.7S_c6.7S_c6.7USNI.7USNS.7YGWI.7YGWI.7YGWI.7c2DM.7YLOo.7YLOo.7YLOo.7UXFy.7UXFy.7UXFy.7c9Xy.7c9Xy?lang=en" TargetMode="External"/><Relationship Id="rId53" Type="http://schemas.openxmlformats.org/officeDocument/2006/relationships/hyperlink" Target="https://shadowverse-portal.com/deck/3.3.7SuH2.7SuH2.7SuH2.7WnIY.7WnIY.7LNJy.7LNJy.7LNJy.7S_by.7S_by.7S_by.7MWZS.7MWZS.7MWZS.7bfoY.7bfoY.7bfoY.7biEo.7biEo.7biEo.7S_c6.7S_c6.7S_c6.7Wpko.7Wpko.7Wpko.7bkh2.7bkh2.7bkh2.7QKiI.7QKiI.7Wpky.7Wpky.7Wpky.7bn7I.7bn7I.7bn7I.7Sz9Y.7Sz9Y.7Sz9Y?lang=en" TargetMode="External"/><Relationship Id="rId149" Type="http://schemas.openxmlformats.org/officeDocument/2006/relationships/hyperlink" Target="https://shadowverse-portal.com/deck/3.4.7c75i.7c75i.7c75i.7LNJy.7LNJy.7LNJy.7WnIi.7WnIi.7Muzo.7Muzo.7Muzo.5_38w.5_38w.5_38w.7YEow.7YEow.7YEow.7S_c6.7S_c6.7P7JA.7P7JA.7P7JA.7Qj6o.7Qj6o.7Qj6o.7YIys.7c2DM.7Wpky.7Wpky.7Wpky.7Qj76.7YLOy.7YLOy.7SzPA.7SzPA.7c9Xy.7c9Xy.7c9Xy.7S_bo.7S_bo?lang=en" TargetMode="External"/><Relationship Id="rId314" Type="http://schemas.openxmlformats.org/officeDocument/2006/relationships/hyperlink" Target="https://shadowverse-portal.com/deck/3.3.7Xrfi.7Xrfi.7Xrfi.7LNJy.7LNJy.7WnIi.7WnIi.7WnIi.7MWZS.7MWZS.7MWZS.7XwY2.7XwY2.7XwY2.7QI-w.7QI-w.7QI-w.7XxGw.7XxGw.7XxGw.7S_c6.7S_c6.7S_c6.7Wpko.7Wpko.7Wj8w.7XrfY.7XrfY.7XrfY.7bizg.7bizg.7bizg.7Wpky.7Wpky.7Xu5o.7Xu5o.7Xu5o.7Xy-I.7Xy-I.7Xy-I?lang=en" TargetMode="External"/><Relationship Id="rId356" Type="http://schemas.openxmlformats.org/officeDocument/2006/relationships/hyperlink" Target="https://shadowverse-portal.com/deck/3.2.7M3Gc.7M3Gc.7M3Gc.7bHO2.7bHO2.7bHO2.7M6RQ.7M6RQ.7LNJy.7LNJy.7S_by.7S_by.7M0qC.7M0qC.7M5ii.7M5ii.7M5ii.7Tf62.7Tf62.7Tf62.7bJqI.7bJqI.7bJqI.7M88o.7M88o.7M88y.7M88y.7M88y.7XaZy.7XaZy.7XaZy.7bMGY.7bMGY.7bMGY.7bOio.7bOio.7bOio.7Xaa6.7Xaa6.7Xaa6?lang=en" TargetMode="External"/><Relationship Id="rId398" Type="http://schemas.openxmlformats.org/officeDocument/2006/relationships/hyperlink" Target="https://shadowverse-portal.com/deck/3.3.7SuH2.7SuH2.7SuH2.7WnIY.7LNJy.7LNJy.7LNJy.7S_by.7S_by.7S_by.7WnIi.7WnIi.7WnIi.7MWZS.7MWZS.7MWZS.7bfoY.7bfoY.7bfoY.7biEo.7biEo.7biEo.7S_c6.7S_c6.7S_c6.7Wpko.7Wpko.7Wpko.7bkh2.7bkh2.7bkh2.7QKiI.7Wpky.7Wpky.7Wpky.7bn7I.7bn7I.7bn7I.7Sz9Y.7Sz9Y?lang=en" TargetMode="External"/><Relationship Id="rId521" Type="http://schemas.openxmlformats.org/officeDocument/2006/relationships/hyperlink" Target="https://shadowverse-portal.com/deck/3.3.7SuH2.7SuH2.7SuH2.7WnIY.7WnIY.7WnIY.7LNJy.7LNJy.7LNJy.7S_by.7S_by.7S_by.7WnIi.7WnIi.7WnIi.7MWZS.7MWZS.7MWZS.7bfoY.7bfoY.7bfoY.7biEo.7biEo.7biEo.7S_c6.7S_c6.7S_c6.7Wpko.7Wpko.7Wpko.7bkh2.7bkh2.7bkh2.7QKiI.7Wpky.7Wpky.7Wpky.7bn7I.7bn7I.7bn7I?lang=en" TargetMode="External"/><Relationship Id="rId563" Type="http://schemas.openxmlformats.org/officeDocument/2006/relationships/hyperlink" Target="https://shadowverse-portal.com/deck/3.4.7c75i.7LF_2.7LF_2.7LF_2.7LNJy.7LNJy.7abwo.7Muzo.7Muzo.7Muzo.5_38w.5_38w.5_38w.7YEow.7YEow.7YEow.7Wpko.7Wpko.7Wpko.7P7JA.7P7JA.7Qj6o.7Qj6o.7Qj6o.7YIys.7YIys.7YIys.7Qj76.7Qj76.7Qj76.7c9Xy.7c9Xy.7c9Xy.7YLP6.7YLP6.7YLP6.7YE4M.7YE4M.7YE4M.7UXFo?lang=en" TargetMode="External"/><Relationship Id="rId619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9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60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216" Type="http://schemas.openxmlformats.org/officeDocument/2006/relationships/hyperlink" Target="https://shadowverse-portal.com/deck/3.6.7crUc.7crUc.7crUc.7Y_dw.7Y_dw.7Y_dw.7cpmw.7cpmw.7cpmw.7VI4y.7VI4y.7VI4y.7Z3ni.7Z3ni.7Z3ni.7crUI.7crUI.7crUI.7VG7o.7VG7o.7VDCS.7VDCS.7ctwY.7ctwY.7ctwY.7VFeY.7VFeY.7VFeY.7cwMo.7cwMo.7cwMo.7Z6Do.7Z6Do.7Z6Do.7crUS.7crUS.7crUS.7Y-v2.7Y-v2.7Y-v2?lang=en" TargetMode="External"/><Relationship Id="rId423" Type="http://schemas.openxmlformats.org/officeDocument/2006/relationships/hyperlink" Target="https://shadowverse-portal.com/deck/3.5.7Uqno.7Uqno.7Uqno.7cQds.7cQds.7cQds.7cRMQ.7cRMQ.7cRMQ.7abwo.7abwo.7abwo.7NEy2.7NEy2.7NEy2.7UvgS.7UvgS.7UvgS.7cXyI.7cXyI.7cXyI.7UrWg.7UrWg.7UrWg.7Yewy.7Yewy.7Yewy.7Utyw.7Utyw.7NHOS.7NHOS.7NHOS.7LKti.7LKti.7LKti.7NA3s.7NA3s.7cVW2.7cVW2.7cVW2?lang=en" TargetMode="External"/><Relationship Id="rId258" Type="http://schemas.openxmlformats.org/officeDocument/2006/relationships/hyperlink" Target="https://shadowverse-portal.com/deck/3.8.7OQdy.7OQdy.7S9uI.7S9uI.7S9uI.7S8Aw.7S8Aw.7S8Aw.7S_by.7S_by.7S_by.7WnIi.7WnIi.7WnIi.7Vxb2.7Vxb2.7Vxb2.7V-1S.7V-1S.7V-1S.7ZmSw.7ZmSw.7S_c6.7S_c6.7S_c6.7SAdA.7SAdA.7SAdA.7OOBi.7OOBi.7OQe6.7OQe6.7OQe6.7Wpky.7Wpky.7W2vo.7W2vo.7W2vo.7dhBy.7dhBy?lang=en" TargetMode="External"/><Relationship Id="rId465" Type="http://schemas.openxmlformats.org/officeDocument/2006/relationships/hyperlink" Target="https://shadowverse-portal.com/deck/3.7.7ZSC2.7ZSC2.7ZSC2.7ZSRg.7ZSRg.7ZSRg.7LNJy.7LNJy.7LNJy.7ZPlo.7ZPlo.7ZPlo.7ZUeI.7ZUeI.7ZUeI.7Wpko.7Wpko.7Wpko.7P7JA.7Wpky.7Wpky.7ZNJi.7ZNJi.7ZNJi.7RpwC.7ZNJY.7ZNJY.7ZNJY.7ZUeS.7ZUeS.7ZUeS.7LKti.7LKti.7LKti.7VgVc.7VgVc.7VgVc.7ZUec.7ZUec.7ZUec?lang=en" TargetMode="External"/><Relationship Id="rId630" Type="http://schemas.openxmlformats.org/officeDocument/2006/relationships/hyperlink" Target="https://shadowverse-portal.com/deck/3.8.7dhBo.7dhBo.7dhBo.7S8Aw.7VyJw.7dabw.7LNJy.7S_by.7WiQ2.7abwo.7abwo.7OOBY.7V-1I.7V-1S.7delY.7delY.7delY.7ZmSw.7S_c6.7Wpko.7P7JA.7Wj8w.7Zt2o.7dZt2.7dZt2.7dZt2.7deli.7SAdA.7W3eg.7OOBi.7dcJI.7dcJI.7dcJI.7dcJS.7ZovA.7Wpky.7OJJ2.7SEn6.7SzPA.7S_bo?lang=en" TargetMode="External"/><Relationship Id="rId672" Type="http://schemas.openxmlformats.org/officeDocument/2006/relationships/hyperlink" Target="https://shadowverse-portal.com/deck/3.5.7Uqno.7Uqno.7Uqno.7cQds.7cQds.7cQds.7LNJy.7abwo.7abwo.7abwo.7NEy2.7NEy2.7NEy2.7UvgS.7UvgS.7UvgS.7cXyI.7cXyI.7cXyI.7UrWg.7UrWg.7UrWg.7Wpko.7Yewy.7Yewy.7Yewy.7NDEg.7Utyw.7NHOS.7NHOS.7NHOS.7LKti.7LKti.7LKti.7NA3s.7NA3s.7NA3s.7cVW2.7cVW2.7cVW2?lang=en" TargetMode="External"/><Relationship Id="rId72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2" Type="http://schemas.openxmlformats.org/officeDocument/2006/relationships/hyperlink" Target="https://shadowverse-portal.com/deck/3.2.7M3Gc.7M3Gc.7M3Gc.7PtPS.7PtPS.7bHO2.7bHO2.7bHO2.7M6RQ.7M6RQ.7M6RQ.7LNJy.7S_by.7S_by.7S_by.7M5ii.7M5ii.7M5ii.7Tf62.7Tf62.7Tf62.7bJqI.7bJqI.7bJqI.7M88o.7M88y.7M88y.7M88y.7XaZy.7XaZy.7XaZy.7bMGY.7bMGY.7bMGY.7bOio.7bOio.7bOio.7Xaa6.7Xaa6.7Xaa6?lang=en" TargetMode="External"/><Relationship Id="rId64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118" Type="http://schemas.openxmlformats.org/officeDocument/2006/relationships/hyperlink" Target="https://shadowverse-portal.com/deck/3.2.7M3Gc.7M3Gc.7M3Gc.7PtPS.7PtPS.7PtPS.7bHO2.7bHO2.7bHO2.7M6RQ.7M6RQ.7M6RQ.7LNJy.7LNJy.7LNJy.7S_by.7S_by.7S_by.7M0qC.7M0qC.7M0qC.7bJqI.7bJqI.7bJqI.7M88o.7M88o.7M88y.7M88y.7M88y.7XaZy.7XaZy.7XaZy.7bMGY.7bMGY.7bMGY.7bOio.7bOio.7bOio.7Xaa6.7Xaa6?lang=en" TargetMode="External"/><Relationship Id="rId325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o.7M88y.7M88y.7M88y.7XaZy.7XaZy.7XaZy.7bMGY.7bMGY.7bMGY.7bOio.7bOio.7bOio.7Xaa6.7Xaa6?lang=en" TargetMode="External"/><Relationship Id="rId367" Type="http://schemas.openxmlformats.org/officeDocument/2006/relationships/hyperlink" Target="https://shadowverse-portal.com/deck/3.2.7M3Gc.7M3Gc.7M3Gc.7bHO2.7bHO2.7bHO2.7M6RQ.7M6RQ.7M6RQ.7LNJy.7LNJy.7M0qC.7M0qC.7M0qC.7M5ii.7M5ii.7M5ii.7Tf62.7Tf62.7Tf62.7bJqI.7bJqI.7bJqI.7M88o.7M88o.7M88y.7M88y.7M88y.7XaZy.7XaZy.7XaZy.7bMGY.7bMGY.7bMGY.7bOio.7bOio.7bOio.7Xaa6.7Xaa6.7Xaa6?lang=en" TargetMode="External"/><Relationship Id="rId532" Type="http://schemas.openxmlformats.org/officeDocument/2006/relationships/hyperlink" Target="https://shadowverse-portal.com/deck/3.2.7M3Gc.7M3Gc.7M3Gc.7bHO2.7bHO2.7bHO2.7M6RQ.7M6RQ.7M6RQ.7LNJy.7LNJy.7S_by.7S_by.7S_by.7M0qC.7M0qC.7M5ii.7M5ii.7M5ii.7Tf62.7Tf62.7Tf62.7bJqI.7bJqI.7bJqI.7M88y.7M88y.7M88y.7XaZy.7XaZy.7XaZy.7bMGY.7bMGY.7bMGY.7bOio.7bOio.7bOio.7Xaa6.7Xaa6.7Xaa6?lang=en" TargetMode="External"/><Relationship Id="rId574" Type="http://schemas.openxmlformats.org/officeDocument/2006/relationships/hyperlink" Target="https://shadowverse-portal.com/deck/3.2.7M3Gc.7M3Gc.7M3Gc.7PtPS.7PtPS.7PtPS.7bHO2.7bHO2.7bHO2.7M6RQ.7M6RQ.7M6RQ.7LNJy.7LNJy.7S_by.7S_by.7S_by.7M0qC.7M0qC.7M0qC.7bJqI.7bJqI.7bJqI.7M88o.7M88o.7M88y.7M88y.7M88y.7XaZy.7XaZy.7XaZy.7bMGY.7bMGY.7bMGY.7bOio.7bOio.7bOio.7Xaa6.7Xaa6.7Xaa6?lang=en" TargetMode="External"/><Relationship Id="rId171" Type="http://schemas.openxmlformats.org/officeDocument/2006/relationships/hyperlink" Target="https://shadowverse-portal.com/deck/3.5.7Uqno.7Uqno.7Uqno.7cQds.7cQds.7cQds.7NAoQ.7NAoQ.7LNJy.7LNJy.7abwo.7abwo.7abwo.7NEy2.7NEy2.7NEy2.7UvgS.7UvgS.7UvgS.7cQdY.7cQdY.7cQdY.7cXyI.7cXyI.7cXyI.7UrWg.7UrWg.7UrWg.7Yewy.7Yewy.7Yewy.7NHOS.7NHOS.7NHOS.7LKti.7LKti.7LKti.7cVW2.7cVW2.7cVW2?lang=en" TargetMode="External"/><Relationship Id="rId227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269" Type="http://schemas.openxmlformats.org/officeDocument/2006/relationships/hyperlink" Target="https://shadowverse-portal.com/deck/3.4.7QboM.7QboM.7QboM.7YIyi.7YIyi.7YIyi.7YHFA.7YHFA.7YHFA.7S_by.7S_by.7S_by.7WnIi.7WnIi.7WnIi.7YE4C.7YE4C.7YIyY.7YIyY.7YIyY.7c4fc.7c4fc.7c4fc.5_38w.5_38w.5_38w.7S_c6.7S_c6.7S_c6.7USNS.7USNS.7YGWI.7YGWI.7YGWI.7YLOo.7YLOo.7YLOo.7UXFy.7UXFy.7c9Xy?lang=en" TargetMode="External"/><Relationship Id="rId434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76" Type="http://schemas.openxmlformats.org/officeDocument/2006/relationships/hyperlink" Target="https://shadowverse-portal.com/deck/3.4.7QboM.7QboM.7QboM.7YIyi.7YIyi.7YIyi.7YHFA.7YHFA.7YHFA.7WnIi.7WnIi.7WnIi.7YE4C.7YE4C.7YE4C.7YIyY.7YIyY.7YIyY.7c4fc.7c4fc.7c4fc.5_38w.5_38w.5_38w.7P7JA.7P7JA.7Qj6o.7Qj6o.7YGWI.7YGWI.7YGWI.7YLOo.7YLOo.7YLOo.7UXFy.7UXFy.7UXFy.7c9Xy.7c9Xy.7c9Xy?lang=en" TargetMode="External"/><Relationship Id="rId641" Type="http://schemas.openxmlformats.org/officeDocument/2006/relationships/hyperlink" Target="https://shadowverse-portal.com/deck/3.5.7Uqno.7Uqno.7Uqno.7cQds.7cQds.7cQds.7abwo.7NEy2.7NEy2.7NEy2.7UvgS.7UvgS.7UvgS.7cQdY.7cQdY.7cQdY.7cXyI.7cXyI.7cXyI.7UrWg.7UrWg.7UrWg.7Yewy.7Yewy.7Yewy.7Yjpc.7Utyw.7Utyw.7NHOS.7NHOS.7NHOS.7LKti.7LKti.7LKti.7NA3s.7NA3s.7NA3s.7cVW2.7cVW2.7cVW2?lang=en" TargetMode="External"/><Relationship Id="rId683" Type="http://schemas.openxmlformats.org/officeDocument/2006/relationships/hyperlink" Target="https://shadowverse-portal.com/deck/3.2.7PtPS.7PtPS.7PtPS.7ThYI.7ThYI.7ThYI.7XTFM.7XTFM.7XTFM.7XY7Y.7XY7Y.7XY7Y.7S_by.7S_by.7S_by.7PyHo.7PyHo.7XTF2.7XTF2.7XTF2.7XY7i.7XY7i.7XaZy.7XaZy.7XaZy.7bJqS.7bJqS.7bJqS.7XVhI.7XVhI.7XVhI.7XaZo.7XaZo.7XaZo.7bJqc.7bJqc.7bJqc.7XYsQ.7XYsQ.7XYsQ?lang=en" TargetMode="External"/><Relationship Id="rId739" Type="http://schemas.openxmlformats.org/officeDocument/2006/relationships/printerSettings" Target="../printerSettings/printerSettings1.bin"/><Relationship Id="rId3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NHOS.7NHOS.7NHOS.7LKti.7LKti.7LKti.7NA3s.7NA3s.7NA3s.7cVW2.7cVW2.7cVW2?lang=en" TargetMode="External"/><Relationship Id="rId12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80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336" Type="http://schemas.openxmlformats.org/officeDocument/2006/relationships/hyperlink" Target="https://shadowverse-portal.com/deck/3.5.7Uqno.7Uqno.7Uqno.7cQds.7cQds.7cQds.7LNJy.7LNJy.7abwo.7abwo.7NEy2.7NEy2.7UvgS.7UvgS.7UvgS.7cQdY.7cQdY.7cQdY.7cXyI.7cXyI.7cXyI.7UrWg.7UrWg.7UrWg.7Yewy.7Yewy.7Yewy.7Utyw.7NHOS.7NHOS.7NHOS.7LKti.7LKti.7LKti.7NA3s.7NA3s.7NA3s.7cVW2.7cVW2.7cVW2?lang=en" TargetMode="External"/><Relationship Id="rId501" Type="http://schemas.openxmlformats.org/officeDocument/2006/relationships/hyperlink" Target="https://shadowverse-portal.com/deck/3.5.7Uqno.7Uqno.7Uqno.7cQds.7cQds.7cQds.7LNJy.7abwo.7abwo.7abwo.7NEy2.7NEy2.7NEy2.7UvgS.7UvgS.7UvgS.7YhN2.7YhN2.7cXyI.7cXyI.7cXyI.7UrWg.7UrWg.7Yewy.7Yewy.7Yewy.7Utyw.7Utyw.7NHOS.7NHOS.7NHOS.7LKti.7LKti.7LKti.7NA3s.7NA3s.7NA3s.7cVW2.7cVW2.7cVW2?lang=en" TargetMode="External"/><Relationship Id="rId543" Type="http://schemas.openxmlformats.org/officeDocument/2006/relationships/hyperlink" Target="https://shadowverse-portal.com/deck/3.8.7OQdy.7dhBo.7dhBo.7dhBo.7S8Aw.7dabw.7P90i.7S_by.7WiQ2.7WnIi.7LLca.7abwo.7OOBY.7OQdo.7S7SC.7S9uS.7V-1S.7delY.7delY.7delY.7ZmSw.7ZqsA.7S_c6.7P7JA.7Wj8w.7Zt2o.7dZt2.7dZt2.7dZt2.7deli.7SAdA.7W3eg.7OOBi.7OQe6.7dcJI.7dcJI.7ZovA.7Wpky.7dhBy.7S_bo?lang=en" TargetMode="External"/><Relationship Id="rId75" Type="http://schemas.openxmlformats.org/officeDocument/2006/relationships/hyperlink" Target="https://shadowverse-portal.com/deck/3.4.7QboM.7QboM.7QboM.7YIyi.7YIyi.7YIyi.7YHFA.7YHFA.7YHFA.7WnIi.7WnIi.7WnIi.7YIyY.7YIyY.7YIyY.7c4fc.7c4fc.7c4fc.5_38w.5_38w.5_38w.7S_c6.7S_c6.7P7JA.7P7JA.7P7JA.7USNS.7USNS.7USNS.7YGWI.7YGWI.7YGWI.7Wpky.7Wpky.7Wpky.7YLOo.7YLOo.7YLOo.7UXFy.7UXFy?lang=en" TargetMode="External"/><Relationship Id="rId140" Type="http://schemas.openxmlformats.org/officeDocument/2006/relationships/hyperlink" Target="https://shadowverse-portal.com/deck/3.5.7Uqno.7Uqno.7Uqno.7cQds.7cQds.7cQds.7NAoQ.7LNJy.7LNJy.7abwo.7abwo.7abwo.7NEy2.7NEy2.7NEy2.7UvgS.7UvgS.7UvgS.7cQdY.7cXyI.7cXyI.7cXyI.7UrWg.7UrWg.7UrWg.7Yewy.7Yewy.7Yewy.7Utyw.7NHOS.7NHOS.7NHOS.7LKti.7LKti.7LKti.7NA3s.7NA3s.7cVW2.7cVW2.7cVW2?lang=en" TargetMode="External"/><Relationship Id="rId182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378" Type="http://schemas.openxmlformats.org/officeDocument/2006/relationships/hyperlink" Target="https://shadowverse-portal.com/deck/3.4.7LNJy.7LNJy.7LNJy.7abwo.7abwo.7abwo.7Muzo.7Muzo.7Muzo.5_38w.5_38w.5_38w.7S_c6.7S_c6.7S_c6.7Wpko.7Wpko.7P7JA.7P7JA.7P7JA.7Qj6o.7Qj6o.7Qj6o.7c4fI.7c4fI.7c4fI.7Wpky.7Wpky.7Wpky.7Sz9Y.7Sz9Y.7Sz9Y.7SzPA.7SzPA.7SzPA.7c9Xy.7c9Xy.7c9Xy.7S_bo.7S_bo?lang=en" TargetMode="External"/><Relationship Id="rId403" Type="http://schemas.openxmlformats.org/officeDocument/2006/relationships/hyperlink" Target="https://shadowverse-portal.com/deck/3.1.7WnIY.7WnIY.7WnIY.7Lk0w.7Lk0w.7X5ZQ.7X5ZQ.7X5ZQ.7LNJy.7SwjI.7SwjI.7SwjI.7S_by.7S_by.7S_by.7WnIi.7WnIi.7WnIi.7P9lQ.7Wo1Q.7Wo1Q.7Wo1Q.7X9j2.7X9j2.7X9j2.7P7JA.7P7JA.7P7JA.7PZtI.7PZtI.7PZtI.7TLaC.7TLaC.7TLaC.7XC9I.7XC9I.7XC9I.7b0IS.7b0IS.7b0IS?lang=en" TargetMode="External"/><Relationship Id="rId58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38" Type="http://schemas.openxmlformats.org/officeDocument/2006/relationships/hyperlink" Target="https://shadowverse-portal.com/deck/3.4.7QboM.7QboM.7QboM.7YIyi.7YIyi.7YIyi.7YHFA.7YHFA.7YHFA.7S_by.7S_by.7S_by.7WnIi.7WnIi.7WnIi.7YE4C.7YE4C.7YIyY.7YIyY.7YIyY.7c4fc.7c4fc.7c4fc.5_38w.5_38w.5_38w.7S_c6.7S_c6.7S_c6.7USNS.7USNS.7USNS.7YGWI.7YGWI.7YGWI.7YLOo.7YLOo.7YLOo.7UXFy.7UXFy?lang=en" TargetMode="External"/><Relationship Id="rId445" Type="http://schemas.openxmlformats.org/officeDocument/2006/relationships/hyperlink" Target="https://shadowverse-portal.com/deck/3.3.7SuH2.7SuH2.7SuH2.5-gkQ.5-gkQ.5-gkQ.7WnIi.7WnIi.7WnIi.7Wo1Q.7Wo1Q.7Wo1Q.7MWZS.7MWZS.7MWZS.7QI-w.7QI-w.7QI-w.7XxGw.7XxGw.7XxGw.7S_c6.7S_c6.7Wpko.7Wpko.7XrfY.7XrfY.7XrfY.7bizg.7bizg.7bizg.7Wpky.7Wpky.7Wpky.7Xu5o.7Xu5o.7Xu5o.7Xy-I.7Xy-I.7Xy-I?lang=en" TargetMode="External"/><Relationship Id="rId487" Type="http://schemas.openxmlformats.org/officeDocument/2006/relationships/hyperlink" Target="https://shadowverse-portal.com/deck/3.1.7WnIY.7WnIY.7WnIY.7Lk0w.7Lk0w.7X5ZQ.7X5ZQ.7X5ZQ.7LNJy.7LNJy.7LNJy.7SwjI.7SwjI.7SwjI.7S_by.7S_by.7WnIi.7WnIi.7WnIi.7P9lQ.7P9lQ.7Wo1Q.7Wo1Q.7TO0S.7P7JA.7P7JA.7P7JA.7PZtI.7PZtI.7PZtI.7TLaC.7TLaC.7LlkS.7LlkS.7XC9I.7XC9I.7XC9I.7b0IS.7b0IS.7b0IS?lang=en" TargetMode="External"/><Relationship Id="rId610" Type="http://schemas.openxmlformats.org/officeDocument/2006/relationships/hyperlink" Target="https://shadowverse-portal.com/deck/3.2.7M3Gc.7M3Gc.7M3Gc.7PtPS.7PtPS.7bHO2.7bHO2.7bHO2.7M6RQ.7M6RQ.7M6RQ.7LNJy.7LNJy.7S_by.7S_by.7M0qC.7M0qC.7M5ii.7M5ii.7Tf62.7Tf62.7bJqI.7bJqI.7bJqI.7M88o.7M88y.7M88y.7M88y.7XaZy.7XaZy.7XaZy.7bMGY.7bMGY.7bMGY.7bOio.7bOio.7bOio.7Xaa6.7Xaa6.7Xaa6?lang=en" TargetMode="External"/><Relationship Id="rId652" Type="http://schemas.openxmlformats.org/officeDocument/2006/relationships/hyperlink" Target="https://shadowverse-portal.com/deck/3.2.7M3Gc.7M3Gc.7M3Gc.7PtPS.7PtPS.7PtPS.7bHO2.7bHO2.7bHO2.7M6RQ.7M6RQ.7M6RQ.7LNJy.7LNJy.7M0qC.7M0qC.7M5ii.7M5ii.7M5ii.7Tf62.7Tf62.7Tf62.7bJqI.7bJqI.7bJqI.7M0q2.7M0q2.7M88y.7M88y.7M88y.7XaZy.7XaZy.7bMGY.7bMGY.7bMGY.7bOio.7bOio.7bOio.7Xaa6.7Xaa6?lang=en" TargetMode="External"/><Relationship Id="rId694" Type="http://schemas.openxmlformats.org/officeDocument/2006/relationships/hyperlink" Target="https://shadowverse-portal.com/deck/3.1.7WnIY.7WnIY.7WnIY.7Lk0w.7Lk0w.7X5ZQ.7X5ZQ.7LNJy.7LNJy.7LNJy.7SwjI.7SwjI.7SwjI.7S_by.7S_by.7S_by.7WnIi.7WnIi.7WnIi.7P9lQ.7P9lQ.7P9lQ.7X9j2.7X9j2.7b0II.7b0II.7b0II.7P7JA.7P7JA.7P7JA.7PZtI.7PZtI.7PZtI.7XC9I.7XC9I.7XC9I.7TO0c.7TO0c.7b0IS.7b0IS?lang=en" TargetMode="External"/><Relationship Id="rId708" Type="http://schemas.openxmlformats.org/officeDocument/2006/relationships/hyperlink" Target="https://shadowverse-portal.com/deck/3.8.7dhBo.7dhBo.7dhBo.7S8Aw.7VyJw.7dabw.7LNJy.7S_by.7WiQ2.7abwo.7OOBY.7V-1I.7V-1S.7delY.7delY.7delY.7ZmSw.7ZqsA.7S_c6.7Wpko.7Zqci.7dZt2.7dZt2.7dZt2.7deli.7deli.7W3eg.7OOBi.7OQe6.7dcJI.7dcJI.7dcJS.7ZovA.7Wpky.7W2vo.7Zt36.7W2vy.7dhBy.7dhBy.7dhBy?lang=en" TargetMode="External"/><Relationship Id="rId291" Type="http://schemas.openxmlformats.org/officeDocument/2006/relationships/hyperlink" Target="https://shadowverse-portal.com/deck/3.3.7SuH2.7SuH2.7SuH2.7WnIY.7LNJy.7LNJy.7LNJy.7S_by.7S_by.7S_by.7WnIi.7MWZS.7MWZS.7MWZS.7bfoY.7bfoY.7bfoY.7biEo.7biEo.7biEo.7S_c6.7S_c6.7S_c6.7Wpko.7Wpko.7Wpko.7bkh2.7bkh2.7bkh2.7QKiI.7QKiI.7Wpky.7Wpky.7Wpky.7bn7I.7bn7I.7bn7I.7Sz9Y.7Sz9Y.7Sz9Y?lang=en" TargetMode="External"/><Relationship Id="rId305" Type="http://schemas.openxmlformats.org/officeDocument/2006/relationships/hyperlink" Target="https://shadowverse-portal.com/deck/3.3.5-gkQ.5-gkQ.5-gkQ.7MSPg.7MSPg.7P9lQ.7P9lQ.7MWZS.7MWZS.7MWZS.5-gka.5-gka.5-gka.7QI-w.7QI-w.7QI-w.7P7JA.7P7JA.7P7JA.7QFpo.7QFpo.7Xy-S.7Xy-S.7Xy-S.7QKiI.7Xu5y.7Xu5y.7Xu5y.7QDNi.7QDNi.7QDNi.7bgXQ.7bgXQ.7bgXQ.7U77w.7U77w.7U77w.7bn7S.7bn7S.7bn7S?lang=en" TargetMode="External"/><Relationship Id="rId34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LKti.7LKti.7LKti?lang=en" TargetMode="External"/><Relationship Id="rId512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Sz9Y.7LKti?lang=en" TargetMode="External"/><Relationship Id="rId44" Type="http://schemas.openxmlformats.org/officeDocument/2006/relationships/hyperlink" Target="https://shadowverse-portal.com/deck/3.3.7SuH2.7SuH2.7SuH2.7LNJy.7LNJy.7LNJy.7P90i.7P90i.7S_by.7S_by.7S_by.7WnIi.7WnIi.7WnIi.7MWZS.7MWZS.7MWZS.7bfoY.7bfoY.7bfoY.7biEo.7biEo.7biEo.7S_c6.7S_c6.7S_c6.7Wpko.7Wpko.7Wpko.7bkh2.7bkh2.7bkh2.7QKiI.7Wpky.7Wpky.7Wpky.7bn7I.7bn7I.7bn7I.7Sz9Y?lang=en" TargetMode="External"/><Relationship Id="rId86" Type="http://schemas.openxmlformats.org/officeDocument/2006/relationships/hyperlink" Target="https://shadowverse-portal.com/deck/3.6.7SuH2.7SuH2.7SuH2.7NawI.7cpmw.7cpmw.7cpmw.7LF_2.7LF_2.7S_by.7S_by.7S_by.7WnIi.7WnIi.7VI4y.7VI4y.7VI4y.5_p-4.5_p-4.7NbfA.7NbfA.7NbfA.7Wpko.7Wpko.7Wpko.7Nfp6.7Nfp6.7Nfp6.7VDCS.7VDCS.7VDCS.7ctwY.7ctwY.7Z1LS.7Z1LS.7Z1LS.7cwMo.7cwMo.7Z6Do.7Z6Do?lang=en" TargetMode="External"/><Relationship Id="rId151" Type="http://schemas.openxmlformats.org/officeDocument/2006/relationships/hyperlink" Target="https://shadowverse-portal.com/deck/3.2.7M3Gc.7M3Gc.7M3Gc.7PtPS.7bHO2.7bHO2.7bHO2.7M6RQ.7M6RQ.7M6RQ.7LNJy.7LNJy.7S_by.7S_by.7M0qC.7M0qC.7M5ii.7M5ii.7M5ii.7Tf62.7Tf62.7Tf62.7bJqI.7bJqI.7bJqI.7M88y.7M88y.7M88y.7XaZy.7XaZy.7XaZy.7bMGY.7bMGY.7bMGY.7bOio.7bOio.7bOio.7Xaa6.7Xaa6.7Xaa6?lang=en" TargetMode="External"/><Relationship Id="rId389" Type="http://schemas.openxmlformats.org/officeDocument/2006/relationships/hyperlink" Target="https://shadowverse-portal.com/deck/3.2.7M3Gc.7M3Gc.7M3Gc.7PtPS.7PtPS.7bHO2.7bHO2.7bHO2.7M6RQ.7M6RQ.7M6RQ.7LNJy.7LNJy.7S_by.7S_by.7M0qC.7M0qC.7M5ii.7M5ii.7M5ii.7Tf62.7Tf62.7bJqI.7bJqI.7bJqI.7M88y.7M88y.7M88y.7XaZy.7XaZy.7XaZy.7bMGY.7bMGY.7bMGY.7bOio.7bOio.7bOio.7Xaa6.7Xaa6.7Xaa6?lang=en" TargetMode="External"/><Relationship Id="rId554" Type="http://schemas.openxmlformats.org/officeDocument/2006/relationships/hyperlink" Target="https://shadowverse-portal.com/deck/3.4.7QboM.7QboM.7QboM.7YIyi.7YIyi.7YIyi.7YHFA.7YHFA.7YHFA.7S_by.7S_by.7S_by.7WnIi.7WnIi.7WnIi.7YIyY.7YIyY.7YIyY.7c4fc.7c4fc.7c4fc.7S_c6.7S_c6.7S_c6.7USNI.7USNS.7USNS.7USNS.7YGWI.7YGWI.7YGWI.7YLOo.7YLOo.7YLOo.7UXFy.7UXFy.7UXFy.7c9Xy.7c9Xy.7c9Xy?lang=en" TargetMode="External"/><Relationship Id="rId596" Type="http://schemas.openxmlformats.org/officeDocument/2006/relationships/hyperlink" Target="https://shadowverse-portal.com/deck/3.3.7SuH2.7SuH2.7LNJy.7LNJy.7LNJy.7S_by.7S_by.7S_by.7WnIi.7WnIi.7WnIi.7MWZS.7MWZS.7MWZS.7bfoY.7bfoY.7bfoY.7biEo.7biEo.7biEo.7S_c6.7S_c6.7S_c6.7Wpko.7Wpko.7Wpko.7P7JA.7bkh2.7bkh2.7bkh2.7QKiI.7Wpky.7Wpky.7Wpky.7bn7I.7bn7I.7bn7I.7Sz9Y.7Sz9Y.7Sz9Y?lang=en" TargetMode="External"/><Relationship Id="rId193" Type="http://schemas.openxmlformats.org/officeDocument/2006/relationships/hyperlink" Target="https://shadowverse-portal.com/deck/3.1.7WnIY.7WnIY.7WnIY.7Lk0w.7Lk0w.7Lk0w.7X5ZQ.7X5ZQ.7X5ZQ.7LNJy.7LNJy.7LNJy.7SwjI.7SwjI.7SwjI.7S_by.7S_by.7S_by.7WnIi.7WnIi.7WnIi.7P9lQ.7TO0S.7P7JA.7P7JA.7P7JA.7PZtI.7PZtI.7PZtI.7TLaC.7TLaC.7LlkS.7LlkS.7Wpky.7XC9I.7XC9I.7XC9I.7b0IS.7b0IS.7b0IS?lang=en" TargetMode="External"/><Relationship Id="rId207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_c6.7SAdA.7SAdA.7SAdA.7OQe6.7OQe6.7OQe6.7Wpky.7Wpky.7W2vo.7W2vo.7W2vo.7dhBy.7dhBy.7dhBy?lang=en" TargetMode="External"/><Relationship Id="rId24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1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56" Type="http://schemas.openxmlformats.org/officeDocument/2006/relationships/hyperlink" Target="https://shadowverse-portal.com/deck/3.5.7Uqno.7Uqno.7Uqno.7cQds.7cQds.7cQds.7NAoQ.7abwo.7abwo.7abwo.7NEy2.7NEy2.7NEy2.7UvgS.7UvgS.7UvgS.7cQdY.7cXyI.7cXyI.7cXyI.7UrWg.7UrWg.7UrWg.7Yewy.7Yewy.7Yewy.7Utyw.7Utyw.7NHOS.7NHOS.7NHOS.7LKti.7LKti.7LKti.7NA3s.7NA3s.7NA3s.7cVW2.7cVW2.7cVW2?lang=en" TargetMode="External"/><Relationship Id="rId498" Type="http://schemas.openxmlformats.org/officeDocument/2006/relationships/hyperlink" Target="https://shadowverse-portal.com/deck/3.5.7Uqno.7Uqno.7Uqno.7cQds.7cQds.7cQds.7cRMQ.7cRMQ.7cRMQ.7abwo.7abwo.7NEy2.7NEy2.7NEy2.7UvgS.7UvgS.7UvgS.7cQdY.7cQdY.7cQdY.7cXyI.7cXyI.7cXyI.7UrWg.7UrWg.7UrWg.7Yewy.7Yewy.7Yewy.7Utyw.7Utyw.7NHOS.7NHOS.7NHOS.7LKti.7LKti.7LKti.7cVW2.7cVW2.7cVW2?lang=en" TargetMode="External"/><Relationship Id="rId62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NHOI.7NHOS.7NHOS.7NHOS.7LKti.7LKti.7LKti.7NA3s.7NA3s.7NA3s.7cVW2.7cVW2.7cVW2?lang=en" TargetMode="External"/><Relationship Id="rId663" Type="http://schemas.openxmlformats.org/officeDocument/2006/relationships/hyperlink" Target="https://shadowverse-portal.com/deck/3.5.7Uqno.7Uqno.7Uqno.7cQds.7cQds.7LNJy.7abwo.7abwo.7abwo.7UvgS.7UvgS.7cXyI.7cXyI.7cXyI.7UrWg.7UrWg.7UrWg.7P7JA.7Yewy.7Yewy.7Yewy.7NDEg.7NDEg.7NDEg.7LJAA.7LJAA.7cT3o.7Utyw.7Utyw.7NHOS.7NHOS.7NHOS.7LKti.7LKti.7LKti.7NA3s.7NA3s.7cVW2.7cVW2.7cVW2?lang=en" TargetMode="External"/><Relationship Id="rId13" Type="http://schemas.openxmlformats.org/officeDocument/2006/relationships/hyperlink" Target="https://shadowverse-portal.com/deck/3.3.7SuH2.7SuH2.7SuH2.5-gkQ.5-gkQ.5-gkQ.7WnIi.7WnIi.7WnIi.7Wo1Q.7Wo1Q.7Wo1Q.7aXHw.7aXHw.7MWZS.7MWZS.7MWZS.7QI-w.7QI-w.7QI-w.7XxGw.7XxGw.7XxGw.7Wpko.7Wpko.7Wpko.7XrfY.7XrfY.7XrfY.7bizg.7bizg.7bizg.7Wpky.7Wpky.7Xu5o.7Xu5o.7Xu5o.7Xy-I.7Xy-I.7Xy-I?lang=en" TargetMode="External"/><Relationship Id="rId109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60" Type="http://schemas.openxmlformats.org/officeDocument/2006/relationships/hyperlink" Target="https://shadowverse-portal.com/deck/3.4.7c75i.7c75i.7c75i.7YIyi.7YIyi.7YIyi.7c2D2.7c2D2.7c2D2.7YHFA.7YHFA.7YHFA.7YIyY.7YIyY.7YIyY.7c4fc.7c4fc.7c4fc.5_38w.5_38w.5_38w.7P7JA.7P7JA.7Qj6o.7Qj6o.7YGWI.7YGWI.7YGWI.7c4fI.7c4fI.7YLOo.7YLOo.7YLOo.7c75Y.7c75Y.7c9Xo.7c9Xo.7c9Xo.7c9Xy.7c9Xy?lang=en" TargetMode="External"/><Relationship Id="rId31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U6P2.7Wpky.7Wpky.7Wpky.7bn7I.7bn7I.7bn7I.7Sz9Y.7Sz9Y.7LKti.7LKti?lang=en" TargetMode="External"/><Relationship Id="rId523" Type="http://schemas.openxmlformats.org/officeDocument/2006/relationships/hyperlink" Target="https://shadowverse-portal.com/deck/3.1.7WnIY.7WnIY.7WnIY.7Lk0w.7X5ZQ.7X5ZQ.7X5ZQ.7LNJy.7LNJy.7LNJy.7SwjI.7SwjI.7SwjI.7S_by.7S_by.7WnIi.7WnIi.7WnIi.7P9lQ.7P9lQ.7Wo1Q.7Wo1Q.7X9j2.7X9j2.7b0II.7b0II.7b0II.7P7JA.7P7JA.7P7JA.7PZtI.7PZtI.7PZtI.7XC9I.7XC9I.7XC9I.7TO0c.7TO0c.7b0IS.7b0IS?lang=en" TargetMode="External"/><Relationship Id="rId719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LKti.7LKti?lang=en" TargetMode="External"/><Relationship Id="rId55" Type="http://schemas.openxmlformats.org/officeDocument/2006/relationships/hyperlink" Target="https://shadowverse-portal.com/deck/3.2.7M3Gc.7M3Gc.7M3Gc.7PtPS.7PtPS.7bHO2.7bHO2.7bHO2.7M6RQ.7M6RQ.7M6RQ.7S_by.7S_by.7S_by.7M0qC.7M0qC.7M5ii.7M5ii.7M5ii.7Tf62.7Tf62.7Tf62.7bJqI.7bJqI.7bJqI.7M88y.7M88y.7M88y.7XaZy.7XaZy.7XaZy.7bMGY.7bMGY.7bMGY.7bOio.7bOio.7bOio.7Xaa6.7Xaa6.7Xaa6?lang=en" TargetMode="External"/><Relationship Id="rId97" Type="http://schemas.openxmlformats.org/officeDocument/2006/relationships/hyperlink" Target="https://shadowverse-portal.com/deck/3.3.7SuH2.7SuH2.7SuH2.7WnIY.7aWZ2.7aWZ2.7LNJy.7LNJy.7LNJy.7S_by.7S_by.7S_by.7WnIi.7WnIi.7WnIi.7MWZS.7MWZS.7MWZS.7bfoY.7bfoY.7bfoY.7biEo.7biEo.7biEo.7S_c6.7S_c6.7S_c6.7Wpko.7Wpko.7Wpko.7bkh2.7bkh2.7bkh2.7QKiI.7Wpky.7Wpky.7Wpky.7bn7I.7bn7I.7bn7I?lang=en" TargetMode="External"/><Relationship Id="rId120" Type="http://schemas.openxmlformats.org/officeDocument/2006/relationships/hyperlink" Target="https://shadowverse-portal.com/deck/3.5.7Uqno.7Uqno.7Uqno.7cQds.7cQds.7cQds.7abwo.7abwo.7abwo.7NEy2.7NEy2.7NEy2.7UvgS.7UvgS.7UvgS.7cQdY.7cQdY.7cQdY.7cXyI.7cXyI.7cXyI.7UrWg.7UrWg.7UrWg.7Yewy.7Yewy.7Yewy.7Utyw.7NHOS.7NHOS.7NHOS.7LKti.7LKti.7LKti.7NA3s.7NA3s.7NA3s.7cVW2.7cVW2.7cVW2?lang=en" TargetMode="External"/><Relationship Id="rId358" Type="http://schemas.openxmlformats.org/officeDocument/2006/relationships/hyperlink" Target="https://shadowverse-portal.com/deck/3.2.7M3Gc.7M3Gc.7M3Gc.7PtPS.7PtPS.7PtPS.7bHO2.7bHO2.7bHO2.7M6RQ.7M6RQ.7M6RQ.7LNJy.7S_by.7S_by.7M0qC.7M0qC.7M5ii.7M5ii.7M5ii.7Tf62.7Tf62.7Tf62.7bJqI.7bJqI.7bJqI.7M88y.7M88y.7M88y.7XaZy.7XaZy.7XaZy.7bMGY.7bMGY.7bMGY.7bOio.7bOio.7bOio.7Xaa6.7Xaa6?lang=en" TargetMode="External"/><Relationship Id="rId565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730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16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18" Type="http://schemas.openxmlformats.org/officeDocument/2006/relationships/hyperlink" Target="https://shadowverse-portal.com/deck/3.4.7QboM.7QboM.7QboM.7YIyi.7YIyi.7YIyi.7YHFA.7YHFA.7YHFA.7S_by.7S_by.7S_by.7WnIi.7WnIi.7WnIi.7YE4C.7YE4C.7YE4C.7YIyY.7YIyY.7YIyY.7c4fc.7c4fc.7c4fc.5_38w.5_38w.7S_c6.7S_c6.7S_c6.7USNS.7USNS.7YGWI.7YGWI.7YGWI.7YLOo.7YLOo.7YLOo.7UXFy.7UXFy.7UXFy?lang=en" TargetMode="External"/><Relationship Id="rId42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67" Type="http://schemas.openxmlformats.org/officeDocument/2006/relationships/hyperlink" Target="https://shadowverse-portal.com/deck/3.3.5-gkQ.5-gkQ.5-gkQ.7S_by.7S_by.7S_by.7MWZS.7MWZS.7MWZS.7bfoY.7bfoY.7bfoY.7biEo.7biEo.7biEo.7QI-w.7QI-w.7QI-w.7Wpko.7Wpko.7Wpko.7QFpo.7QFpo.7QFpo.7bkh2.7bkh2.7bkh2.7QKiI.7bn7I.7bn7I.7bn7I.7Sz9Y.7Sz9Y.7Sz9Y.7LKti.7LKti.7LKti.7abRY.7abRY.7abRY?lang=en" TargetMode="External"/><Relationship Id="rId63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71" Type="http://schemas.openxmlformats.org/officeDocument/2006/relationships/hyperlink" Target="https://shadowverse-portal.com/deck/3.1.7WnIY.7WnIY.7WnIY.7Lk0w.7Lk0w.7X5ZQ.7X5ZQ.7LNJy.7LNJy.7SwjI.7SwjI.7SwjI.7S_by.7S_by.7S_by.7WnIi.7WnIi.7WnIi.7P9lQ.7P9lQ.7X9j2.7X9j2.7X9j2.7P7JA.7P7JA.7P7JA.7PZtI.7PZtI.7PZtI.7TLaC.7TLaC.7TLaC.7Wpky.7Wpky.7XC9I.7XC9I.7XC9I.7b0IS.7b0IS.7b0IS?lang=en" TargetMode="External"/><Relationship Id="rId674" Type="http://schemas.openxmlformats.org/officeDocument/2006/relationships/hyperlink" Target="https://shadowverse-portal.com/deck/3.4.7Mq5c.7QboM.7QboM.7QboM.7YIyi.7YIyi.7YIyi.7YHFA.7YHFA.7YHFA.7S_by.7S_by.7S_by.7WnIi.7WnIi.7WnIi.7YE4C.7YE4C.7YIyY.7YIyY.7YIyY.7c4fc.7c4fc.7c4fc.7S_c6.7S_c6.7S_c6.7USNI.7USNS.7USNS.7USNS.7YGWI.7YGWI.7YGWI.7YLOo.7YLOo.7YLOo.7UXFy.7UXFy.7UXFy?lang=en" TargetMode="External"/><Relationship Id="rId24" Type="http://schemas.openxmlformats.org/officeDocument/2006/relationships/hyperlink" Target="https://shadowverse-portal.com/deck/3.5.7Uqno.7Uqno.7Uqno.7cQds.7cQds.7cQds.7LNJy.7abwo.7abwo.7abwo.7NEy2.7NEy2.7NEy2.7UvgS.7UvgS.7UvgS.7cXyI.7cXyI.7cXyI.7UrWg.7UrWg.7UrWg.7Uqny.7Uqny.7Yewy.7Yewy.7Yewy.7Utyw.7NHOS.7NHOS.7NHOS.7LKti.7LKti.7LKti.7NA3s.7NA3s.7NA3s.7cVW2.7cVW2.7cVW2?lang=en" TargetMode="External"/><Relationship Id="rId6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31" Type="http://schemas.openxmlformats.org/officeDocument/2006/relationships/hyperlink" Target="https://shadowverse-portal.com/deck/3.3.7SuH2.7SuH2.7SuH2.7aWZ2.7aWZ2.7aWZ2.7LNJy.7LNJy.7LNJy.7S_by.7S_by.7S_by.7MWZS.7MWZS.7MWZS.7bfoY.7bfoY.7bfoY.7biEo.7biEo.7biEo.7S_c6.7S_c6.7S_c6.7Wpko.7Wpko.7Wpko.7bkh2.7bkh2.7bkh2.7QKiI.7QKiI.7Wpky.7Wpky.7Wpky.7bn7I.7bn7I.7bn7I.7Sz9Y.7Sz9Y?lang=en" TargetMode="External"/><Relationship Id="rId32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369" Type="http://schemas.openxmlformats.org/officeDocument/2006/relationships/hyperlink" Target="https://shadowverse-portal.com/deck/3.4.7LF_2.7LF_2.7LF_2.7LNJy.7LNJy.7LNJy.7Muzo.7Muzo.7Muzo.5_38w.5_38w.5_38w.7YEow.7YEow.7YEow.7Wpko.7Wpko.7Wpko.7P7JA.7P7JA.7P7JA.7Qj6o.7Qj6o.7Qj6o.7YIys.7YIys.7YIys.7Qj76.7Qj76.7Qj76.7YLOy.7c9Xy.7c9Xy.7c9Xy.7YLP6.7YLP6.7YLP6.7YE4M.7YE4M.7YE4M?lang=en" TargetMode="External"/><Relationship Id="rId53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76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_c6.7SAdA.7SAdA.7SAdA.7OQe6.7OQe6.7OQe6.7Wpky.7Wpky.7W2vo.7W2vo.7dhBy.7dhBy.7dhBy.7S_bo?lang=en" TargetMode="External"/><Relationship Id="rId173" Type="http://schemas.openxmlformats.org/officeDocument/2006/relationships/hyperlink" Target="https://shadowverse-portal.com/deck/3.5.7Uqno.7Uqno.7Uqno.7cQds.7cQds.7cQds.7cRMQ.7cRMQ.7cRMQ.7abwo.7NEy2.7NEy2.7UvgS.7UvgS.7UvgS.7cQdY.7cQdY.7cQdY.7cXyI.7cXyI.7cXyI.7UrWg.7UrWg.7UrWg.7Yewy.7Yewy.7Yewy.7NHOI.7NHOI.7NHOS.7NHOS.7LKti.7LKti.7LKti.7NA3s.7NA3s.7NA3s.7cVW2.7cVW2.7cVW2?lang=en" TargetMode="External"/><Relationship Id="rId229" Type="http://schemas.openxmlformats.org/officeDocument/2006/relationships/hyperlink" Target="https://shadowverse-portal.com/deck/3.2.7M3Gc.7M3Gc.7M3Gc.7PtPS.7PtPS.7bHO2.7bHO2.7bHO2.7M6RQ.7M6RQ.7M6RQ.7LNJy.7S_by.7S_by.7S_by.7M0qC.7M0qC.7M5ii.7M5ii.7M5ii.7Tf62.7Tf62.7Tf62.7bJqI.7bJqI.7bJqI.7M88y.7M88y.7M88y.7XaZy.7XaZy.7XaZy.7bMGY.7bMGY.7bMGY.7bOio.7bOio.7bOio.7Xaa6.7Xaa6?lang=en" TargetMode="External"/><Relationship Id="rId38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36" Type="http://schemas.openxmlformats.org/officeDocument/2006/relationships/hyperlink" Target="https://shadowverse-portal.com/deck/3.1.7Lhag.7Lhag.7Lhag.7Lk0w.7Lk0w.7Lk0w.7PVjg.7PVjg.7PVjg.7X5ZQ.7X5ZQ.7X5ZQ.7LNJy.7LNJy.7LNJy.7Su_w.7Su_w.7Su_w.7Wo1Q.7Wo1Q.7Wo1Q.5zW_g.5zW_g.7Lgs6.7Lgs6.7Lgs6.7Wpko.7Wpko.7Wpko.7P7JA.7P7JA.7PU-y.7PU-y.7PU-y.7LKti.7LKti.7LKti.7TO0c.7TO0c.7TO0c?lang=en" TargetMode="External"/><Relationship Id="rId601" Type="http://schemas.openxmlformats.org/officeDocument/2006/relationships/hyperlink" Target="https://shadowverse-portal.com/deck/3.1.7WnIY.7WnIY.7WnIY.7Lk0w.7X5ZQ.7X5ZQ.7X5ZQ.7LNJy.7LNJy.7LNJy.7SwjI.7SwjI.7SwjI.7S_by.7S_by.7S_by.7WnIi.7WnIi.7WnIi.7P9lQ.7P9lQ.7X9j2.7X9j2.7azs2.7b0II.7b0II.7b0II.7P7JA.7P7JA.7P7JA.7PZtI.7PZtI.7PZtI.7XC9I.7XC9I.7XC9I.7TO0c.7TO0c.7b0IS.7b0IS?lang=en" TargetMode="External"/><Relationship Id="rId643" Type="http://schemas.openxmlformats.org/officeDocument/2006/relationships/hyperlink" Target="https://shadowverse-portal.com/deck/3.2.7M3Gc.7M3Gc.7M3Gc.7PtPS.7bHO2.7bHO2.7bHO2.7M6RQ.7M6RQ.7M6RQ.7LNJy.7LNJy.7S_by.7S_by.7M0qC.7M5ii.7M5ii.7M5ii.7Tf62.7Tf62.7Tf62.7bJqI.7bJqI.7bJqI.7M88o.7M88y.7M88y.7M88y.7XaZy.7XaZy.7XaZy.7bMGY.7bMGY.7bMGY.7bOio.7bOio.7bOio.7Xaa6.7Xaa6.7Xaa6?lang=en" TargetMode="External"/><Relationship Id="rId240" Type="http://schemas.openxmlformats.org/officeDocument/2006/relationships/hyperlink" Target="https://shadowverse-portal.com/deck/3.6.7abwo.7abwo.7abwo.7ctwi.7Sz9Y.7Sz9Y.7Sz9Y.7aWZC.7aWZC.7aWZC.7Nfoy.7Nfoy.7Nfoy.7RP3I.7RP3I.7RRVi.7RRVi.7RRVi.7VAmM.7VAmM.7VAmM.7VI56.7VI56.7VI56.7Z1Lc.7Z1Lc.7Z1Lc.7Z6E6.7Z6E6.7Z6E6.7LKti.7LKti.7LKti.7S_bo.7VI4o.7VI4o.7VI4o.7NdMi.7NdMi.7NdMi?lang=en" TargetMode="External"/><Relationship Id="rId478" Type="http://schemas.openxmlformats.org/officeDocument/2006/relationships/hyperlink" Target="https://shadowverse-portal.com/deck/3.2.7M3Gc.7M3Gc.7M3Gc.7PtPS.7PtPS.7PtPS.7bHO2.7bHO2.7bHO2.7M6RQ.7M6RQ.7M6RQ.7LNJy.7LNJy.7M5ii.7M5ii.7M5ii.7Tf62.7Tf62.7Tf62.7bJqI.7bJqI.7bJqI.7M88o.7M88o.7M88y.7M88y.7M88y.7XaZy.7XaZy.7XaZy.7bMGY.7bMGY.7bMGY.7bOio.7bOio.7bOio.7Xaa6.7Xaa6.7Xaa6?lang=en" TargetMode="External"/><Relationship Id="rId685" Type="http://schemas.openxmlformats.org/officeDocument/2006/relationships/hyperlink" Target="https://shadowverse-portal.com/deck/3.2.7M3Gc.7M3Gc.7M3Gc.7PtPS.7PtPS.7bHO2.7bHO2.7bHO2.7M6RQ.7M6RQ.7M6RQ.7LNJy.7S_by.7S_by.7M0qC.7M0qC.7M5ii.7M5ii.7M5ii.7Tf62.7Tf62.7bJqI.7bJqI.7bJqI.7M88o.7M88y.7M88y.7M88y.7XaZy.7XaZy.7XaZy.7bMGY.7bMGY.7bMGY.7bOio.7bOio.7bOio.7Xaa6.7Xaa6.7Xaa6?lang=en" TargetMode="External"/><Relationship Id="rId35" Type="http://schemas.openxmlformats.org/officeDocument/2006/relationships/hyperlink" Target="https://shadowverse-portal.com/deck/3.5.7Uqno.7Uqno.7Uqno.7cQds.7cQds.7cQds.7LNJy.7LNJy.7abwo.7abwo.7abwo.7NEy2.7NEy2.7NEy2.7UvgS.7UvgS.7UvgS.7cQdY.7cXyI.7cXyI.7cXyI.7UrWg.7UrWg.7UrWg.7Yewy.7Yewy.7Yewy.7Utyw.7Wpky.7NHOS.7NHOS.7NHOS.7LKti.7LKti.7LKti.7NA3s.7NA3s.7cVW2.7cVW2.7cVW2?lang=en" TargetMode="External"/><Relationship Id="rId77" Type="http://schemas.openxmlformats.org/officeDocument/2006/relationships/hyperlink" Target="https://shadowverse-portal.com/deck/3.3.7SuH2.7SuH2.7SuH2.7WnIY.7WnIY.7LNJy.7LNJy.7LNJy.7S_by.7S_by.7S_by.7WnIi.7WnIi.7MWZS.7MWZS.7MWZS.7bfoY.7bfoY.7bfoY.7biEo.7biEo.7biEo.7S_c6.7S_c6.7S_c6.7Wpko.7Wpko.7bkh2.7bkh2.7bkh2.7QKiI.7QKiI.7Wpky.7Wpky.7Wpky.7bn7I.7bn7I.7bn7I.7Sz9Y.7Sz9Y?lang=en" TargetMode="External"/><Relationship Id="rId100" Type="http://schemas.openxmlformats.org/officeDocument/2006/relationships/hyperlink" Target="https://shadowverse-portal.com/deck/3.1.7Lk0w.7Lk0w.7Lk0w.7LNJy.7LNJy.7LNJy.7P90i.7P90i.7LjI2.7LjI2.7LjI2.7axPy.7axPy.7S_c6.7S_c6.7S_c6.7P7JA.7P7JA.7P7JA.7Llkc.7Llkc.7auzs.7auzs.7auzs.7LlkS.7LlkS.7LlkS.7XC9c.7XC9c.7XC9c.7Wpky.7Wpky.7Wpky.7Sz9Y.7Sz9Y.7Sz9Y.7PU-y.7PU-y.7PU-y.7S_bo?lang=en" TargetMode="External"/><Relationship Id="rId28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38" Type="http://schemas.openxmlformats.org/officeDocument/2006/relationships/hyperlink" Target="https://shadowverse-portal.com/deck/3.5.7Uqno.7Uqno.7Uqno.7cQds.7cQds.7LNJy.7LNJy.7abwo.7abwo.7abwo.7UvgS.7UvgS.7UvgS.7cXyI.7cXyI.7cXyI.7UrWg.7UrWg.7UrWg.7Yewy.7Yewy.7Yewy.7NDEg.7NDEg.7LJAA.7LJAA.7LJAA.7Utyw.7Utyw.7NHOS.7NHOS.7NHOS.7LKti.7LKti.7LKti.7NA3s.7NA3s.7cVW2.7cVW2.7cVW2?lang=en" TargetMode="External"/><Relationship Id="rId503" Type="http://schemas.openxmlformats.org/officeDocument/2006/relationships/hyperlink" Target="https://shadowverse-portal.com/deck/3.4.7YIyi.7YIyi.7YIyi.7c2D2.7c2D2.7YHFA.7YHFA.7YHFA.7S_by.7S_by.7S_by.7WnIi.7WnIi.7YIyY.7YIyY.7YIyY.7c4fc.7c4fc.7c4fc.5_38w.5_38w.5_38w.7Wpko.7P7JA.7P7JA.7Qj6o.7Qj6o.7USNS.7YGWI.7YGWI.7YGWI.7Wpky.7YLOo.7YLOo.7YLOo.7UXFy.7c9Xy.7c9Xy.7c9Xy.7S_bo?lang=en" TargetMode="External"/><Relationship Id="rId545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QKiI.7Wpky.7Wpky.7Wpky.7bn7I.7bn7I.7bn7I.7Sz9Y.7Sz9Y?lang=en" TargetMode="External"/><Relationship Id="rId587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LKti.7LKti?lang=en" TargetMode="External"/><Relationship Id="rId71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42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184" Type="http://schemas.openxmlformats.org/officeDocument/2006/relationships/hyperlink" Target="https://shadowverse-portal.com/deck/3.2.7M3Gc.7M3Gc.7M3Gc.7PtPS.7PtPS.7PtPS.7bHO2.7bHO2.7bHO2.7M6RQ.7M6RQ.7M6RQ.7LNJy.7LNJy.7M0qC.7M0qC.7M0qC.7M5ii.7M5ii.7M5ii.7bJqI.7bJqI.7bJqI.7M88o.7M88o.7M88y.7M88y.7M88y.7XaZy.7XaZy.7XaZy.7bMGY.7bMGY.7bMGY.7bOio.7bOio.7bOio.7Xaa6.7Xaa6.7Xaa6?lang=en" TargetMode="External"/><Relationship Id="rId391" Type="http://schemas.openxmlformats.org/officeDocument/2006/relationships/hyperlink" Target="https://shadowverse-portal.com/deck/3.3.7SuH2.7SuH2.7SuH2.7aWZ2.7aWZ2.7LNJy.7LNJy.7LNJy.7S_by.7S_by.7S_by.7WnIi.7WnIi.7WnIi.7MWZS.7MWZS.7MWZS.7bfoY.7bfoY.7bfoY.7biEo.7biEo.7biEo.7S_c6.7S_c6.7S_c6.7Wpko.7Wpko.7Wpko.7bkh2.7bkh2.7bkh2.7QKiI.7QKiI.7Wpky.7Wpky.7Wpky.7bn7I.7bn7I.7bn7I?lang=en" TargetMode="External"/><Relationship Id="rId405" Type="http://schemas.openxmlformats.org/officeDocument/2006/relationships/hyperlink" Target="https://shadowverse-portal.com/deck/3.3.7SuH2.7SuH2.7SuH2.7WnIY.7aWZ2.7aWZ2.7LNJy.7LNJy.7LNJy.7S_by.7S_by.7S_by.7WnIi.7WnIi.7WnIi.7MWZS.7MWZS.7MWZS.7bfoY.7bfoY.7bfoY.7biEo.7biEo.7biEo.7S_c6.7S_c6.7S_c6.7Wpko.7Wpko.7Wpko.7bkh2.7bkh2.7bkh2.7QKiI.7Wpky.7Wpky.7Wpky.7bn7I.7bn7I.7bn7I?lang=en" TargetMode="External"/><Relationship Id="rId447" Type="http://schemas.openxmlformats.org/officeDocument/2006/relationships/hyperlink" Target="https://shadowverse-portal.com/deck/3.6.7cp22.7cp22.7cp22.7crUc.7crUc.7crUc.7cpmw.7cpmw.7cpmw.7VI4y.7VI4y.7VI4y.7Z3ni.7Z3ni.7Z3ni.7VG7o.7VG7o.7VG7o.7Nfp6.7Nfp6.7Nfp6.7ctwY.7ctwY.7ctwY.7VFeY.7VFeY.7VFeY.7Z1LS.7Z1LS.7Z1LS.7cwMo.7cwMo.7cwMo.7Z6Do.7Z6Do.7Z6Do.7crUS.7crUS.7crUS.7cwMy?lang=en" TargetMode="External"/><Relationship Id="rId612" Type="http://schemas.openxmlformats.org/officeDocument/2006/relationships/hyperlink" Target="https://shadowverse-portal.com/deck/3.5.7Uqno.7Uqno.7Uqno.7cQds.7cQds.7cQds.7NAoQ.7LNJy.7LNJy.7abwo.7abwo.7abwo.7NEy2.7NEy2.7NEy2.7UvgS.7UvgS.7UvgS.7cXyI.7cXyI.7cXyI.7UrWg.7UrWg.7UrWg.7Yewy.7Yewy.7Yewy.7Utyw.7Utyw.7NHOS.7NHOS.7NHOS.7LKti.7LKti.7LKti.7NA3s.7NA3s.7cVW2.7cVW2.7cVW2?lang=en" TargetMode="External"/><Relationship Id="rId25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89" Type="http://schemas.openxmlformats.org/officeDocument/2006/relationships/hyperlink" Target="https://shadowverse-portal.com/deck/3.5.7Uqno.7Uqno.7Uqno.7cQds.7cQds.7cQds.7NAoQ.7NAoQ.7NAoQ.7abwo.7abwo.7abwo.7NEy2.7NEy2.7NEy2.7UvgS.7UvgS.7UvgS.7cXyI.7cXyI.7cXyI.7UrWg.7UrWg.7UrWg.7Yewy.7Yewy.7Yewy.7Utyw.7NHOS.7NHOS.7NHOS.7LKti.7LKti.7LKti.7NA3s.7NA3s.7NA3s.7cVW2.7cVW2.7cVW2?lang=en" TargetMode="External"/><Relationship Id="rId65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96" Type="http://schemas.openxmlformats.org/officeDocument/2006/relationships/hyperlink" Target="https://shadowverse-portal.com/deck/3.8.7P6aI.7P6aI.7P6aI.7S9uI.7S9uI.7S9uI.7S_by.7S_by.7S_by.7OQdo.7OQdo.7OQdo.7S7S2.7S7S2.7S7S2.7V-1S.7V-1S.7V-1S.7W0TY.7W0TY.7deli.7deli.7deli.7W3eg.7W3eg.7W3eg.7SEmo.7SEmo.7SEmo.7SEn6.7SEn6.7SD3Q.7SD3Q.7SD3Q.7W2vy.7W2vy.7W2vy.7dhBy.7dhBy.7dhBy?lang=en" TargetMode="External"/><Relationship Id="rId4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LKti.7LKti.7LKti?lang=en" TargetMode="External"/><Relationship Id="rId293" Type="http://schemas.openxmlformats.org/officeDocument/2006/relationships/hyperlink" Target="https://shadowverse-portal.com/deck/3.5.7Uqno.7Uqno.7Uqno.7cQds.7cQds.7cQds.7cRMQ.7cRMQ.7cRMQ.7abwo.7abwo.7abwo.7UvgS.7UvgS.7UvgS.7cQdY.7cXyI.7cXyI.7cXyI.7UrWg.7UrWg.7UrWg.7Yewy.7Yewy.7Yewy.7NDEg.7Utyw.7Utyw.7NHOS.7NHOS.7NHOS.7LKti.7LKti.7LKti.7NA3s.7NA3s.7NA3s.7cVW2.7cVW2.7cVW2?lang=en" TargetMode="External"/><Relationship Id="rId307" Type="http://schemas.openxmlformats.org/officeDocument/2006/relationships/hyperlink" Target="https://shadowverse-portal.com/deck/3.2.7M3Gc.7M3Gc.7M3Gc.7PtPS.7PtPS.7bHO2.7bHO2.7bHO2.7M6RQ.7M6RQ.7M6RQ.7LNJy.7S_by.7S_by.7S_by.7M0qC.7M0qC.7M5ii.7M5ii.7M5ii.7Tf62.7Tf62.7Tf62.7bJqI.7bJqI.7bJqI.7M88y.7M88y.7M88y.7XaZy.7XaZy.7XaZy.7bMGY.7bMGY.7bMGY.7bOio.7bOio.7bOio.7Xaa6.7Xaa6?lang=en" TargetMode="External"/><Relationship Id="rId349" Type="http://schemas.openxmlformats.org/officeDocument/2006/relationships/hyperlink" Target="https://shadowverse-portal.com/deck/3.2.7M3Gc.7M3Gc.7M3Gc.7PtPS.7PtPS.7PtPS.7bHO2.7bHO2.7bHO2.7M6RQ.7M6RQ.7M6RQ.7LNJy.7LNJy.7S_by.7M0qC.7M0qC.7M5ii.7M5ii.7M5ii.7bJqI.7bJqI.7bJqI.7M88o.7M88o.7M88y.7M88y.7M88y.7XaZy.7XaZy.7XaZy.7bMGY.7bMGY.7bMGY.7bOio.7bOio.7bOio.7Xaa6.7Xaa6.7Xaa6?lang=en" TargetMode="External"/><Relationship Id="rId514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556" Type="http://schemas.openxmlformats.org/officeDocument/2006/relationships/hyperlink" Target="https://shadowverse-portal.com/deck/3.2.7M3Gc.7M3Gc.7M3Gc.7bHO2.7bHO2.7bHO2.7M6RQ.7M6RQ.7M6RQ.7LNJy.7S_by.7S_by.7S_by.7M0qC.7M0qC.7M5ii.7M5ii.7M5ii.7Tf62.7Tf62.7Tf62.7bJqI.7bJqI.7bJqI.7M88o.7M88y.7M88y.7M88y.7XaZy.7XaZy.7XaZy.7bMGY.7bMGY.7bMGY.7bOio.7bOio.7bOio.7Xaa6.7Xaa6.7Xaa6?lang=en" TargetMode="External"/><Relationship Id="rId721" Type="http://schemas.openxmlformats.org/officeDocument/2006/relationships/hyperlink" Target="https://shadowverse-portal.com/deck/3.2.7M3Gc.7M3Gc.7M3Gc.7PtPS.7PtPS.7bHO2.7bHO2.7bHO2.7M6RQ.7M6RQ.7M6RQ.7LNJy.7LNJy.7S_by.7S_by.7S_by.7M0qC.7M0qC.7M5ii.7M5ii.7bJqI.7bJqI.7bJqI.7M88o.7M88o.7M88y.7M88y.7M88y.7XaZy.7XaZy.7XaZy.7bMGY.7bMGY.7bMGY.7bOio.7bOio.7bOio.7Xaa6.7Xaa6.7Xaa6?lang=en" TargetMode="External"/><Relationship Id="rId88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111" Type="http://schemas.openxmlformats.org/officeDocument/2006/relationships/hyperlink" Target="https://shadowverse-portal.com/deck/3.7.7ZSC2.7ZSC2.7ZSC2.7ZSRg.7ZSRg.7ZSRg.7LNJy.7LNJy.7LNJy.7ZPlo.7ZPlo.7ZPlo.7ZUeI.7ZUeI.7ZUeI.7Wpko.7Wpko.7Wpko.7Wpky.7Wpky.7ZNJi.7ZNJi.7ZNJi.7RpwC.7RpwC.7ZNJY.7ZNJY.7ZNJY.7ZUeS.7ZUeS.7ZUeS.7LKti.7LKti.7LKti.7VgVc.7VgVc.7VgVc.7ZUec.7ZUec.7ZUec?lang=en" TargetMode="External"/><Relationship Id="rId15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95" Type="http://schemas.openxmlformats.org/officeDocument/2006/relationships/hyperlink" Target="https://shadowverse-portal.com/deck/3.5.7Uqno.7Uqno.7Uqno.7cQds.7cQds.7cQds.7abwo.7abwo.7abwo.7UvgS.7UvgS.7UvgS.7cXyI.7cXyI.7cXyI.7UrWg.7UrWg.7UrWg.7P7JA.7Yewy.7Yewy.7Yewy.7NDEg.7LJAA.7LJAA.7LJAA.7Utyw.7Utyw.7NHOS.7NHOS.7NHOS.7LKti.7LKti.7LKti.7NA3s.7NA3s.7NA3s.7cVW2.7cVW2.7cVW2?lang=en" TargetMode="External"/><Relationship Id="rId209" Type="http://schemas.openxmlformats.org/officeDocument/2006/relationships/hyperlink" Target="https://shadowverse-portal.com/deck/3.4.7YIyi.7YIyi.7YIyi.7YHFA.7YHFA.7YHFA.7LF_2.7LF_2.7LF_2.7YIyY.7YIyY.7YIyY.7c4fc.7c4fc.7c4fc.5_38w.5_38w.5_38w.7YEow.7YEow.7P7JA.7P7JA.7Qj6o.7Qj6o.7Qj6o.7YIys.7YIys.7YIys.7Qj76.7Qj76.7Qj76.7YLOo.7YLOo.7YLOo.7YLP6.7YLP6.7YLP6.7YE4M.7YE4M.7YE4M?lang=en" TargetMode="External"/><Relationship Id="rId36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16" Type="http://schemas.openxmlformats.org/officeDocument/2006/relationships/hyperlink" Target="https://shadowverse-portal.com/deck/3.3.5-gkQ.5-gkQ.5-gkQ.7U2Fa.7U2Fa.7Wo1Q.7Wo1Q.7MWZS.7MWZS.5-gka.5-gka.5-gka.7QI-w.7QI-w.7QI-w.7Wpko.7Wpko.7P7JA.7P7JA.7P7JA.7QFpo.7Xy-S.7Xy-S.7Xy-S.7QKiI.7Xu5y.7Xu5y.7Xu5y.7QDNi.7QDNi.7QDNi.7bgXQ.7bgXQ.7bgXQ.7U77w.7U77w.7U77w.7bn7S.7bn7S.7bn7S?lang=en" TargetMode="External"/><Relationship Id="rId598" Type="http://schemas.openxmlformats.org/officeDocument/2006/relationships/hyperlink" Target="https://shadowverse-portal.com/deck/3.3.7SuH2.7SuH2.7SuH2.7LNJy.7LNJy.7LNJy.7S_by.7S_by.7S_by.7WnIi.7WnIi.7MWZS.7MWZS.7MWZS.7bfoY.7bfoY.7bfoY.7biEo.7biEo.7biEo.7S_c6.7S_c6.7S_c6.7Wpko.7Wpko.7Wpko.7bkh2.7bkh2.7bkh2.7QKiI.7Wpky.7Wpky.7Wpky.7bn7I.7bn7I.7bn7I.7Sz9Y.7Sz9Y.7Sz9Y.7LKti?lang=en" TargetMode="External"/><Relationship Id="rId220" Type="http://schemas.openxmlformats.org/officeDocument/2006/relationships/hyperlink" Target="https://shadowverse-portal.com/deck/3.2.7M3Gc.7M3Gc.7M3Gc.7PtPS.7PtPS.7bHO2.7bHO2.7bHO2.7M6RQ.7M6RQ.7M6RQ.7S_by.7S_by.7S_by.7M0qC.7M0qC.7M5ii.7M5ii.7M5ii.7Tf62.7Tf62.7Tf62.7bJqI.7bJqI.7bJqI.7M88y.7M88y.7M88y.7XaZy.7XaZy.7XaZy.7bMGY.7bMGY.7bMGY.7bOio.7bOio.7bOio.7Xaa6.7Xaa6.7Xaa6?lang=en" TargetMode="External"/><Relationship Id="rId458" Type="http://schemas.openxmlformats.org/officeDocument/2006/relationships/hyperlink" Target="https://shadowverse-portal.com/deck/3.5.7Uqno.7Uqno.7Uqno.7cQds.7cQds.7cQds.7LNJy.7abwo.7abwo.7abwo.7NEy2.7NEy2.7NEy2.7UvgS.7UvgS.7UvgS.7cQdY.7cXyI.7cXyI.7cXyI.7UrWg.7UrWg.7UrWg.7Yewy.7Yewy.7Yewy.7Utyw.7Utyw.7NHOS.7NHOS.7NHOS.7LKti.7LKti.7LKti.7NA3s.7NA3s.7NA3s.7cVW2.7cVW2.7cVW2?lang=en" TargetMode="External"/><Relationship Id="rId623" Type="http://schemas.openxmlformats.org/officeDocument/2006/relationships/hyperlink" Target="https://shadowverse-portal.com/deck/3.6.7Nawc.7Nawc.7Nawc.7crUc.7crUc.7crUc.7cpmw.7cpmw.7cpmw.7VI4y.7VI4y.7VI4y.7Z3ni.7Z3ni.7Z3ni.7crUI.7crUI.7crUI.7VG7o.7VG7o.7VDCS.7VDCS.7ctwY.7ctwY.7ctwY.7VFeY.7VFeY.7Z3ns.7Z3ns.7cwMo.7cwMo.7cwMo.7Z6Do.7Z6Do.7Z6Do.7crUS.7crUS.7crUS.7cwMy.7cwMy?lang=en" TargetMode="External"/><Relationship Id="rId665" Type="http://schemas.openxmlformats.org/officeDocument/2006/relationships/hyperlink" Target="https://shadowverse-portal.com/deck/3.3.7SuH2.7SuH2.7SuH2.7LNJy.7LNJy.7LNJy.7S_by.7S_by.7S_by.7WnIi.7MWZS.7MWZS.7MWZS.7bfoY.7bfoY.7bfoY.7biEo.7biEo.7biEo.7S_c6.7S_c6.7S_c6.7Wpko.7Wpko.7Wpko.7bkh2.7bkh2.7bkh2.7QKiI.7QKiI.7Wpky.7Wpky.7Wpky.7bn7I.7bn7I.7bn7I.7Sz9Y.7Sz9Y.7LKti.7LKti?lang=en" TargetMode="External"/><Relationship Id="rId1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6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18" Type="http://schemas.openxmlformats.org/officeDocument/2006/relationships/hyperlink" Target="https://shadowverse-portal.com/deck/3.5.7Uqno.7Uqno.7Uqno.7cQds.7cQds.7cQds.7LNJy.7LNJy.7abwo.7abwo.7abwo.7NEy2.7NEy2.7NEy2.7UvgS.7UvgS.7UvgS.7cXyI.7cXyI.7cXyI.7UrWg.7UrWg.7UrWg.7NHOc.7Yewy.7Yewy.7Yewy.7Utyw.7NHOS.7NHOS.7NHOS.7LKti.7LKti.7LKti.7NA3s.7NA3s.7NA3s.7cVW2.7cVW2.7cVW2?lang=en" TargetMode="External"/><Relationship Id="rId52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6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3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99" Type="http://schemas.openxmlformats.org/officeDocument/2006/relationships/hyperlink" Target="https://shadowverse-portal.com/deck/3.5.7Uqno.7Uqno.7Uqno.7cQds.7cQds.7cQds.7LNJy.7LNJy.7LNJy.7abwo.7abwo.7abwo.7NEy2.7NEy2.7NEy2.7UvgS.7UvgS.7UvgS.7cQdY.7cQdY.7cQdY.7cXyI.7cXyI.7cXyI.7UrWg.7UrWg.7UrWg.7Yewy.7Yewy.7Yewy.7Utyw.7NHOS.7NHOS.7NHOS.7NA3s.7NA3s.7NA3s.7cVW2.7cVW2.7cVW2?lang=en" TargetMode="External"/><Relationship Id="rId12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64" Type="http://schemas.openxmlformats.org/officeDocument/2006/relationships/hyperlink" Target="https://shadowverse-portal.com/deck/3.3.5-gkQ.5-gkQ.5-gkQ.7P9lQ.7MWZS.7MWZS.7MWZS.5-gka.5-gka.5-gka.7QI-w.7QI-w.7Wpko.7P7JA.7P7JA.7P7JA.7QFpo.7QFpo.7Xy-S.7Xy-S.7Xy-S.7QKiI.7Xu5y.7Xu5y.7Xu5y.7MWZI.7MWZI.7MWZI.7QDNi.7QDNi.7QDNi.7bgXQ.7bgXQ.7bgXQ.7U77w.7U77w.7U77w.7bn7S.7bn7S.7bn7S?lang=en" TargetMode="External"/><Relationship Id="rId371" Type="http://schemas.openxmlformats.org/officeDocument/2006/relationships/hyperlink" Target="https://shadowverse-portal.com/deck/3.4.7Mq5c.7Mq5c.7Mq5c.7QboM.7QboM.7QboM.7YIyi.7YIyi.7YIyi.7YHFA.7YHFA.7YHFA.7LNJy.7LNJy.7LNJy.7WnIi.7WnIi.7WnIi.7YE4C.7YE4C.7YE4C.7YIyY.7YIyY.7YIyY.7c4fc.7c4fc.7c4fc.7USNS.7USNS.7USNS.7UUpi.7YGWI.7YGWI.7YGWI.7YLOo.7YLOo.7YLOo.7UXFy.7UXFy.7UXFy?lang=en" TargetMode="External"/><Relationship Id="rId427" Type="http://schemas.openxmlformats.org/officeDocument/2006/relationships/hyperlink" Target="https://shadowverse-portal.com/deck/3.4.7LNJy.7LNJy.7LNJy.7P90i.7P90i.7abwo.7abwo.7Muzo.7Muzo.7Muzo.5_38w.5_38w.5_38w.7S_c6.7S_c6.7S_c6.7Wpko.7Wpko.7Wpko.7P7JA.7P7JA.7P7JA.7Qj6o.7Qj6o.7Qj6o.7c2xw.7c2xw.7Wpky.7Wpky.7Wpky.7Sz9Y.7Sz9Y.7Sz9Y.7SzPA.7SzPA.7c9Xy.7c9Xy.7c9Xy.7S_bo.7S_bo?lang=en" TargetMode="External"/><Relationship Id="rId469" Type="http://schemas.openxmlformats.org/officeDocument/2006/relationships/hyperlink" Target="https://shadowverse-portal.com/deck/3.1.7WnIY.7WnIY.7WnIY.7Lk0w.7Lk0w.7Lk0w.7LNJy.7LNJy.7LNJy.7SwjI.7SwjI.7SwjI.7WnIi.7WnIi.7WnIi.7P9lQ.7P9lQ.7Wo1Q.7Wo1Q.7Wo1Q.7TO0S.7X9j2.7X9j2.7b0II.7b0II.7b0II.7P7JA.7P7JA.7P7JA.7PZtI.7PZtI.7PZtI.7XC9I.7XC9I.7XC9I.7TO0c.7TO0c.7TO0c.7b0IS.7b0IS?lang=en" TargetMode="External"/><Relationship Id="rId634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67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3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73" Type="http://schemas.openxmlformats.org/officeDocument/2006/relationships/hyperlink" Target="https://shadowverse-portal.com/deck/3.4.7QboM.7QboM.7QboM.7YIyi.7YIyi.7YIyi.7YHFA.7YHFA.7YHFA.7WnIi.7WnIi.7WnIi.7YE4C.7YE4C.7YIyY.7YIyY.7YIyY.7c4fc.7c4fc.7c4fc.5_38w.5_38w.5_38w.7S_c6.7S_c6.7S_c6.7USNI.7USNI.7USNS.7YGWI.7YGWI.7YGWI.7YLOo.7YLOo.7YLOo.7UXFy.7UXFy.7UXFy.7c9Xy.7c9Xy?lang=en" TargetMode="External"/><Relationship Id="rId329" Type="http://schemas.openxmlformats.org/officeDocument/2006/relationships/hyperlink" Target="https://shadowverse-portal.com/deck/3.5.7Uqno.7Uqno.7cQds.7cQds.7cQds.7LNJy.7LNJy.7abwo.7abwo.7abwo.7NEy2.7NEy2.7NEy2.7UvgS.7UvgS.7UvgS.7cXyI.7cXyI.7cXyI.7UrWg.7UrWg.7UrWg.7Yewy.7Yewy.7Yewy.7NDEg.7Utyw.7Utyw.7NHOS.7NHOS.7NHOS.7LKti.7LKti.7LKti.7NA3s.7NA3s.7NA3s.7cVW2.7cVW2.7cVW2?lang=en" TargetMode="External"/><Relationship Id="rId48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36" Type="http://schemas.openxmlformats.org/officeDocument/2006/relationships/hyperlink" Target="https://shadowverse-portal.com/deck/3.2.7M3Gc.7M3Gc.7M3Gc.7PtPS.7PtPS.7bHO2.7bHO2.7bHO2.7M3_A.7M6RQ.7M6RQ.7M6RQ.7S_by.7M0qC.7M0qC.7M5ii.7M5ii.7bJqI.7bJqI.7bJqI.7Prhw.7Prhw.7Wpko.7P7JA.7M88o.7M88o.7M88y.7M88y.7M88y.7XaZy.7XaZy.7XaZy.7bMGY.7bMGY.7bMGY.7bOio.7bOio.7bOio.7Xaa6.7Xaa6?lang=en" TargetMode="External"/><Relationship Id="rId701" Type="http://schemas.openxmlformats.org/officeDocument/2006/relationships/hyperlink" Target="https://shadowverse-portal.com/deck/3.3.5-gkQ.5-gkQ.5-gkQ.7U2Fa.7U2Fa.7P9lQ.7P9lQ.7MWZS.7MWZS.7MWZS.5-gka.5-gka.5-gka.7QI-w.7QI-w.7QI-w.7Wpko.7Wpko.7P7JA.7P7JA.7P7JA.7QFpo.7Xy-S.7Xy-S.7Xy-S.7QKiI.7Xu5y.7Xu5y.7QDNi.7QDNi.7QDNi.7bgXQ.7bgXQ.7bgXQ.7U77w.7U77w.7U77w.7bn7S.7bn7S.7bn7S?lang=en" TargetMode="External"/><Relationship Id="rId6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33" Type="http://schemas.openxmlformats.org/officeDocument/2006/relationships/hyperlink" Target="https://shadowverse-portal.com/deck/3.2.7M3Gc.7M3Gc.7M3Gc.7PtPS.7PtPS.7PtPS.7bHO2.7bHO2.7bHO2.7M6RQ.7M6RQ.7M6RQ.7M0qC.7M0qC.7M5ii.7M5ii.7Tf62.7Tf62.7Tf6C.7Tf6C.7bJqI.7bJqI.7bJqI.7Wpko.7Wpko.7M88y.7M88y.7M88y.7XaZy.7XaZy.7XaZy.7bMGY.7bMGY.7bMGY.7bOio.7bOio.7bOio.7Xaa6.7Xaa6.7Xaa6?lang=en" TargetMode="External"/><Relationship Id="rId175" Type="http://schemas.openxmlformats.org/officeDocument/2006/relationships/hyperlink" Target="https://shadowverse-portal.com/deck/3.2.7M3Gc.7M3Gc.7M3Gc.7PtPS.7PtPS.7bHO2.7bHO2.7bHO2.7M6RQ.7M6RQ.7M6RQ.7LNJy.7LNJy.7LNJy.7S_by.7M0qC.7M0qC.7M5ii.7M5ii.7M5ii.7Tf62.7Tf62.7Tf62.7bJqI.7bJqI.7bJqI.7M88y.7M88y.7M88y.7XaZy.7XaZy.7XaZy.7bMGY.7bMGY.7bMGY.7bOio.7bOio.7bOio.7Xaa6.7Xaa6?lang=en" TargetMode="External"/><Relationship Id="rId340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o.7M88y.7M88y.7M88y.7XaZy.7XaZy.7XaZy.7bMGY.7bMGY.7bMGY.7bOio.7bOio.7bOio.7Xaa6.7Xaa6?lang=en" TargetMode="External"/><Relationship Id="rId57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00" Type="http://schemas.openxmlformats.org/officeDocument/2006/relationships/hyperlink" Target="https://shadowverse-portal.com/deck/3.4.7YIyi.7YIyi.7YIyi.7YHFA.7YHFA.7YHFA.7S_by.7S_by.7WnIi.7WnIi.7WnIi.7YE4C.7YE4C.7YIyY.7YIyY.7YIyY.7c4fc.7c4fc.7c4fc.5_38w.5_38w.5_38w.7S_c6.7S_c6.7S_c6.7USNS.7USNS.7USNS.7YGWI.7YGWI.7YGWI.7YLOo.7YLOo.7YLOo.7UXFy.7UXFy.7UXFy.7c9Xy.7c9Xy.7c9Xy?lang=en" TargetMode="External"/><Relationship Id="rId382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43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LKti.7LKti.7LKti?lang=en" TargetMode="External"/><Relationship Id="rId603" Type="http://schemas.openxmlformats.org/officeDocument/2006/relationships/hyperlink" Target="https://shadowverse-portal.com/deck/3.5.7Uqno.7Uqno.7cQds.7cQds.7cQds.7LNJy.7LNJy.7abwo.7abwo.7abwo.7NEy2.7NEy2.7NEy2.7UvgS.7UvgS.7UvgS.7YhN2.7YhN2.7cXyI.7cXyI.7cXyI.7UrWg.7UrWg.7UrWg.7Yewy.7Yewy.7Yewy.7Utyw.7NHOS.7NHOS.7NHOS.7LKti.7LKti.7LKti.7NA3s.7NA3s.7NA3s.7cVW2.7cVW2.7cVW2?lang=en" TargetMode="External"/><Relationship Id="rId645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_c6.7SAdA.7SAdA.7SAdA.7OQe6.7OQe6.7OQe6.7Wpky.7Wpky.7W2vo.7W2vo.7W2vo.7dhBy.7dhBy.7dhBy?lang=en" TargetMode="External"/><Relationship Id="rId687" Type="http://schemas.openxmlformats.org/officeDocument/2006/relationships/hyperlink" Target="https://shadowverse-portal.com/deck/3.4.7c75i.7LF_2.7LF_2.7LF_2.7LNJy.7LNJy.7Muzo.7Muzo.5_38w.5_38w.5_38w.7YEow.7YEow.7YEow.7Wpko.7Wpko.7Wpko.7P7JA.7P7JA.7P7JA.7Qj6o.7Qj6o.7Qj6o.7YIys.7YIys.7YIys.7Wpky.7Qj76.7Qj76.7Qj76.7YLOy.7c9Xy.7c9Xy.7c9Xy.7YLP6.7YLP6.7YLP6.7YE4M.7YE4M.7YE4M?lang=en" TargetMode="External"/><Relationship Id="rId24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84" Type="http://schemas.openxmlformats.org/officeDocument/2006/relationships/hyperlink" Target="https://shadowverse-portal.com/deck/3.4.7QboM.7QboM.7QboM.7YIyi.7YIyi.7YIyi.7YHFA.7YHFA.7YHFA.7LNJy.7LNJy.7WnIi.7WnIi.7WnIi.7YIyY.7YIyY.7YIyY.7c4fc.7c4fc.7c4fc.5_38w.5_38w.5_38w.7Qj6o.7Qj6o.7Qj6o.7USNI.7USNI.7USNI.7YGWI.7YGWI.7YGWI.7YLOo.7YLOo.7YLOo.7UXFy.7UXFy.7c9Xy.7c9Xy.7c9Xy?lang=en" TargetMode="External"/><Relationship Id="rId491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505" Type="http://schemas.openxmlformats.org/officeDocument/2006/relationships/hyperlink" Target="https://shadowverse-portal.com/deck/3.2.7M3Gc.7M3Gc.7M3Gc.7bHO2.7bHO2.7bHO2.7M6RQ.7M6RQ.7M6RQ.7LNJy.7S_by.7S_by.7S_by.7M0qC.7M0qC.7M5ii.7M5ii.7M5ii.7Tf62.7Tf62.7Tf62.7bJqI.7bJqI.7bJqI.7M88o.7M88y.7M88y.7M88y.7XaZy.7XaZy.7XaZy.7bMGY.7bMGY.7bMGY.7bOio.7bOio.7bOio.7Xaa6.7Xaa6.7Xaa6?lang=en" TargetMode="External"/><Relationship Id="rId712" Type="http://schemas.openxmlformats.org/officeDocument/2006/relationships/hyperlink" Target="https://shadowverse-portal.com/deck/3.2.7M3Gc.7M3Gc.7M3Gc.7PtPS.7PtPS.7PtPS.7bHO2.7bHO2.7bHO2.7M6RQ.7M6RQ.7M6RQ.7LNJy.7LNJy.7S_by.7S_by.7S_by.7M5ii.7M5ii.7Tf62.7Tf62.7Tf62.7bJqI.7bJqI.7bJqI.7M88o.7M88y.7M88y.7M88y.7XaZy.7XaZy.7XaZy.7bMGY.7bMGY.7bMGY.7bOio.7bOio.7bOio.7Xaa6.7Xaa6?lang=en" TargetMode="External"/><Relationship Id="rId37" Type="http://schemas.openxmlformats.org/officeDocument/2006/relationships/hyperlink" Target="https://shadowverse-portal.com/deck/3.2.7M3Gc.7M3Gc.7M3Gc.7PtPS.7bHO2.7bHO2.7bHO2.7M6RQ.7M6RQ.7M6RQ.7LNJy.7S_by.7S_by.7M0qC.7M0qC.7M5ii.7M5ii.7M5ii.7Tf62.7Tf62.7Tf62.7bJqI.7bJqI.7bJqI.7M88o.7M88y.7M88y.7M88y.7XaZy.7XaZy.7XaZy.7bMGY.7bMGY.7bMGY.7bOio.7bOio.7bOio.7Xaa6.7Xaa6.7Xaa6?lang=en" TargetMode="External"/><Relationship Id="rId79" Type="http://schemas.openxmlformats.org/officeDocument/2006/relationships/hyperlink" Target="https://shadowverse-portal.com/deck/3.3.7SuH2.7SuH2.7SuH2.7WnIY.7WnIY.7WnIY.7LNJy.7LNJy.7LNJy.7S_by.7S_by.7S_by.7MWZS.7MWZS.7MWZS.7bfoY.7bfoY.7bfoY.7biEo.7biEo.7biEo.7S_c6.7S_c6.7S_c6.7Wpko.7Wpko.7Wpko.7bkh2.7bkh2.7bkh2.7QKiI.7QKiI.7Wpky.7Wpky.7Wpky.7bn7I.7bn7I.7bn7I.7Sz9Y.7Sz9Y?lang=en" TargetMode="External"/><Relationship Id="rId102" Type="http://schemas.openxmlformats.org/officeDocument/2006/relationships/hyperlink" Target="https://shadowverse-portal.com/deck/3.8.7OQdy.7OQdy.7OQdy.7S9uI.7S9uI.7S9uI.7VxbM.7VxbM.7S8Aw.7S8Aw.7S8Aw.7S_by.7S_by.7S_by.7OOBY.7OOBY.7OOBY.7S9uS.7Vxb2.7Vxb2.7Vxb2.7V-1S.7V-1S.7V-1S.7ZmSw.7ZmSw.7SAdA.7SAdA.7SAdA.7OQe6.7OQe6.7OQe6.7Wpky.7W2vo.7W2vo.7W2vo.7dhBy.7dhBy.7dhBy.7Zt2y?lang=en" TargetMode="External"/><Relationship Id="rId14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47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589" Type="http://schemas.openxmlformats.org/officeDocument/2006/relationships/hyperlink" Target="https://shadowverse-portal.com/deck/3.2.7M3Gc.7M3Gc.7M3Gc.7PtPS.7PtPS.7bHO2.7bHO2.7bHO2.7M6RQ.7M6RQ.7M6RQ.7S_by.7S_by.7S_by.7M0qC.7M0qC.7M5ii.7M5ii.7M5ii.7Tf62.7Tf62.7Tf62.7bJqI.7bJqI.7bJqI.7M88y.7M88y.7M88y.7XaZy.7XaZy.7XaZy.7bMGY.7bMGY.7bMGY.7bOio.7bOio.7bOio.7Xaa6.7Xaa6.7Xaa6?lang=en" TargetMode="External"/><Relationship Id="rId90" Type="http://schemas.openxmlformats.org/officeDocument/2006/relationships/hyperlink" Target="https://shadowverse-portal.com/deck/3.5.7Uqno.7Uqno.7Uqno.7cQds.7cQds.7cQds.7LNJy.7LNJy.7abwo.7abwo.7abwo.7NEy2.7NEy2.7UvgS.7UvgS.7cXyI.7cXyI.7cXyI.7UrWg.7UrWg.7UrWg.7Yewy.7Yewy.7Yewy.7NDEg.7NDEg.7NDEg.7LJAA.7LJAA.7LJAA.7Utyw.7Utyw.7NHOS.7NHOS.7NHOS.7NA3s.7NA3s.7cVW2.7cVW2.7cVW2?lang=en" TargetMode="External"/><Relationship Id="rId186" Type="http://schemas.openxmlformats.org/officeDocument/2006/relationships/hyperlink" Target="https://shadowverse-portal.com/deck/3.5.7Uqno.7Uqno.7Uqno.7cQds.7cQds.7cQds.7cRMQ.7cRMQ.7cRMQ.7LNJy.7LNJy.7abwo.7abwo.7abwo.7NEy2.7NEy2.7UvgS.7UvgS.7UvgS.7cQdY.7cQdY.7cQdY.7cXyI.7cXyI.7cXyI.7UrWg.7UrWg.7UrWg.7Yewy.7Yewy.7Yewy.7Utyw.7NHOS.7NHOS.7LKti.7LKti.7LKti.7cVW2.7cVW2.7cVW2?lang=en" TargetMode="External"/><Relationship Id="rId351" Type="http://schemas.openxmlformats.org/officeDocument/2006/relationships/hyperlink" Target="https://shadowverse-portal.com/deck/3.8.7OQdy.7OQdy.7OQdy.7S9uI.7S9uI.7S9uI.7S8Aw.7S8Aw.7S8Aw.7S_by.7S_by.7S_by.7OOBY.7OOBY.7OOBY.7S9uS.7Vxb2.7Vxb2.7V-1S.7V-1S.7ZmSw.7ZmSw.7SAdA.7SAdA.7SAdA.7W3eg.7W3eg.7W3eg.7OQe6.7OQe6.7OQe6.7Wpky.7SEn6.7SEn6.7W2vo.7W2vo.7W2vo.7dhBy.7dhBy.7dhBy?lang=en" TargetMode="External"/><Relationship Id="rId393" Type="http://schemas.openxmlformats.org/officeDocument/2006/relationships/hyperlink" Target="https://shadowverse-portal.com/deck/3.5.7Uqno.7Uqno.7Uqno.7cQds.7cQds.7cQds.7abwo.7abwo.7abwo.7NEy2.7NEy2.7NEy2.7UvgS.7UvgS.7UvgS.7cQdY.7cQdY.7cQdY.7cXyI.7cXyI.7cXyI.7UrWg.7UrWg.7UrWg.7Yewy.7Yewy.7Yewy.7NDEg.7NDEg.7Utyw.7Utyw.7NHOS.7NHOS.7NHOS.7LKti.7LKti.7LKti.7cVW2.7cVW2.7cVW2?lang=en" TargetMode="External"/><Relationship Id="rId407" Type="http://schemas.openxmlformats.org/officeDocument/2006/relationships/hyperlink" Target="https://shadowverse-portal.com/deck/3.3.7SuH2.7SuH2.7SuH2.7LNJy.7LNJy.7LNJy.7WnIi.7WnIi.7WnIi.7MWZS.7MWZS.7MWZS.7bfoY.7bfoY.7bfoY.7biEo.7biEo.7biEo.7S_c6.7S_c6.7S_c6.7Wpko.7Wpko.7Wpko.7bkh2.7bkh2.7bkh2.7QKiI.7U6P2.7U6P2.7Wpky.7Wpky.7Wpky.7bn7I.7bn7I.7bn7I.7Sz9Y.7Sz9Y.7LKti.7LKti?lang=en" TargetMode="External"/><Relationship Id="rId449" Type="http://schemas.openxmlformats.org/officeDocument/2006/relationships/hyperlink" Target="https://shadowverse-portal.com/deck/3.4.7YIyi.7YIyi.7YIyi.7YHFA.7YHFA.7YHFA.7S_by.7S_by.7S_by.7WnIi.7WnIi.7WnIi.7YE4C.7YIyY.7YIyY.7YIyY.7c4fc.7c4fc.7c4fc.5_38w.5_38w.5_38w.7S_c6.7S_c6.7S_c6.7USNS.7USNS.7USNS.7YGWI.7YGWI.7YGWI.7YLOo.7YLOo.7YLOo.7UXFy.7UXFy.7UXFy.7c9Xy.7c9Xy.7c9Xy?lang=en" TargetMode="External"/><Relationship Id="rId614" Type="http://schemas.openxmlformats.org/officeDocument/2006/relationships/hyperlink" Target="https://shadowverse-portal.com/deck/3.4.7c75i.7c75i.7c75i.7LNJy.7LNJy.7LNJy.7WnIi.7WnIi.7Muzo.7Muzo.7Muzo.5_38w.5_38w.5_38w.7YEow.7YEow.7YEow.7S_c6.7S_c6.7P7JA.7P7JA.7P7JA.7Qj6o.7Qj6o.7Qj6o.7YIys.7c2DM.7Wpky.7Wpky.7Wpky.7Qj76.7YLOy.7YLOy.7SzPA.7SzPA.7c9Xy.7c9Xy.7c9Xy.7S_bo.7S_bo?lang=en" TargetMode="External"/><Relationship Id="rId656" Type="http://schemas.openxmlformats.org/officeDocument/2006/relationships/hyperlink" Target="https://shadowverse-portal.com/deck/3.3.7SuH2.7SuH2.7SuH2.7aWZ2.7aWZ2.7LKtY.7LKtY.7LNJy.7LNJy.7LNJy.7S_by.7S_by.7S_by.7WnIi.7WnIi.7WnIi.7MWZS.7MWZS.7MWZS.7bfoY.7bfoY.7bfoY.7biEo.7biEo.7biEo.7S_c6.7S_c6.7S_c6.7Wpko.7Wpko.7Wpko.7bkh2.7bkh2.7bkh2.7Wpky.7Wpky.7Wpky.7bn7I.7bn7I.7bn7I?lang=en" TargetMode="External"/><Relationship Id="rId211" Type="http://schemas.openxmlformats.org/officeDocument/2006/relationships/hyperlink" Target="https://shadowverse-portal.com/deck/3.3.5-gkQ.5-gkQ.5-gkQ.7MSPg.7U2Fa.7U2Fa.7P9lQ.7MWZS.7MWZS.7MWZS.5-gka.5-gka.5-gka.7QI-w.7QI-w.7QI-w.7P7JA.7P7JA.7P7JA.7QFpo.7QFpo.7Xy-S.7Xy-S.7Xy-S.7QKiI.7Xu5y.7Xu5y.7Xu5y.7QDNi.7QDNi.7QDNi.7bgXQ.7bgXQ.7bgXQ.7U77w.7U77w.7U77w.7bn7S.7bn7S.7bn7S?lang=en" TargetMode="External"/><Relationship Id="rId253" Type="http://schemas.openxmlformats.org/officeDocument/2006/relationships/hyperlink" Target="https://shadowverse-portal.com/deck/3.2.7M3Gc.7M3Gc.7M3Gc.7PtPS.7PtPS.7PtPS.7bHO2.7bHO2.7bHO2.7M6RQ.7M6RQ.7M6RQ.7LNJy.7S_by.7S_by.7M0qC.7M0qC.7M0qC.7M5ii.7M5ii.7bJqI.7bJqI.7bJqI.7M88o.7M88o.7M88y.7M88y.7M88y.7XaZy.7XaZy.7XaZy.7bMGY.7bMGY.7bMGY.7bOio.7bOio.7bOio.7Xaa6.7Xaa6.7bOiy?lang=en" TargetMode="External"/><Relationship Id="rId295" Type="http://schemas.openxmlformats.org/officeDocument/2006/relationships/hyperlink" Target="https://shadowverse-portal.com/deck/3.1.7TGhY.7TGhY.7X5ZQ.7LNJy.7LNJy.7LNJy.7S_by.7S_by.7S_by.7LjI2.7LjI2.7LjI2.7axPy.7axPy.7axPy.7S_c6.7S_c6.7S_c6.7P7JA.7P7JA.7P7JA.7Llkc.7Llkc.7auzs.7auzs.7auzs.7LlkS.7LlkS.7LlkS.7XC9c.7XC9c.7XC9c.7Wpky.7Wpky.7Wpky.7Sz9Y.7Sz9Y.7Sz9Y.7SzPA.7S_bo?lang=en" TargetMode="External"/><Relationship Id="rId30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NHOS.7NHOS.7NHOS.7LKti.7LKti.7LKti.7NA3s.7NA3s.7NA3s.7cVW2.7cVW2.7cVW2?lang=en" TargetMode="External"/><Relationship Id="rId460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51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98" Type="http://schemas.openxmlformats.org/officeDocument/2006/relationships/hyperlink" Target="https://shadowverse-portal.com/deck/3.3.7SuH2.7SuH2.7SuH2.7WnIY.7WnIY.7LNJy.7LNJy.7LNJy.7S_by.7S_by.7S_by.7MWZS.7MWZS.7MWZS.7bfoY.7bfoY.7bfoY.7biEo.7biEo.7biEo.7S_c6.7S_c6.7S_c6.7Wpko.7Wpko.7Wpko.7bkh2.7bkh2.7bkh2.7QKiI.7QKiI.7Wpky.7Wpky.7Wpky.7bn7I.7bn7I.7bn7I.7Sz9Y.7Sz9Y.7Sz9Y?lang=en" TargetMode="External"/><Relationship Id="rId48" Type="http://schemas.openxmlformats.org/officeDocument/2006/relationships/hyperlink" Target="https://shadowverse-portal.com/deck/3.8.7OQdy.7OQdy.7OQdy.7S9uI.7S9uI.7S9uI.7VxbM.7VxbM.7S8Aw.7S8Aw.7S8Aw.7S_by.7S_by.7S_by.7OOBY.7OOBY.7OOBY.7Vxb2.7Vxb2.7Vxb2.7V-1S.7V-1S.7V-1S.7ZmSw.7ZmSw.7SAdA.7SAdA.7SAdA.7OQe6.7OQe6.7OQe6.7Wpky.7Wpky.7W2vo.7W2vo.7W2vo.7dhBy.7dhBy.7dhBy.7Zt2y?lang=en" TargetMode="External"/><Relationship Id="rId113" Type="http://schemas.openxmlformats.org/officeDocument/2006/relationships/hyperlink" Target="https://shadowverse-portal.com/deck/3.2.7M3Gc.7M3Gc.7M3Gc.7PtPS.7PtPS.7bHO2.7bHO2.7bHO2.7M6RQ.7M6RQ.7M6RQ.7LNJy.7S_by.7S_by.7S_by.7M0qC.7M0qC.7M5ii.7M5ii.7M5ii.7Tf62.7Tf62.7Tf62.7bJqI.7bJqI.7bJqI.7M88y.7M88y.7M88y.7XaZy.7XaZy.7XaZy.7bMGY.7bMGY.7bMGY.7bOio.7bOio.7bOio.7Xaa6.7Xaa6?lang=en" TargetMode="External"/><Relationship Id="rId32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5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23" Type="http://schemas.openxmlformats.org/officeDocument/2006/relationships/hyperlink" Target="https://shadowverse-portal.com/deck/3.8.7OQdy.7OQdy.7OQdy.7S9uI.7S9uI.7S9uI.7S8Aw.7S8Aw.7LNJy.7LNJy.7S_by.7S_by.7S_by.7OOBY.7OOBY.7OOBY.7Vxb2.7Vxb2.7Vxb2.7V-1S.7V-1S.7V-1S.7ZmSw.7S_c6.7S_c6.7SAdA.7SAdA.7W3eg.7W3eg.7OQe6.7OQe6.7OQe6.7Wpky.7Wpky.7W2vo.7W2vo.7W2vo.7dhBy.7dhBy.7dhBy?lang=en" TargetMode="External"/><Relationship Id="rId155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197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LKti.7LKti?lang=en" TargetMode="External"/><Relationship Id="rId36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18" Type="http://schemas.openxmlformats.org/officeDocument/2006/relationships/hyperlink" Target="https://shadowverse-portal.com/deck/3.2.7M3Gc.7M3Gc.7M3Gc.7PtPS.7bHO2.7bHO2.7bHO2.7M6RQ.7M6RQ.7M6RQ.7LNJy.7S_by.7S_by.7S_by.7M0qC.7M0qC.7M5ii.7M5ii.7M5ii.7Tf62.7Tf62.7Tf62.7bJqI.7bJqI.7bJqI.7M88o.7M88y.7M88y.7M88y.7XaZy.7XaZy.7XaZy.7bMGY.7bMGY.7bMGY.7bOio.7bOio.7bOio.7Xaa6.7Xaa6?lang=en" TargetMode="External"/><Relationship Id="rId625" Type="http://schemas.openxmlformats.org/officeDocument/2006/relationships/hyperlink" Target="https://shadowverse-portal.com/deck/3.2.7M3Gc.7M3Gc.7M3Gc.7PtPS.7PtPS.7bHO2.7bHO2.7bHO2.7M6RQ.7M6RQ.7M6RQ.7LNJy.7LNJy.7S_by.7S_by.7M0qC.7M5ii.7M5ii.7M5ii.7Tf62.7Tf62.7Tf62.7bJqI.7bJqI.7bJqI.7M88o.7M88y.7M88y.7M88y.7XaZy.7XaZy.7XaZy.7bMGY.7bMGY.7bMGY.7bOio.7bOio.7bOio.7Xaa6.7Xaa6?lang=en" TargetMode="External"/><Relationship Id="rId22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64" Type="http://schemas.openxmlformats.org/officeDocument/2006/relationships/hyperlink" Target="https://shadowverse-portal.com/deck/3.7.7ZSC2.7ZSC2.7ZSC2.7ZSRg.7ZSRg.7ZSRg.7LNJy.7LNJy.7LNJy.7ZPlo.7ZPlo.7ZPlo.7ZUeI.7ZUeI.7ZUeI.7Wpko.7Wpko.7Wpko.7P7JA.7P7JA.7Wpky.7Wpky.7ZNJi.7ZNJi.7ZNJi.7ZNJY.7ZNJY.7ZNJY.7ZUeS.7ZUeS.7ZUeS.7LKti.7LKti.7LKti.7VgVc.7VgVc.7VgVc.7ZUec.7ZUec.7ZUec?lang=en" TargetMode="External"/><Relationship Id="rId47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67" Type="http://schemas.openxmlformats.org/officeDocument/2006/relationships/hyperlink" Target="https://shadowverse-portal.com/deck/3.4.7QboM.7QboM.7QboM.7YIyi.7YIyi.7YIyi.7YHFA.7YHFA.7YHFA.7LNJy.7LNJy.7S_by.7S_by.7S_by.7WnIi.7WnIi.7WnIi.7YE4C.7YE4C.7YIyY.7YIyY.7YIyY.7c4fc.7c4fc.7c4fc.7S_c6.7S_c6.7S_c6.7USNS.7USNS.7USNS.7YGWI.7YGWI.7YGWI.7YLOo.7YLOo.7YLOo.7UXFy.7UXFy.7UXFy?lang=en" TargetMode="External"/><Relationship Id="rId17" Type="http://schemas.openxmlformats.org/officeDocument/2006/relationships/hyperlink" Target="https://shadowverse-portal.com/deck/3.4.7Mq5c.7Mq5c.7QboM.7QboM.7QboM.7YIyi.7YIyi.7YIyi.7YHFA.7YHFA.7YHFA.7S_by.7S_by.7S_by.7WnIi.7WnIi.7WnIi.7YE4C.7YE4C.7YIyY.7YIyY.7YIyY.7c4fc.7c4fc.7c4fc.5_38w.5_38w.7S_c6.7S_c6.7S_c6.7USNS.7USNS.7YGWI.7YGWI.7YLOo.7YLOo.7YLOo.7UXFy.7UXFy.7UXFy?lang=en" TargetMode="External"/><Relationship Id="rId59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124" Type="http://schemas.openxmlformats.org/officeDocument/2006/relationships/hyperlink" Target="https://shadowverse-portal.com/deck/3.2.7M3Gc.7M3Gc.7M3Gc.7PtPS.7bHO2.7bHO2.7bHO2.7M6RQ.7M6RQ.7M6RQ.7LNJy.7LNJy.7S_by.7S_by.7S_by.7M0qC.7M0qC.7M5ii.7M5ii.7M5ii.7Tf62.7Tf62.7Tf62.7bJqI.7bJqI.7bJqI.7M88y.7M88y.7M88y.7XaZy.7XaZy.7XaZy.7bMGY.7bMGY.7bMGY.7bOio.7bOio.7bOio.7Xaa6.7Xaa6?lang=en" TargetMode="External"/><Relationship Id="rId52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69" Type="http://schemas.openxmlformats.org/officeDocument/2006/relationships/hyperlink" Target="https://shadowverse-portal.com/deck/3.4.7LNJy.7LNJy.7LNJy.7abwo.7abwo.7abwo.7Muzo.7Muzo.5_38w.5_38w.5_38w.7S_c6.7S_c6.7S_c6.7Wpko.7Wpko.7P7JA.7P7JA.7P7JA.7Qj6o.7Qj6o.7Qj6o.7c4fI.7c4fI.7c4fI.7Wpky.7Wpky.7Wpky.7YLOy.7Sz9Y.7Sz9Y.7SzPA.7SzPA.7SzPA.7c9Xy.7c9Xy.7c9Xy.7S_bo.7S_bo.7S_bo?lang=en" TargetMode="External"/><Relationship Id="rId734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0" Type="http://schemas.openxmlformats.org/officeDocument/2006/relationships/hyperlink" Target="https://shadowverse-portal.com/deck/3.4.7LF_2.7LF_2.7LF_2.7LNJy.7LNJy.7Muzo.7Muzo.7Muzo.5_38w.5_38w.5_38w.7YEow.7YEow.7YEow.7S_c6.7S_c6.7Wpko.7P7JA.7P7JA.7Qj6o.7Qj6o.7Qj6o.7YIys.7YIys.7YIys.7Wpky.7Wpky.7Wpky.7Qj76.7Qj76.7Qj76.7SzPA.7c9Xy.7c9Xy.7c9Xy.7S_bo.7S_bo.7YE4M.7YE4M.7YE4M?lang=en" TargetMode="External"/><Relationship Id="rId166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331" Type="http://schemas.openxmlformats.org/officeDocument/2006/relationships/hyperlink" Target="https://shadowverse-portal.com/deck/3.2.7M3Gc.7M3Gc.7M3Gc.7PtPS.7bHO2.7bHO2.7bHO2.7M6RQ.7M6RQ.7M6RQ.7S_by.7S_by.7S_by.7M0qC.7M0qC.7M5ii.7M5ii.7M5ii.7Tf62.7Tf62.7Tf62.7bJqI.7bJqI.7bJqI.7M88o.7M88y.7M88y.7M88y.7XaZy.7XaZy.7XaZy.7bMGY.7bMGY.7bMGY.7bOio.7bOio.7bOio.7Xaa6.7Xaa6.7Xaa6?lang=en" TargetMode="External"/><Relationship Id="rId373" Type="http://schemas.openxmlformats.org/officeDocument/2006/relationships/hyperlink" Target="https://shadowverse-portal.com/deck/3.4.7QboM.7QboM.7QboM.7YIyi.7YIyi.7YIyi.7YHFA.7YHFA.7YHFA.7S_by.7S_by.7S_by.7WnIi.7WnIi.7WnIi.7YE4C.7YE4C.7YIyY.7YIyY.7YIyY.7c4fc.7c4fc.7c4fc.5_38w.5_38w.5_38w.7S_c6.7S_c6.7S_c6.7USNS.7USNS.7YGWI.7YGWI.7YGWI.7YLOo.7YLOo.7YLOo.7UXFy.7UXFy.7UXFy?lang=en" TargetMode="External"/><Relationship Id="rId429" Type="http://schemas.openxmlformats.org/officeDocument/2006/relationships/hyperlink" Target="https://shadowverse-portal.com/deck/3.7.7RoCg.7RoCg.7dBxo.7dBxo.7dBxo.7LNJy.7LNJy.7S_by.7S_by.7S_by.7Wo1Q.7abwo.7abwo.7NzL6.7NzL6.7VgVS.7VgVS.7VgVS.7O0GI.7O0GI.7O0GI.7O2Dc.7O2Dc.7O2Dc.7RpwC.7ZNJY.7ZNJY.7ZNJY.7ZUeS.7ZUeS.7ZUeS.7dInS.7dInS.7dInS.7NzKy.7NzKy.7NzKy.7ZUec.7ZUec.7ZUec?lang=en" TargetMode="External"/><Relationship Id="rId580" Type="http://schemas.openxmlformats.org/officeDocument/2006/relationships/hyperlink" Target="https://shadowverse-portal.com/deck/3.2.7Tf6M.7Tf6M.7Tf6M.7LNJy.7LNJy.7WnIi.7WnIi.7WnIi.7PyHo.7PyHo.7PyHo.7ThYc.7ThYc.7ThYc.7Tj-i.7Tj-i.7Tj-i.7XTFC.7XTFC.7XTFC.7bI6w.7bI6w.7bI6w.7WksS.7WksS.7ThYS.7ThYS.7ThYS.5-IK4.5-IK4.5-IK4.7Xaa6.7Xaa6.7Xaa6.7TmR6.7TmR6.7TmR6.7bMGi.7bMGi.7bMGi?lang=en" TargetMode="External"/><Relationship Id="rId63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" Type="http://schemas.openxmlformats.org/officeDocument/2006/relationships/hyperlink" Target="https://shadowverse-portal.com/deck/3.2.7M3Gc.7M3Gc.7M3Gc.7bHO2.7bHO2.7bHO2.7M6RQ.7M6RQ.7M6RQ.7LNJy.7LNJy.7S_by.7S_by.7M0qC.7M0qC.7M0qC.7M5ii.7M5ii.7M5ii.7Tf62.7Tf62.7bJqI.7bJqI.7bJqI.7M88o.7M88o.7M88y.7M88y.7M88y.7XaZy.7XaZy.7XaZy.7bMGY.7bMGY.7bMGY.7bOio.7bOio.7bOio.7Xaa6.7Xaa6?lang=en" TargetMode="External"/><Relationship Id="rId233" Type="http://schemas.openxmlformats.org/officeDocument/2006/relationships/hyperlink" Target="https://shadowverse-portal.com/deck/3.5.7Uqno.7Uqno.7Uqno.7cQds.7cQds.7cQds.7NFgw.7LNJy.7LNJy.7abwo.7abwo.7abwo.7NEy2.7NEy2.7NEy2.7UvgS.7UvgS.7UvgS.7cXyI.7cXyI.7cXyI.7UrWg.7UrWg.7UrWg.7Yewy.7Yewy.7Yewy.7Utyw.7Utyw.7NHOS.7NHOS.7NHOS.7LKti.7LKti.7LKti.7NA3s.7NA3s.7cVW2.7cVW2.7cVW2?lang=en" TargetMode="External"/><Relationship Id="rId440" Type="http://schemas.openxmlformats.org/officeDocument/2006/relationships/hyperlink" Target="https://shadowverse-portal.com/deck/3.3.5-gkQ.5-gkQ.5-gkQ.7U2Fa.7U2Fa.7Wo1Q.7Wo1Q.7MWZS.7MWZS.7MWZS.5-gka.5-gka.5-gka.7QI-w.7QI-w.7QI-w.7Wpko.7Wpko.7P7JA.7P7JA.7P7JA.7QFpo.7Xy-S.7Xy-S.7Xy-S.7Xu5y.7Xu5y.7Xu5y.7QDNi.7QDNi.7QDNi.7bgXQ.7bgXQ.7bgXQ.7U77w.7U77w.7U77w.7bn7S.7bn7S.7bn7S?lang=en" TargetMode="External"/><Relationship Id="rId678" Type="http://schemas.openxmlformats.org/officeDocument/2006/relationships/hyperlink" Target="https://shadowverse-portal.com/deck/3.5.7Uqno.7Uqno.7Uqno.7cQds.7cQds.7cQds.7LNJy.7LNJy.7abwo.7abwo.7NEy2.7NEy2.7UvgS.7UvgS.7UvgS.7cQdY.7cQdY.7cQdY.7cXyI.7cXyI.7cXyI.7UrWg.7UrWg.7UrWg.7Yewy.7Yewy.7Yewy.7Yjpc.7Utyw.7NHOI.7NHOS.7NHOS.7LKti.7LKti.7LKti.7NA3s.7NA3s.7cVW2.7cVW2.7cVW2?lang=en" TargetMode="External"/><Relationship Id="rId28" Type="http://schemas.openxmlformats.org/officeDocument/2006/relationships/hyperlink" Target="https://shadowverse-portal.com/deck/3.4.7QboM.7QboM.7QboM.7YIyi.7YIyi.7YIyi.7YHFA.7YHFA.7YHFA.7S_by.7S_by.7S_by.7WnIi.7WnIi.7WnIi.7YE4C.7YE4C.7YIyY.7YIyY.7YIyY.7c4fc.7c4fc.7c4fc.5_38w.5_38w.5_38w.7S_c6.7S_c6.7USNS.7USNS.7YGWI.7YGWI.7YGWI.7Mu-6.7Mu-6.7YLOo.7YLOo.7YLOo.7UXFy.7UXFy?lang=en" TargetMode="External"/><Relationship Id="rId275" Type="http://schemas.openxmlformats.org/officeDocument/2006/relationships/hyperlink" Target="https://shadowverse-portal.com/deck/3.5.7Uqno.7Uqno.7Uqno.7cQds.7cQds.7cQds.7LNJy.7LNJy.7abwo.7abwo.7abwo.7NEy2.7NEy2.7NEy2.7UvgS.7UvgS.7cXyI.7cXyI.7cXyI.7UrWg.7UrWg.7UrWg.7Yewy.7Yewy.7Yewy.7NDEg.7NDEg.7Utyw.7NHOS.7NHOS.7NHOS.7LKti.7LKti.7LKti.7NA3s.7NA3s.7NA3s.7cVW2.7cVW2.7cVW2?lang=en" TargetMode="External"/><Relationship Id="rId300" Type="http://schemas.openxmlformats.org/officeDocument/2006/relationships/hyperlink" Target="https://shadowverse-portal.com/deck/3.5.7Uqno.7Uqno.7Uqno.7cQds.7cQds.7cQds.7abwo.7abwo.7abwo.7NEy2.7NEy2.7NEy2.7UvgS.7UvgS.7UvgS.7cXyI.7cXyI.7cXyI.7UrWg.7UrWg.7UrWg.7Yewy.7Yewy.7Yewy.7NDEg.7NDEg.7Utyw.7Utyw.7NHOS.7NHOS.7NHOS.7LKti.7LKti.7LKti.7NA3s.7NA3s.7NA3s.7cVW2.7cVW2.7cVW2?lang=en" TargetMode="External"/><Relationship Id="rId482" Type="http://schemas.openxmlformats.org/officeDocument/2006/relationships/hyperlink" Target="https://shadowverse-portal.com/deck/3.4.7c75i.7c75i.7c75i.7LNJy.7LNJy.7LNJy.7P90i.7P90i.7S_by.7S_by.7P9lQ.7abwo.7abwo.7Muzo.7Muzo.7Muzo.5_38w.5_38w.5_38w.7Wpko.7Wpko.7Wpko.7Qj6o.7Qj6o.7Qj6o.7c4fI.7c4fI.7Wpky.7Wpky.7Wpky.7Sz9Y.7Sz9Y.7Sz9Y.7SzPA.7SzPA.7c9Xy.7c9Xy.7c9Xy.7S_bo.7S_bo?lang=en" TargetMode="External"/><Relationship Id="rId538" Type="http://schemas.openxmlformats.org/officeDocument/2006/relationships/hyperlink" Target="https://shadowverse-portal.com/deck/3.5.7cQds.7cQds.7cQds.7NFgw.7NFgw.7NFgw.7Q-xQ.7Q-xQ.7Q-xQ.7cRMQ.7cRMQ.7cRMQ.7LNJy.7LNJy.7LNJy.7NEy2.7NEy2.7NEy2.7UrWg.7UrWg.7UrWg.7YdDQ.7YdDQ.7YdDQ.7cTog.7cTog.7cTog.7P7JA.7P7JA.7P7JA.7YcUs.7YcUs.7YcUs.7YjpI.7YjpI.7YjpI.7Sz9Y.7Sz9Y.7Sz9Y.7UtE2?lang=en" TargetMode="External"/><Relationship Id="rId703" Type="http://schemas.openxmlformats.org/officeDocument/2006/relationships/hyperlink" Target="https://shadowverse-portal.com/deck/3.1.7WnIY.7WnIY.7WnIY.7Lk0w.7Lk0w.7X5ZQ.7X5ZQ.7X5ZQ.7LNJy.7LNJy.7LNJy.7SwjI.7SwjI.7SwjI.7S_by.7S_by.7WnIi.7WnIi.7WnIi.7P9lQ.7Wo1Q.7Wo1Q.7X9j2.7X9j2.7b0II.7b0II.7b0II.7P7JA.7P7JA.7P7JA.7PZtI.7PZtI.7PZtI.7XC9I.7XC9I.7XC9I.7TO0c.7TO0c.7b0IS.7b0IS?lang=en" TargetMode="External"/><Relationship Id="rId81" Type="http://schemas.openxmlformats.org/officeDocument/2006/relationships/hyperlink" Target="https://shadowverse-portal.com/deck/3.8.7OQdy.7OQdy.7S9uI.7S9uI.7S9uI.7S8Aw.7S8Aw.7S8Aw.7S_by.7S_by.7S_by.7WnIi.7OOBY.7OOBY.7OOBY.7Vxb2.7Vxb2.7Vxb2.7V-1S.7V-1S.7V-1S.7ZmSw.7ZmSw.7S_c6.7S_c6.7SAdA.7SAdA.7SAdA.7OOBi.7OQe6.7OQe6.7OQe6.7Wpky.7Wpky.7W2vo.7W2vo.7W2vo.7dhBy.7dhBy.7dhBy?lang=en" TargetMode="External"/><Relationship Id="rId135" Type="http://schemas.openxmlformats.org/officeDocument/2006/relationships/hyperlink" Target="https://shadowverse-portal.com/deck/3.5.7Uqno.7Uqno.7cQds.7cQds.7cQds.7cRMQ.7cRMQ.7abwo.7abwo.7NEy2.7NEy2.7NEy2.7UvgS.7UvgS.7UvgS.7cQdY.7cQdY.7cXyI.7cXyI.7cXyI.7UrWg.7UrWg.7UrWg.7Yewy.7Yewy.7Yewy.7Yjpc.7Yjpc.7Utyw.7NHOS.7NHOS.7NHOS.7LKti.7LKti.7LKti.7NA3s.7NA3s.7cVW2.7cVW2.7cVW2?lang=en" TargetMode="External"/><Relationship Id="rId17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4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8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59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05" Type="http://schemas.openxmlformats.org/officeDocument/2006/relationships/hyperlink" Target="https://shadowverse-portal.com/deck/3.3.7SuH2.7SuH2.7SuH2.7WnIY.7WnIY.7LNJy.7LNJy.7LNJy.7S_by.7S_by.7S_by.7WnIi.7WnIi.7MWZS.7MWZS.7MWZS.7bfoY.7bfoY.7bfoY.7biEo.7biEo.7biEo.7S_c6.7S_c6.7S_c6.7Wpko.7Wpko.7bkh2.7bkh2.7bkh2.7QKiI.7QKiI.7Wpky.7Wpky.7Wpky.7bn7I.7bn7I.7bn7I.7Sz9Y.7Sz9Y?lang=en" TargetMode="External"/><Relationship Id="rId202" Type="http://schemas.openxmlformats.org/officeDocument/2006/relationships/hyperlink" Target="https://shadowverse-portal.com/deck/3.1.7WnIY.7WnIY.7WnIY.7Lk0w.7Lk0w.7X5ZQ.7X5ZQ.7X5ZQ.7LNJy.7LNJy.7LNJy.7SwjI.7SwjI.7SwjI.7S_by.7S_by.7WnIi.7WnIi.7WnIi.7P9lQ.7P9lQ.7Wo1Q.7Wo1Q.7TO0S.7P7JA.7P7JA.7P7JA.7PZtI.7PZtI.7PZtI.7TLaC.7TLaC.7LlkS.7LlkS.7XC9I.7XC9I.7XC9I.7b0IS.7b0IS.7b0IS?lang=en" TargetMode="External"/><Relationship Id="rId244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64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89" Type="http://schemas.openxmlformats.org/officeDocument/2006/relationships/hyperlink" Target="https://shadowverse-portal.com/deck/3.3.5-gkQ.5-gkQ.5-gkQ.7U2Fa.7U2Fa.7U2Fa.7P9lQ.7P9lQ.7MWZS.7MWZS.7MWZS.5-gka.5-gka.5-gka.7QI-w.7QI-w.7QI-w.7Wpko.7P7JA.7P7JA.7P7JA.7QFpo.7Xy-S.7Xy-S.7Xy-S.7QKiI.7Xu5y.7Xu5y.7QDNi.7QDNi.7QDNi.7bgXQ.7bgXQ.7bgXQ.7U77w.7U77w.7U77w.7bn7S.7bn7S.7bn7S?lang=en" TargetMode="External"/><Relationship Id="rId39" Type="http://schemas.openxmlformats.org/officeDocument/2006/relationships/hyperlink" Target="https://shadowverse-portal.com/deck/3.5.7Uqno.7Uqno.7Uqno.7cQds.7cQds.7cQds.7cRMQ.7cRMQ.7LNJy.7abwo.7NEy2.7NEy2.7NEy2.7UvgS.7UvgS.7UvgS.7cQdY.7cQdY.7cQdY.7cXyI.7cXyI.7cXyI.7UrWg.7UrWg.7UrWg.7Yewy.7Yewy.7Yewy.7cT3o.7Utyw.7NHOS.7NHOS.7LKti.7LKti.7LKti.7NA3s.7NA3s.7cVW2.7cVW2.7cVW2?lang=en" TargetMode="External"/><Relationship Id="rId286" Type="http://schemas.openxmlformats.org/officeDocument/2006/relationships/hyperlink" Target="https://shadowverse-portal.com/deck/3.2.7M3Gc.7M3Gc.7M3Gc.7PtPS.7PtPS.7bHO2.7bHO2.7bHO2.7M6RQ.7M6RQ.7M6RQ.7S_by.7S_by.7S_by.7M0qC.7M0qC.7M5ii.7M5ii.7M5ii.7Tf62.7Tf62.7Tf62.7bJqI.7bJqI.7bJqI.7M88y.7M88y.7M88y.7XaZy.7XaZy.7XaZy.7bMGY.7bMGY.7bMGY.7bOio.7bOio.7bOio.7Xaa6.7Xaa6.7Xaa6?lang=en" TargetMode="External"/><Relationship Id="rId451" Type="http://schemas.openxmlformats.org/officeDocument/2006/relationships/hyperlink" Target="https://shadowverse-portal.com/deck/3.2.7M3Gc.7M3Gc.7M3Gc.7bHO2.7bHO2.7bHO2.7M6RQ.7M6RQ.7M6RQ.7S_by.7S_by.7S_by.7M0qC.7M0qC.7M5ii.7M5ii.7M5ii.7Tf62.7Tf62.7Tf62.7bJqI.7bJqI.7bJqI.7M88o.7M88o.7M88y.7M88y.7M88y.7XaZy.7XaZy.7XaZy.7bMGY.7bMGY.7bMGY.7bOio.7bOio.7bOio.7Xaa6.7Xaa6.7Xaa6?lang=en" TargetMode="External"/><Relationship Id="rId493" Type="http://schemas.openxmlformats.org/officeDocument/2006/relationships/hyperlink" Target="https://shadowverse-portal.com/deck/3.2.7M3Gc.7M3Gc.7M3Gc.7PtPS.7PtPS.7PtPS.7bHO2.7bHO2.7bHO2.7M6RQ.7M6RQ.7M6RQ.7S_by.7S_by.7S_by.7M0qC.7M5ii.7M5ii.7M5ii.7Tf62.7Tf62.7Tf62.7bJqI.7bJqI.7bJqI.7M88y.7M88y.7M88y.7XaZy.7XaZy.7XaZy.7bMGY.7bMGY.7bMGY.7bOio.7bOio.7bOio.7Xaa6.7Xaa6.7Xaa6?lang=en" TargetMode="External"/><Relationship Id="rId50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49" Type="http://schemas.openxmlformats.org/officeDocument/2006/relationships/hyperlink" Target="https://shadowverse-portal.com/deck/3.5.7Uqno.7Uqno.7Uqno.7cQds.7cQds.7cQds.7cRMQ.7cRMQ.7abwo.7abwo.7NEy2.7NEy2.7NEy2.7UvgS.7UvgS.7UvgS.7cQdY.7cQdY.7cQdY.7cXyI.7cXyI.7cXyI.7UrWg.7UrWg.7UrWg.7Yewy.7Yewy.7Yewy.7NDEg.7Utyw.7NHOI.7NHOS.7NHOS.7NHOS.7LKti.7LKti.7LKti.7cVW2.7cVW2.7cVW2?lang=en" TargetMode="External"/><Relationship Id="rId714" Type="http://schemas.openxmlformats.org/officeDocument/2006/relationships/hyperlink" Target="https://shadowverse-portal.com/deck/3.8.7OQdy.7OQdy.7OQdy.7S9uI.7S9uI.7S8Aw.7S8Aw.7S8Aw.7S_by.7S_by.7S_by.7OOBY.7OOBY.7OOBY.7Vxb2.7Vxb2.7Vxb2.7V-1S.7V-1S.7V-1S.7ZmSw.7ZmSw.7ZmSw.7SAdA.7SAdA.7SAdA.7W3eg.7OQe6.7OQe6.7OQe6.7Wpky.7Wpky.7W2vo.7W2vo.7W2vo.7dhBy.7dhBy.7dhBy.7Zt2y.7Zt2y?lang=en" TargetMode="External"/><Relationship Id="rId50" Type="http://schemas.openxmlformats.org/officeDocument/2006/relationships/hyperlink" Target="https://shadowverse-portal.com/deck/3.5.7Uqno.7Uqno.7Uqno.7cQds.7cQds.7cQds.7cRMQ.7cRMQ.7cRMQ.7abwo.7NEy2.7NEy2.7NEy2.7UvgS.7UvgS.7UvgS.7cQdY.7cQdY.7cQdY.7cXyI.7cXyI.7cXyI.7UrWg.7UrWg.7UrWg.7Yewy.7Yewy.7Yewy.7Utyw.7YjpS.7YjpS.7NHOS.7NHOS.7NHOS.7LKti.7LKti.7LKti.7cVW2.7cVW2.7cVW2?lang=en" TargetMode="External"/><Relationship Id="rId104" Type="http://schemas.openxmlformats.org/officeDocument/2006/relationships/hyperlink" Target="https://shadowverse-portal.com/deck/3.4.7c75i.7c75i.7LF_2.7LF_2.7LF_2.7LNJy.7LNJy.7Muzo.7Muzo.5_38w.5_38w.5_38w.7YEow.7YEow.7YEow.7Wpko.7Wpko.7Wpko.7P7JA.7P7JA.7Qj6o.7Qj6o.7Qj6o.7YIys.7YIys.7YIys.7Qj76.7Qj76.7Qj76.7YLOy.7c9Xy.7c9Xy.7c9Xy.7YLP6.7YLP6.7YLP6.7S_bo.7YE4M.7YE4M.7YE4M?lang=en" TargetMode="External"/><Relationship Id="rId146" Type="http://schemas.openxmlformats.org/officeDocument/2006/relationships/hyperlink" Target="https://shadowverse-portal.com/deck/3.3.7SuH2.7SuH2.7SuH2.5-gkQ.5-gkQ.5-gkQ.7WnIi.7WnIi.7WnIi.7Wo1Q.7Wo1Q.7aXHw.7aXHw.7aXHw.7MWZS.7MWZS.7MWZS.7XxGw.7XxGw.7XxGw.7Wpko.7Wpko.7P7JA.7P7JA.7P7JA.7XrfY.7XrfY.7XrfY.7bizg.7bizg.7bizg.7QKiI.7Wpky.7Wpky.7Xu5o.7Xu5o.7Xu5o.7Xy-I.7Xy-I.7Xy-I?lang=en" TargetMode="External"/><Relationship Id="rId188" Type="http://schemas.openxmlformats.org/officeDocument/2006/relationships/hyperlink" Target="https://shadowverse-portal.com/deck/3.5.7Uqno.7Uqno.7Uqno.7cQds.7cQds.7cQds.7NAoQ.7LNJy.7abwo.7abwo.7abwo.7NEy2.7NEy2.7NEy2.7UvgS.7UvgS.7UvgS.7cQdY.7cXyI.7cXyI.7cXyI.7UrWg.7UrWg.7UrWg.7Yewy.7Yewy.7Yewy.7NDEg.7Utyw.7NHOS.7NHOS.7NHOS.7LKti.7LKti.7LKti.7NA3s.7NA3s.7cVW2.7cVW2.7cVW2?lang=en" TargetMode="External"/><Relationship Id="rId311" Type="http://schemas.openxmlformats.org/officeDocument/2006/relationships/hyperlink" Target="https://shadowverse-portal.com/deck/3.4.7LF_2.7LF_2.7LF_2.7LNJy.7LNJy.7Muzo.7Muzo.5_38w.5_38w.5_38w.7YEow.7YEow.7YEow.7Wpko.7Wpko.7P7JA.7P7JA.7P7JA.7Qj6o.7Qj6o.7Qj6o.7UUpi.7YIys.7YIys.7YIys.7c2DM.7Qj76.7Qj76.7Qj76.7YLOy.7YLOy.7c9Xy.7c9Xy.7c9Xy.7YLP6.7YLP6.7YLP6.7YE4M.7YE4M.7YE4M?lang=en" TargetMode="External"/><Relationship Id="rId353" Type="http://schemas.openxmlformats.org/officeDocument/2006/relationships/hyperlink" Target="https://shadowverse-portal.com/deck/3.5.7Uqno.7Uqno.7Uqno.7cQds.7cQds.7cQds.7LNJy.7LNJy.7abwo.7abwo.7abwo.7NEy2.7NEy2.7NEy2.7UvgS.7UvgS.7UvgS.7cXyI.7cXyI.7cXyI.7UrWg.7UrWg.7UrWg.7Uqny.7Yewy.7Yewy.7Yewy.7Utyw.7Utyw.7NHOS.7NHOS.7LKti.7LKti.7LKti.7NA3s.7NA3s.7NA3s.7cVW2.7cVW2.7cVW2?lang=en" TargetMode="External"/><Relationship Id="rId395" Type="http://schemas.openxmlformats.org/officeDocument/2006/relationships/hyperlink" Target="https://shadowverse-portal.com/deck/3.3.7WnIY.7WnIY.7LNJy.7LNJy.7WnIi.7WnIi.7MWZS.7MWZS.7MWZS.7XwY2.7XwY2.7XwY2.7QI-w.7QI-w.7XxGw.7XxGw.7XxGw.7Wpko.7Wpko.7P7JA.7P7JA.7Wj8w.7Wj8w.7XrfY.7XrfY.7bizg.7bizg.7bizg.7QKiI.7U6P2.7U6P2.7U6P2.7Wpky.7Wpky.7Xu5o.7Xu5o.7Xu5o.7Xy-I.7Xy-I.7Xy-I?lang=en" TargetMode="External"/><Relationship Id="rId409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56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92" Type="http://schemas.openxmlformats.org/officeDocument/2006/relationships/hyperlink" Target="https://shadowverse-portal.com/deck/3.3.7Xrfi.7Xrfi.7Xrfi.5-gkQ.5-gkQ.5-gkQ.7Su_w.7Su_w.7Su_w.7MWZS.7MWZS.7MWZS.7XwY2.7XwY2.7XwY2.7QI-w.7QI-w.7QI-w.7XxGw.7XxGw.7XxGw.7Wpko.7Wpko.7Wpko.7Wj8w.7Wj8w.7Wj8w.7XrfY.7XrfY.7XrfY.7bizg.7bizg.7bizg.7Wpky.7Xu5o.7Xu5o.7Xu5o.7Xy-I.7Xy-I.7Xy-I?lang=en" TargetMode="External"/><Relationship Id="rId213" Type="http://schemas.openxmlformats.org/officeDocument/2006/relationships/hyperlink" Target="https://shadowverse-portal.com/deck/3.8.7OQdy.7OQdy.7S9uI.7S9uI.7S9uI.7dhBo.7S8Aw.7S8Aw.7S8Aw.7S_by.7S_by.7S_by.7OOBY.7OOBY.7OOBY.7Vxb2.7Vxb2.7Vxb2.7V-1S.7V-1S.7V-1S.7ZmSw.7ZmSw.7ZmSw.7S_c6.7S_c6.7dZt2.7SAdA.7SAdA.7SAdA.7OQe6.7OQe6.7OQe6.7Wpky.7W2vo.7W2vo.7W2vo.7dhBy.7dhBy.7dhBy?lang=en" TargetMode="External"/><Relationship Id="rId42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16" Type="http://schemas.openxmlformats.org/officeDocument/2006/relationships/hyperlink" Target="https://shadowverse-portal.com/deck/3.2.7M3Gc.7M3Gc.7PtPS.7PtPS.7bHO2.7bHO2.7bHO2.7M6RQ.7M6RQ.7M6RQ.7LNJy.7LNJy.7S_by.7S_by.7M0qC.7M0qC.7M5ii.7M5ii.7M5ii.7Tf62.7Tf62.7Tf62.7bJqI.7bJqI.7bJqI.7M88y.7M88y.7M88y.7XaZy.7XaZy.7XaZy.7bMGY.7bMGY.7bMGY.7bOio.7bOio.7bOio.7Xaa6.7Xaa6.7Xaa6?lang=en" TargetMode="External"/><Relationship Id="rId658" Type="http://schemas.openxmlformats.org/officeDocument/2006/relationships/hyperlink" Target="https://shadowverse-portal.com/deck/3.2.7Tf6M.7Tf6M.7Tf6M.7LNJy.7LNJy.7PyHo.7PyHo.7PyHo.7ThYc.7ThYc.7ThYc.7Tj-i.7Tj-i.7Tj-i.7XTFC.7XTFC.7XTFC.7M88y.7M88y.7M88y.7ThYS.7ThYS.7ThYS.7XaZy.7XaZy.5-IK4.5-IK4.5-IK4.7bOio.7bOio.7Xaa6.7Xaa6.7Xaa6.7TmR6.7TmR6.7TmR6.7bMGi.7bMGi.7bMGi.7TmQo?lang=en" TargetMode="External"/><Relationship Id="rId255" Type="http://schemas.openxmlformats.org/officeDocument/2006/relationships/hyperlink" Target="https://shadowverse-portal.com/deck/3.5.7Uqno.7Uqno.7Uqno.7cQds.7cQds.7cQds.7cRMQ.7cRMQ.7cRMQ.7abwo.7abwo.7abwo.7NEy2.7NEy2.7NEy2.7UvgS.7UvgS.7UvgS.7cQdY.7cQdY.7cQdY.7cXyI.7cXyI.7cXyI.7UrWg.7UrWg.7UrWg.7Yewy.7Yewy.7Yewy.7Yjpc.7Yjpc.7NHOS.7NHOS.7LKti.7LKti.7LKti.7cVW2.7cVW2.7cVW2?lang=en" TargetMode="External"/><Relationship Id="rId297" Type="http://schemas.openxmlformats.org/officeDocument/2006/relationships/hyperlink" Target="https://shadowverse-portal.com/deck/3.4.7QboM.7QboM.7QboM.7YIyi.7YIyi.7YIyi.7YHFA.7YHFA.7YHFA.7S_by.7S_by.7S_by.7WnIi.7WnIi.7WnIi.7YE4C.7YE4C.7YIyY.7YIyY.7YIyY.7c4fc.7c4fc.7c4fc.5_38w.5_38w.7Sz9i.7Sz9i.7S_c6.7USNS.7USNS.7USNS.7YGWI.7YGWI.7YGWI.7YLOo.7YLOo.7YLOo.7UXFy.7UXFy.7UXFy?lang=en" TargetMode="External"/><Relationship Id="rId462" Type="http://schemas.openxmlformats.org/officeDocument/2006/relationships/hyperlink" Target="https://shadowverse-portal.com/deck/3.6.7Nawc.7Nawc.7Nawc.7cp22.7cp22.7cp22.7crUc.7crUc.7crUc.7cpmw.7cpmw.7cpmw.7VI4y.7VI4y.7VI4y.7Z3ni.7Z3ni.7Z3ni.7crUI.7crUI.7crUI.7VG7o.7VG7o.7Nfp6.7Nfp6.7Nfp6.7ctwY.7ctwY.7ctwY.7VFeY.7VFeY.7cwMo.7cwMo.7cwMo.7Z6Do.7Z6Do.7Z6Do.7crUS.7crUS.7crUS?lang=en" TargetMode="External"/><Relationship Id="rId518" Type="http://schemas.openxmlformats.org/officeDocument/2006/relationships/hyperlink" Target="https://shadowverse-portal.com/deck/3.3.5-gkQ.5-gkQ.5-gkQ.7U2Fa.7U2Fa.7LNJy.7LNJy.7MWZS.7MWZS.7MWZS.7XwY2.7XwY2.7XwY2.7QI-w.7QI-w.7XxGw.7XxGw.7XxGw.7Wpko.7Wpko.7Wpko.7P7JA.7P7JA.7Wj8w.7Wj8w.7XrfY.7XrfY.7XrfY.7bizg.7bizg.7bizg.7Wpky.7Wpky.7Wpky.7Xu5o.7Xu5o.7Xu5o.7Xy-I.7Xy-I.7Xy-I?lang=en" TargetMode="External"/><Relationship Id="rId725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115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o.7M88y.7M88y.7M88y.7XaZy.7XaZy.7XaZy.7bMGY.7bMGY.7bMGY.7bOio.7bOio.7bOio.7Xaa6.7Xaa6?lang=en" TargetMode="External"/><Relationship Id="rId157" Type="http://schemas.openxmlformats.org/officeDocument/2006/relationships/hyperlink" Target="https://shadowverse-portal.com/deck/3.2.7M3Gc.7M3Gc.7M3Gc.7M6RQ.7M6RQ.7M6RQ.7LNJy.7LNJy.7S_by.7S_by.7S_by.7M0qC.7M0qC.7M0qC.7M5ii.7M5ii.7M5ii.7Tf62.7Tf62.7bJqI.7bJqI.7bJqI.7M88o.7M88o.7M88y.7M88y.7M88y.7XaZy.7XaZy.7XaZy.7bMGY.7bMGY.7bMGY.7bOio.7bOio.7bOio.7Xaa6.7Xaa6.7Xaa6.7bOiy?lang=en" TargetMode="External"/><Relationship Id="rId32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64" Type="http://schemas.openxmlformats.org/officeDocument/2006/relationships/hyperlink" Target="https://shadowverse-portal.com/deck/3.4.7c75i.7c75i.7c75i.7LNJy.7LNJy.7LNJy.7Muzo.7Muzo.7Muzo.5_38w.5_38w.5_38w.7S_c6.7S_c6.7S_c6.7Wpko.7Wpko.7Wpko.7P7JA.7P7JA.7P7JA.7Qj6o.7Qj6o.7Qj6o.7c2xw.7c2xw.7c2xw.7Wpky.7Wpky.7Wpky.7Sz9Y.7Sz9Y.7Sz9Y.7SzPA.7c9Xy.7c9Xy.7c9Xy.7S_bo.7S_bo.7UXFo?lang=en" TargetMode="External"/><Relationship Id="rId61" Type="http://schemas.openxmlformats.org/officeDocument/2006/relationships/hyperlink" Target="https://shadowverse-portal.com/deck/3.2.7M3Gc.7M3Gc.7M3Gc.7bHO2.7bHO2.7bHO2.7M6RQ.7M6RQ.7M6RQ.7LNJy.7S_by.7S_by.7M0qC.7M0qC.7M0qC.7M5ii.7M5ii.7Tf62.7Tf62.7bJqI.7bJqI.7bJqI.7M88o.7M88y.7M88y.7M88y.7XaZy.7XaZy.7XaZy.7bMGY.7bMGY.7bMGY.7bOio.7bOio.7bOio.7Xaa6.7Xaa6.7bMGi.7bMGi.7bMGi?lang=en" TargetMode="External"/><Relationship Id="rId199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7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27" Type="http://schemas.openxmlformats.org/officeDocument/2006/relationships/hyperlink" Target="https://shadowverse-portal.com/deck/3.4.7QboM.7QboM.7QboM.7YIyi.7YIyi.7YIyi.7YHFA.7YHFA.7YHFA.7S_by.7S_by.7S_by.7WnIi.7WnIi.7WnIi.7YIyY.7YIyY.7YIyY.7c4fc.7c4fc.7c4fc.5_38w.5_38w.7S_c6.7S_c6.7S_c6.7USNS.7USNS.7USNS.7YGWI.7YGWI.7YGWI.7c2DM.7c2DM.7YLOo.7YLOo.7YLOo.7UXFy.7UXFy.7UXFy?lang=en" TargetMode="External"/><Relationship Id="rId669" Type="http://schemas.openxmlformats.org/officeDocument/2006/relationships/hyperlink" Target="https://shadowverse-portal.com/deck/3.6.7cp22.7cp22.7cp22.7crUc.7crUc.7crUc.7cpmw.7cpmw.7cpmw.7S_by.7S_by.7S_by.7VI4y.7VI4y.7VI4y.7Z3ni.7Z3ni.7Z3ni.7crUI.7crUI.7crUI.7VG7o.7VG7o.7ctwY.7ctwY.7ctwY.7VFeY.7VFeY.7VFeY.7cwMo.7cwMo.7cwMo.7Z6Do.7Z6Do.7Z6Do.7crUS.7crUS.7crUS.7cwMy.7cwMy?lang=en" TargetMode="External"/><Relationship Id="rId19" Type="http://schemas.openxmlformats.org/officeDocument/2006/relationships/hyperlink" Target="https://shadowverse-portal.com/deck/3.2.7M3Gc.7M3Gc.7M3Gc.7PtPS.7PtPS.7PtPS.7bHO2.7bHO2.7bHO2.7M6RQ.7M6RQ.7M6RQ.7LNJy.7LNJy.7M5ii.7M5ii.7M5ii.7Tf62.7Tf62.7Tf62.7bJqI.7bJqI.7bJqI.7M88o.7M88o.7M88y.7M88y.7M88y.7XaZy.7XaZy.7XaZy.7bMGY.7bMGY.7bMGY.7bOio.7bOio.7bOio.7Xaa6.7Xaa6.7Xaa6?lang=en" TargetMode="External"/><Relationship Id="rId224" Type="http://schemas.openxmlformats.org/officeDocument/2006/relationships/hyperlink" Target="https://shadowverse-portal.com/deck/3.4.7QboM.7QboM.7QboM.7YIyi.7YIyi.7YIyi.7YHFA.7YHFA.7YHFA.7WnIi.7WnIi.7WnIi.7YE4C.7YIyY.7YIyY.7YIyY.7c4fc.7c4fc.7c4fc.5_38w.5_38w.5_38w.7S_c6.7S_c6.7S_c6.7USNI.7USNI.7USNI.7YGWI.7YGWI.7YGWI.7YLOo.7YLOo.7YLOo.7UXFy.7UXFy.7UXFy.7c9Xy.7c9Xy.7c9Xy?lang=en" TargetMode="External"/><Relationship Id="rId26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31" Type="http://schemas.openxmlformats.org/officeDocument/2006/relationships/hyperlink" Target="https://shadowverse-portal.com/deck/3.5.7Uqno.7Uqno.7Uqno.7cQds.7cQds.7cQds.7cRMQ.7cRMQ.7abwo.7abwo.7NEy2.7NEy2.7NEy2.7UvgS.7UvgS.7UvgS.7cQdY.7cQdY.7cQdY.7cXyI.7cXyI.7cXyI.7UrWg.7UrWg.7UrWg.7Yewy.7Yewy.7Yewy.7NDEg.7Utyw.7NHOI.7NHOS.7NHOS.7NHOS.7LKti.7LKti.7LKti.7cVW2.7cVW2.7cVW2?lang=en" TargetMode="External"/><Relationship Id="rId473" Type="http://schemas.openxmlformats.org/officeDocument/2006/relationships/hyperlink" Target="https://shadowverse-portal.com/deck/3.4.7QboM.7QboM.7QboM.7YIyi.7YIyi.7YIyi.7YHFA.7YHFA.7YHFA.7S_by.7S_by.7S_by.7WnIi.7WnIi.7WnIi.7YIyY.7YIyY.7YIyY.7c4fc.7c4fc.7c4fc.5_38w.5_38w.5_38w.7S_c6.7S_c6.7S_c6.7USNI.7USNI.7USNS.7USNS.7USNS.7YGWI.7YGWI.7YGWI.7YLOo.7YLOo.7YLOo.7UXFy.7UXFy?lang=en" TargetMode="External"/><Relationship Id="rId529" Type="http://schemas.openxmlformats.org/officeDocument/2006/relationships/hyperlink" Target="https://shadowverse-portal.com/deck/3.2.7M3Gc.7M3Gc.7M3Gc.7PtPS.7bHO2.7bHO2.7bHO2.7M6RQ.7M6RQ.7M6RQ.7LNJy.7LNJy.7S_by.7S_by.7M0qC.7M5ii.7M5ii.7M5ii.7Tf62.7Tf62.7Tf62.7bJqI.7bJqI.7bJqI.7M88o.7M88y.7M88y.7M88y.7XaZy.7XaZy.7XaZy.7bMGY.7bMGY.7bMGY.7bOio.7bOio.7bOio.7Xaa6.7Xaa6.7Xaa6?lang=en" TargetMode="External"/><Relationship Id="rId68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36" Type="http://schemas.openxmlformats.org/officeDocument/2006/relationships/hyperlink" Target="https://shadowverse-portal.com/deck/3.3.7Xrfi.7Xrfi.5-gkQ.5-gkQ.5-gkQ.7aXHw.7aXHw.7MWZS.7MWZS.7MWZS.7XwY2.7XwY2.5-gka.5-gka.5-gka.7QI-w.7QI-w.7QI-w.7XxGw.7XxGw.7XxGw.7Wpko.7Wpko.7Wpko.7Wj8w.7Wj8w.7XrfY.7XrfY.7XrfY.7bizg.7bizg.7bizg.7QKiI.7U4hg.7Xu5o.7Xu5o.7Xu5o.7Xy-I.7Xy-I.7Xy-I?lang=en" TargetMode="External"/><Relationship Id="rId30" Type="http://schemas.openxmlformats.org/officeDocument/2006/relationships/hyperlink" Target="https://shadowverse-portal.com/deck/3.7.7ZSC2.7ZSC2.7ZSC2.7Vc62.7Vc62.7ZSRg.7ZSRg.7ZSRg.7LNJy.7LNJy.7LNJy.7ZPlo.7ZPlo.7ZPlo.7ZUeI.7ZUeI.7ZUeI.7S_c6.7S_c6.7Wpko.7Wpko.7Wpko.7Wpky.7Wpky.7ZNJi.7ZNJi.7ZNJY.7ZNJY.7ZNJY.7ZUeS.7ZUeS.7ZUeS.7LKti.7LKti.7LKti.7VgVc.7VgVc.7VgVc.7ZUec.7ZUec?lang=en" TargetMode="External"/><Relationship Id="rId12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6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33" Type="http://schemas.openxmlformats.org/officeDocument/2006/relationships/hyperlink" Target="https://shadowverse-portal.com/deck/3.7.7ZSC2.7ZSC2.7ZSC2.7Vc62.7Vc62.7Vc62.7ZSRg.7ZSRg.7ZSRg.7LNJy.7LNJy.7LNJy.7ZPlo.7ZPlo.7ZPlo.7ZUeI.7ZUeI.7ZUeI.7Wpko.7Wpko.7Wpko.7ZNJi.7ZNJi.7ZNJi.7ZNJY.7ZNJY.7ZNJY.7ZUeS.7ZUeS.7ZUeS.7LKti.7LKti.7LKti.7RsMc.7VgVc.7VgVc.7VgVc.7ZUec.7ZUec.7ZUec?lang=en" TargetMode="External"/><Relationship Id="rId540" Type="http://schemas.openxmlformats.org/officeDocument/2006/relationships/hyperlink" Target="https://shadowverse-portal.com/deck/3.8.7SuH2.7SuH2.7SuH2.7S9uI.7S9uI.7S9uI.7VyJw.7VyJw.7VyJw.7OQdo.7OQdo.7OQdo.7V-1I.7V-1I.7V-1I.7V-1S.7V-1S.7V-1S.7Zqci.7Zqci.7Zqci.7deli.7deli.7deli.7W3eg.7W3eg.7W3eg.7Wpky.7SEmo.7SEmo.7SEmo.7SD3Q.7SD3Q.7SD3Q.7W2vy.7W2vy.7W2vy.7dhBy.7dhBy.7dhBy?lang=en" TargetMode="External"/><Relationship Id="rId72" Type="http://schemas.openxmlformats.org/officeDocument/2006/relationships/hyperlink" Target="https://shadowverse-portal.com/deck/3.8.7OQdy.7OQdy.7OQdy.7S8Aw.7S8Aw.7LNJy.7LNJy.7LNJy.7S_by.7S_by.7S_by.7S9uS.7S9uS.7S9uS.7V-1I.7V-1I.7V-1I.7V-1S.7V-1S.7V-1S.7ZqsA.7ZqsA.7ZqsA.7Wpko.7Wpko.7Wpko.7P7JA.7P7JA.7P7JA.7W3eg.7W3eg.7W3eg.7Wpky.7Wpky.7Wpky.7SEn6.7SEn6.7SEn6.7dhBy.7S_bo?lang=en" TargetMode="External"/><Relationship Id="rId375" Type="http://schemas.openxmlformats.org/officeDocument/2006/relationships/hyperlink" Target="https://shadowverse-portal.com/deck/3.7.7ZSC2.7ZSC2.7ZSC2.7ZSRg.7ZSRg.7ZSRg.7LNJy.7LNJy.7LNJy.7ZPlo.7ZPlo.7ZPlo.7ZUeI.7ZUeI.7ZUeI.7Wpko.7Wpko.7P7JA.7P7JA.7Wpky.7Wpky.7ZNJi.7ZNJi.7ZNJi.7RpwC.7ZNJY.7ZNJY.7ZNJY.7ZUeS.7ZUeS.7ZUeS.7LKti.7LKti.7LKti.7VgVc.7VgVc.7VgVc.7ZUec.7ZUec.7ZUec?lang=en" TargetMode="External"/><Relationship Id="rId582" Type="http://schemas.openxmlformats.org/officeDocument/2006/relationships/hyperlink" Target="https://shadowverse-portal.com/deck/3.4.7LF_2.7LF_2.7LF_2.7LNJy.7LNJy.7Muzo.7Muzo.5_38w.5_38w.5_38w.7YEow.7YEow.7YEow.7Wpko.7Wpko.7Wpko.7P7JA.7P7JA.7P7JA.7Qj6o.7Qj6o.7Qj6o.7YIys.7YIys.7YIys.7Qj76.7Qj76.7Qj76.7YLOy.7YLOy.7YLOy.7c9Xy.7c9Xy.7c9Xy.7YLP6.7YLP6.7YLP6.7YE4M.7YE4M.7YE4M?lang=en" TargetMode="External"/><Relationship Id="rId638" Type="http://schemas.openxmlformats.org/officeDocument/2006/relationships/hyperlink" Target="https://shadowverse-portal.com/deck/3.3.7MRgo.7MRgo.7MRgo.7MU72.7MU72.7MWZS.7MWZS.7QKic.7QKic.7QKic.7U3yo.7U3yo.5-gka.5-gka.7QE6a.7QE6a.7QE6a.7MU7C.7MU7C.7MU7C.7QE6Q.7QE6Q.7U6P2.7U6P2.7Wpky.7QIG2.7QIG2.7QIG2.7bfoi.7bfoi.7bfoi.7QKiS.7QKiS.7QKiS.7biEy.7biEy.7biEy.7QFpy.7QFpy.7QFpy?lang=en" TargetMode="External"/><Relationship Id="rId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235" Type="http://schemas.openxmlformats.org/officeDocument/2006/relationships/hyperlink" Target="https://shadowverse-portal.com/deck/3.2.7M3Gc.7M3Gc.7M3Gc.7PtPS.7PtPS.7bHO2.7bHO2.7bHO2.7M6RQ.7M6RQ.7M6RQ.7LNJy.7LNJy.7M5ii.7M5ii.7M5ii.7Tf62.7Tf62.7Tf62.7bJqI.7bJqI.7bJqI.7M88o.7M88o.7M88o.7M88y.7M88y.7M88y.7XaZy.7XaZy.7XaZy.7bMGY.7bMGY.7bMGY.7bOio.7bOio.7bOio.7Xaa6.7Xaa6.7Xaa6?lang=en" TargetMode="External"/><Relationship Id="rId277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400" Type="http://schemas.openxmlformats.org/officeDocument/2006/relationships/hyperlink" Target="https://shadowverse-portal.com/deck/3.3.5-gkQ.5-gkQ.5-gkQ.7U2Fa.7U2Fa.7LNJy.7LNJy.7MWZS.7MWZS.7MWZS.7XwY2.7XwY2.7XwY2.7QI-w.7QI-w.7XxGw.7XxGw.7XxGw.7Wpko.7Wpko.7P7JA.7P7JA.7Wj8w.7Wj8w.7XrfY.7XrfY.7XrfY.7bizg.7bizg.7bizg.7QKiI.7Wpky.7Wpky.7Wpky.7Xu5o.7Xu5o.7Xu5o.7Xy-I.7Xy-I.7Xy-I?lang=en" TargetMode="External"/><Relationship Id="rId442" Type="http://schemas.openxmlformats.org/officeDocument/2006/relationships/hyperlink" Target="https://shadowverse-portal.com/deck/3.2.7M3Gc.7M3Gc.7M3Gc.7PtPS.7PtPS.7PtPS.7bHO2.7bHO2.7bHO2.7M6RQ.7M6RQ.7M6RQ.7M0qC.7M0qC.7M0qC.7M5ii.7M5ii.7M5ii.7Tf62.7Tf62.7Tf62.7bJqI.7bJqI.7bJqI.7M88o.7M88o.7M88o.7M88y.7M88y.7M88y.7XaZy.7XaZy.7bMGY.7bMGY.7bMGY.7bOio.7bOio.7bOio.7Xaa6.7Xaa6?lang=en" TargetMode="External"/><Relationship Id="rId484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70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37" Type="http://schemas.openxmlformats.org/officeDocument/2006/relationships/hyperlink" Target="https://shadowverse-portal.com/deck/3.3.7SuH2.7SuH2.7SuH2.5-gkQ.5-gkQ.5-gkQ.7WnIi.7WnIi.7WnIi.7Wo1Q.7Wo1Q.7Wo1Q.7aXHw.7aXHw.7MWZS.7MWZS.7MWZS.7QI-w.7QI-w.7QI-w.7XxGw.7XxGw.7XxGw.7Wpko.7Wpko.7Wpko.7XrfY.7XrfY.7XrfY.7bizg.7bizg.7bizg.7Wpky.7Wpky.7Xu5o.7Xu5o.7Xu5o.7Xy-I.7Xy-I.7Xy-I?lang=en" TargetMode="External"/><Relationship Id="rId30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44" Type="http://schemas.openxmlformats.org/officeDocument/2006/relationships/hyperlink" Target="https://shadowverse-portal.com/deck/3.3.7SuH2.7SuH2.7SuH2.7LNJy.7LNJy.7LNJy.7S_by.7S_by.7S_by.7MWZS.7MWZS.7MWZS.7bfoY.7bfoY.7bfoY.7biEo.7biEo.7biEo.7S_c6.7S_c6.7S_c6.7Wpko.7Wpko.7bkh2.7bkh2.7bkh2.7QKiI.7QKiI.7Wpky.7Wpky.7Wpky.7bn7I.7bn7I.7bn7I.7Sz9Y.7Sz9Y.7Sz9Y.7LKti.7LKti.7LKti?lang=en" TargetMode="External"/><Relationship Id="rId691" Type="http://schemas.openxmlformats.org/officeDocument/2006/relationships/hyperlink" Target="https://shadowverse-portal.com/deck/3.1.7WnIY.7WnIY.7WnIY.7Lk0w.7X5ZQ.7X5ZQ.7X5ZQ.7LNJy.7LNJy.7LNJy.7SwjI.7SwjI.7SwjI.7S_by.7S_by.7WnIi.7WnIi.7WnIi.7P9lQ.7P9lQ.7Wo1Q.7Wo1Q.7X9j2.7X9j2.7b0II.7b0II.7b0II.7P7JA.7P7JA.7P7JA.7PZtI.7PZtI.7PZtI.7XC9I.7XC9I.7XC9I.7TO0c.7TO0c.7b0IS.7b0IS?lang=en" TargetMode="External"/><Relationship Id="rId4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83" Type="http://schemas.openxmlformats.org/officeDocument/2006/relationships/hyperlink" Target="https://shadowverse-portal.com/deck/3.3.7SuH2.7SuH2.7SuH2.7WnIY.7WnIY.7LNJy.7LNJy.7LNJy.7S_by.7S_by.7S_by.7WnIi.7WnIi.7WnIi.7MWZS.7MWZS.7MWZS.7bfoY.7bfoY.7bfoY.7biEo.7biEo.7biEo.7S_c6.7S_c6.7S_c6.7Wpko.7Wpko.7Wpko.7bkh2.7bkh2.7bkh2.7QKiI.7QKiI.7Wpky.7Wpky.7Wpky.7bn7I.7bn7I.7bn7I?lang=en" TargetMode="External"/><Relationship Id="rId179" Type="http://schemas.openxmlformats.org/officeDocument/2006/relationships/hyperlink" Target="https://shadowverse-portal.com/deck/3.3.7SuH2.7SuH2.7WnIY.7aWZ2.7aWZ2.7LNJy.7LNJy.7LNJy.7S_by.7S_by.7S_by.7WnIi.7WnIi.7WnIi.7MWZS.7MWZS.7MWZS.7bfoY.7bfoY.7bfoY.7biEo.7biEo.7biEo.7S_c6.7S_c6.7S_c6.7Wpko.7Wpko.7Wpko.7bkh2.7bkh2.7bkh2.7QKiI.7Wpky.7Wpky.7Wpky.7bn7I.7bn7I.7bn7I.7Sz9Y?lang=en" TargetMode="External"/><Relationship Id="rId38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QKiI.7U6P2.7Wpky.7Wpky.7Wpky.7bn7I.7bn7I.7bn7I.7Sz9Y.7Sz9Y.7Sz9Y?lang=en" TargetMode="External"/><Relationship Id="rId551" Type="http://schemas.openxmlformats.org/officeDocument/2006/relationships/hyperlink" Target="https://shadowverse-portal.com/deck/3.3.5-gkQ.5-gkQ.5-gkQ.7MSPg.7MSPg.7MSPg.7U2Fa.7U2Fa.7U2Fa.7WnIi.7WnIi.7Wo1Q.7Wo1Q.7Wo1Q.7MWZS.7MWZS.7MWZS.5-gka.5-gka.7QI-w.7QI-w.7QI-w.7P7JA.7P7JA.7P7JA.7Xy-S.7Xy-S.7Xy-S.7QDNi.7QDNi.7QDNi.7bgXQ.7bgXQ.7bgXQ.7U77w.7U77w.7U77w.7bn7S.7bn7S.7bn7S?lang=en" TargetMode="External"/><Relationship Id="rId593" Type="http://schemas.openxmlformats.org/officeDocument/2006/relationships/hyperlink" Target="https://shadowverse-portal.com/deck/3.4.7LF_2.7LF_2.7LF_2.7LNJy.7LNJy.7LNJy.7Muzo.7Muzo.7Muzo.5_38w.5_38w.5_38w.7YEow.7YEow.7YEow.7Wpko.7Wpko.7Wpko.7P7JA.7P7JA.7P7JA.7Qj6o.7Qj6o.7Qj6o.7YIys.7YIys.7YIys.7Qj76.7Qj76.7Qj76.7YLOy.7c9Xy.7c9Xy.7c9Xy.7YLP6.7YLP6.7YLP6.7YE4M.7YE4M.7YE4M?lang=en" TargetMode="External"/><Relationship Id="rId607" Type="http://schemas.openxmlformats.org/officeDocument/2006/relationships/hyperlink" Target="https://shadowverse-portal.com/deck/3.2.7M3Gc.7M3Gc.7M3Gc.7PtPS.7PtPS.7bHO2.7bHO2.7bHO2.7M6RQ.7M6RQ.7M6RQ.7LNJy.7LNJy.7M0qC.7M0qC.7M5ii.7M5ii.7M5ii.7Tf62.7Tf62.7Tf62.7bJqI.7bJqI.7bJqI.7M88o.7M88y.7M88y.7M88y.7XaZy.7XaZy.7XaZy.7bMGY.7bMGY.7bMGY.7bOio.7bOio.7bOio.7Xaa6.7Xaa6.7Xaa6?lang=en" TargetMode="External"/><Relationship Id="rId649" Type="http://schemas.openxmlformats.org/officeDocument/2006/relationships/hyperlink" Target="https://shadowverse-portal.com/deck/3.3.5-gkQ.5-gkQ.5-gkQ.7U2Fa.7U2Fa.7aXHw.7aXHw.7MWZS.7MWZS.7MWZS.7XwY2.7XwY2.5-gka.5-gka.5-gka.7QI-w.7QI-w.7QI-w.7XxGw.7XxGw.7XxGw.7P7JA.7P7JA.7XrfY.7XrfY.7XrfY.7bizg.7bizg.7bizg.7Xu5o.7Xu5o.7Xu5o.7bgXQ.7bgXQ.7bgXQ.7U77w.7U77w.7Xy-I.7Xy-I.7Xy-I?lang=en" TargetMode="External"/><Relationship Id="rId190" Type="http://schemas.openxmlformats.org/officeDocument/2006/relationships/hyperlink" Target="https://shadowverse-portal.com/deck/3.2.7SuH2.7SuH2.7M3Gc.7M3Gc.7M3Gc.7PtPS.7PtPS.7PtPS.7S_by.7S_by.7S_by.7PyHo.7PyHo.7PyHo.7ThYc.7ThYc.7ThYc.7bHOC.7bHOC.7bHOC.7M88o.7M88o.7M88o.7ThYS.7ThYS.7ThYS.7XaZy.7XaZy.7XaZy.7Xaa6.7Xaa6.7Xaa6.7M8tg.7M8tg.7M8tg.7bMGi.7bMGi.7bMGi.7bOiy.7bOiy?lang=en" TargetMode="External"/><Relationship Id="rId20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46" Type="http://schemas.openxmlformats.org/officeDocument/2006/relationships/hyperlink" Target="https://shadowverse-portal.com/deck/3.8.7OQdy.7OQdy.7OQdy.7S9uI.7S9uI.7S9uI.7VxbM.7VxbM.7VxbM.7S8Aw.7S8Aw.7S8Aw.7S_by.7S_by.7S_by.7OOBY.7OOBY.7OOBY.7Vxb2.7Vxb2.7Vxb2.7V-1S.7V-1S.7V-1S.7ZmSw.7ZmSw.7SAdA.7SAdA.7SAdA.7OQe6.7OQe6.7OQe6.7Wpky.7Wpky.7W2vo.7W2vo.7W2vo.7dhBy.7dhBy.7dhBy?lang=en" TargetMode="External"/><Relationship Id="rId288" Type="http://schemas.openxmlformats.org/officeDocument/2006/relationships/hyperlink" Target="https://shadowverse-portal.com/deck/3.8.7dhBo.7dhBo.7dhBo.7S8Aw.7dabw.7LNJy.7P90i.7S_by.7WnIi.7LLcQ.7P4sw.7aXHw.7abwo.7abwo.7abwo.7OOBY.7S9uS.7V-1I.7V-1S.7delY.7delY.7delY.7ZmSw.7ZqsA.7S_c6.7Wpko.7P7JA.7Zt2o.7SAdA.7W3eg.7LJAA.7OOBi.7dcJI.7dcJI.7dcJI.7dcJS.7P90Y.7Wpky.7SEn6.7W2vy?lang=en" TargetMode="External"/><Relationship Id="rId411" Type="http://schemas.openxmlformats.org/officeDocument/2006/relationships/hyperlink" Target="https://shadowverse-portal.com/deck/3.7.7ZSC2.7ZSC2.7ZSC2.7ZSRg.7ZSRg.7ZSRg.7LNJy.7LNJy.7LNJy.7ZPlo.7ZPlo.7ZPlo.7ZUeI.7ZUeI.7ZUeI.7Wpko.7Wpko.7Wpko.7P7JA.7P7JA.7Wpky.7Wpky.7ZNJi.7ZNJi.7ZNJi.7ZNJY.7ZNJY.7ZNJY.7ZUeS.7ZUeS.7ZUeS.7LKti.7LKti.7LKti.7VgVc.7VgVc.7VgVc.7ZUec.7ZUec.7ZUec?lang=en" TargetMode="External"/><Relationship Id="rId45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509" Type="http://schemas.openxmlformats.org/officeDocument/2006/relationships/hyperlink" Target="https://shadowverse-portal.com/deck/3.4.7LF_2.7LF_2.7LF_2.7LNJy.7LNJy.7LNJy.7Muzo.7Muzo.7Muzo.5_38w.5_38w.5_38w.7YEow.7YEow.7YEow.7Wpko.7Wpko.7Wpko.7P7JA.7P7JA.7Qj6o.7Qj6o.7Qj6o.7YIys.7YIys.7YIys.7Qj76.7Qj76.7Qj76.7YLOy.7c9Xy.7c9Xy.7c9Xy.7YLP6.7YLP6.7YLP6.7S_bo.7YE4M.7YE4M.7YE4M?lang=en" TargetMode="External"/><Relationship Id="rId660" Type="http://schemas.openxmlformats.org/officeDocument/2006/relationships/hyperlink" Target="https://shadowverse-portal.com/deck/3.4.7c75i.7c75i.7LF_2.7LF_2.7abwo.7abwo.7abwo.7Muzo.7Muzo.5_38w.5_38w.5_38w.7YEow.7YEow.7YEow.7Wpko.7Wpko.7P7JA.7P7JA.7P7JA.7Qj6o.7Qj6o.7Qj6o.7YIys.7YIys.7YIys.7c4fI.7c4fI.7c4fI.7Qj76.7Qj76.7Qj76.7YLOy.7c9Xy.7c9Xy.7YLP6.7YLP6.7YE4M.7YE4M.7YE4M?lang=en" TargetMode="External"/><Relationship Id="rId10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13" Type="http://schemas.openxmlformats.org/officeDocument/2006/relationships/hyperlink" Target="https://shadowverse-portal.com/deck/3.2.7M3Gc.7M3Gc.7M3Gc.7bHO2.7bHO2.7bHO2.7M6RQ.7M6RQ.7M6RQ.7LNJy.7LNJy.7LNJy.7S_by.7S_by.7S_by.7M0qC.7M0qC.7M0qC.7M5ii.7M5ii.7bJqI.7bJqI.7bJqI.7M88o.7M88o.7M88o.7M88y.7M88y.7M88y.7XaZy.7XaZy.7bMGY.7bMGY.7bMGY.7bOio.7bOio.7bOio.7Xaa6.7Xaa6.7Xaa6?lang=en" TargetMode="External"/><Relationship Id="rId49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16" Type="http://schemas.openxmlformats.org/officeDocument/2006/relationships/hyperlink" Target="https://shadowverse-portal.com/deck/3.4.7LNJy.7LNJy.7LNJy.7S_by.7S_by.7S_by.7abwo.7abwo.7abwo.7Muzo.7Muzo.7Muzo.5_38w.5_38w.5_38w.7S_c6.7S_c6.7S_c6.7P7JA.7P7JA.7P7JA.7Qj6o.7Qj6o.7Qj6o.7Wpky.7Wpky.7Wpky.7PBSy.7Sz9Y.7Sz9Y.7Sz9Y.7SzPA.7SzPA.7SzPA.7c9Xy.7c9Xy.7c9Xy.7S_bo.7S_bo.7S_bo?lang=en" TargetMode="External"/><Relationship Id="rId10" Type="http://schemas.openxmlformats.org/officeDocument/2006/relationships/hyperlink" Target="https://shadowverse-portal.com/deck/3.3.5-gkQ.5-gkQ.5-gkQ.7U2Fa.7U2Fa.7P9lQ.7MWZS.7MWZS.7MWZS.5-gka.5-gka.5-gka.7QI-w.7QI-w.7QI-w.7Wpko.7Wpko.7P7JA.7P7JA.7P7JA.7QFpo.7Xy-S.7Xy-S.7Xy-S.7QKiI.7Xu5y.7Xu5y.7Xu5y.7QDNi.7QDNi.7QDNi.7bgXQ.7bgXQ.7bgXQ.7U77w.7U77w.7U77w.7bn7S.7bn7S.7bn7S?lang=en" TargetMode="External"/><Relationship Id="rId52" Type="http://schemas.openxmlformats.org/officeDocument/2006/relationships/hyperlink" Target="https://shadowverse-portal.com/deck/3.2.7M3Gc.7M3Gc.7M3Gc.7bHO2.7bHO2.7bHO2.7M6RQ.7M6RQ.7M6RQ.7S_by.7S_by.7S_by.7M0qC.7M0qC.7M5ii.7M5ii.7M5ii.7Tf62.7Tf62.7Tf62.7bJqI.7bJqI.7bJqI.7M88o.7M88o.7M88y.7M88y.7M88y.7XaZy.7XaZy.7XaZy.7bMGY.7bMGY.7bMGY.7bOio.7bOio.7bOio.7Xaa6.7Xaa6.7Xaa6?lang=en" TargetMode="External"/><Relationship Id="rId94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148" Type="http://schemas.openxmlformats.org/officeDocument/2006/relationships/hyperlink" Target="https://shadowverse-portal.com/deck/3.2.7Tf6M.7Tf6M.7Tf6M.7LNJy.7LNJy.7PyHo.7PyHo.7PyHo.7ThYc.7ThYc.7ThYc.7Tj-i.7Tj-i.7Tj-i.7XTFC.7XTFC.7XTFC.7M88y.7M88y.7M88y.7ThYS.7ThYS.7ThYS.7XaZy.7XaZy.7XaZy.5-IK4.5-IK4.5-IK4.7bOio.7bOio.7Xaa6.7Xaa6.7Xaa6.7TmR6.7TmR6.7TmR6.7bMGi.7bMGi.7bMGi?lang=en" TargetMode="External"/><Relationship Id="rId355" Type="http://schemas.openxmlformats.org/officeDocument/2006/relationships/hyperlink" Target="https://shadowverse-portal.com/deck/3.1.7WnIY.7WnIY.7WnIY.7Lk0w.7Lk0w.7Lk0w.7X5ZQ.7X5ZQ.7LNJy.7LNJy.7LNJy.7SwjI.7SwjI.7SwjI.7S_by.7S_by.7S_by.7WnIi.7WnIi.7WnIi.7P9lQ.7P9lQ.7TO0S.7P7JA.7P7JA.7P7JA.7PZtI.7PZtI.7PZtI.7TLaC.7TLaC.7TLaC.7LlkS.7LlkS.7LlkS.7XC9I.7XC9I.7XC9I.7b0IS.7b0IS?lang=en" TargetMode="External"/><Relationship Id="rId397" Type="http://schemas.openxmlformats.org/officeDocument/2006/relationships/hyperlink" Target="https://shadowverse-portal.com/deck/3.2.7M3Gc.7M3Gc.7M3Gc.7PtPS.7PtPS.7PtPS.7bHO2.7bHO2.7bHO2.7M6RQ.7M6RQ.7M6RQ.7LNJy.7LNJy.7M0qC.7M0qC.7M0qC.7M5ii.7M5ii.7M5ii.7bJqI.7bJqI.7bJqI.7M88o.7M88o.7M88y.7M88y.7M88y.7XaZy.7XaZy.7XaZy.7bMGY.7bMGY.7bMGY.7bOio.7bOio.7bOio.7Xaa6.7Xaa6.7Xaa6?lang=en" TargetMode="External"/><Relationship Id="rId520" Type="http://schemas.openxmlformats.org/officeDocument/2006/relationships/hyperlink" Target="https://shadowverse-portal.com/deck/3.2.7M3Gc.7M3Gc.7M3Gc.7bHO2.7bHO2.7bHO2.7M6RQ.7M6RQ.7M6RQ.7S_by.7S_by.7M0qC.7M0qC.7M0qC.7M5ii.7M5ii.7M5ii.7Tf62.7Tf62.7bJqI.7bJqI.7bJqI.7M88o.7M88o.7M88o.7M88y.7M88y.7M88y.7XaZy.7XaZy.7XaZy.7bMGY.7bMGY.7bMGY.7bOio.7bOio.7bOio.7Xaa6.7Xaa6.7Xaa6?lang=en" TargetMode="External"/><Relationship Id="rId562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18" Type="http://schemas.openxmlformats.org/officeDocument/2006/relationships/hyperlink" Target="https://shadowverse-portal.com/deck/3.8.7S9uI.7S9uI.7S9uI.7dhBo.7dhBo.7S8Aw.7S8Aw.7S8Aw.7S_by.7S_by.7S_by.7WnIi.7WnIi.7OOBY.7OOBY.7OOBY.7Vxb2.7Vxb2.7Vxb2.7V-1S.7V-1S.7V-1S.7ZmSw.7ZmSw.7S_c6.7S_c6.7SAdA.7SAdA.7SAdA.7OQe6.7OQe6.7OQe6.7Wpky.7Wpky.7W2vo.7W2vo.7W2vo.7dhBy.7dhBy.7dhBy?lang=en" TargetMode="External"/><Relationship Id="rId215" Type="http://schemas.openxmlformats.org/officeDocument/2006/relationships/hyperlink" Target="https://shadowverse-portal.com/deck/3.5.7Uqno.7Uqno.7Uqno.7cQds.7cQds.7cQds.7LKtY.7LKtY.7LKtY.7abwo.7abwo.7NEy2.7NEy2.7NEy2.7UvgS.7UvgS.7UvgS.7cQdY.7cQdY.7cQdY.7cXyI.7cXyI.7cXyI.7UrWg.7UrWg.7UrWg.7Yewy.7Yewy.7Yewy.7Utyw.7Utyw.7NHOS.7NHOS.7NHOS.7LKti.7LKti.7LKti.7cVW2.7cVW2.7cVW2?lang=en" TargetMode="External"/><Relationship Id="rId257" Type="http://schemas.openxmlformats.org/officeDocument/2006/relationships/hyperlink" Target="https://shadowverse-portal.com/deck/3.5.7Uqno.7Uqno.7Uqno.7cQds.7cQds.7cQds.7abwo.7abwo.7abwo.7NEy2.7NEy2.7NEy2.7UvgS.7UvgS.7UvgS.7cXyI.7cXyI.7cXyI.7UrWg.7UrWg.7UrWg.7Yewy.7Yewy.7Yewy.7NDEg.7NDEg.7cT3o.7Utyw.7Utyw.7NHOS.7NHOS.7NHOS.7LKti.7LKti.7LKti.7NA3s.7NA3s.7cVW2.7cVW2.7cVW2?lang=en" TargetMode="External"/><Relationship Id="rId422" Type="http://schemas.openxmlformats.org/officeDocument/2006/relationships/hyperlink" Target="https://shadowverse-portal.com/deck/3.3.7SuH2.7SuH2.7SuH2.7WnIY.7WnIY.7WnIY.7LNJy.7LNJy.7LNJy.7S_by.7S_by.7S_by.7WnIi.7WnIi.7WnIi.7MWZS.7MWZS.7MWZS.7bfoY.7bfoY.7bfoY.7biEo.7biEo.7biEo.7S_c6.7S_c6.7S_c6.7Wpko.7Wpko.7Wpko.7bkh2.7bkh2.7bkh2.7Wpky.7Wpky.7Wpky.7bn7I.7bn7I.7bn7I.7Sz9Y?lang=en" TargetMode="External"/><Relationship Id="rId464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QKiI.7Wpky.7Wpky.7Wpky.7bn7I.7bn7I.7bn7I.7Sz9Y.7Sz9Y.7Sz9Y.7LKti?lang=en" TargetMode="External"/><Relationship Id="rId299" Type="http://schemas.openxmlformats.org/officeDocument/2006/relationships/hyperlink" Target="https://shadowverse-portal.com/deck/3.3.7SuH2.7SuH2.7SuH2.7WnIY.7WnIY.7LNJy.7LNJy.7LNJy.7S_by.7S_by.7S_by.7WnIi.7WnIi.7MWZS.7MWZS.7MWZS.7bfoY.7bfoY.7bfoY.7biEo.7biEo.7biEo.7S_c6.7S_c6.7S_c6.7Wpko.7Wpko.7Wpko.7bkh2.7bkh2.7bkh2.7QKiI.7QKiI.7Wpky.7Wpky.7Wpky.7bn7I.7bn7I.7bn7I.7Sz9Y?lang=en" TargetMode="External"/><Relationship Id="rId727" Type="http://schemas.openxmlformats.org/officeDocument/2006/relationships/hyperlink" Target="https://shadowverse-portal.com/deck/3.2.7M3Gc.7M3Gc.7M3Gc.7PtPS.7PtPS.7bHO2.7bHO2.7bHO2.7M6RQ.7M6RQ.7M6RQ.7LNJy.7LNJy.7LNJy.7S_by.7M0qC.7M0qC.7M5ii.7M5ii.7M5ii.7Tf62.7Tf62.7Tf62.7bJqI.7bJqI.7bJqI.7M88y.7M88y.7M88y.7XaZy.7XaZy.7XaZy.7bMGY.7bMGY.7bMGY.7bOio.7bOio.7bOio.7Xaa6.7Xaa6?lang=en" TargetMode="External"/><Relationship Id="rId63" Type="http://schemas.openxmlformats.org/officeDocument/2006/relationships/hyperlink" Target="https://shadowverse-portal.com/deck/3.5.7Uqno.7Uqno.7Uqno.7cQds.7cQds.7cQds.7cRMQ.7cRMQ.7LNJy.7abwo.7NEy2.7NEy2.7NEy2.7UvgS.7UvgS.7UvgS.7cQdY.7cQdY.7cQdY.7cXyI.7cXyI.7cXyI.7UrWg.7UrWg.7Yewy.7Yewy.7Yewy.7NDEg.7Yjpc.7cT3o.7Utyw.7NHOS.7NHOS.7LKti.7LKti.7NA3s.7NA3s.7cVW2.7cVW2.7cVW2?lang=en" TargetMode="External"/><Relationship Id="rId159" Type="http://schemas.openxmlformats.org/officeDocument/2006/relationships/hyperlink" Target="https://shadowverse-portal.com/deck/3.4.7c75i.7c75i.7c75i.7QboM.7QboM.7QboM.7YIyi.7YIyi.7YIyi.7YHFA.7YHFA.7YHFA.7S_by.7S_by.7S_by.7YIyY.7YIyY.7YIyY.7c4fc.7c4fc.7c4fc.7USNS.7USNS.7YGWI.7YGWI.7YGWI.7c4fI.7c4fI.7c4fI.7YLOo.7YLOo.7YLOo.7UXFy.7UXFy.7c9Xo.7c9Xo.7c9Xo.7c9Xy.7c9Xy.7c9Xy?lang=en" TargetMode="External"/><Relationship Id="rId366" Type="http://schemas.openxmlformats.org/officeDocument/2006/relationships/hyperlink" Target="https://shadowverse-portal.com/deck/3.8.7OQdy.7OQdy.7S8Aw.7S8Aw.7S8Aw.7VyJw.7VyJw.7VyJw.7LNJy.7LNJy.7LNJy.7S_by.7S_by.7V-1I.7V-1I.7V-1I.7V-1S.7V-1S.7V-1S.7ZqsA.7ZqsA.7ZqsA.7Wpko.7Wpko.7P7JA.7P7JA.7P7JA.7W3eg.7W3eg.7W3eg.7Wpky.7Wpky.7Wpky.7SEn6.7SEn6.7SEn6.7Zt36.7Zt36.7dhBy.7S_bo?lang=en" TargetMode="External"/><Relationship Id="rId573" Type="http://schemas.openxmlformats.org/officeDocument/2006/relationships/hyperlink" Target="https://shadowverse-portal.com/deck/3.6.7abwo.7abwo.7abwo.7ctwi.7Sz9Y.7Sz9Y.7Sz9Y.7aWZC.7aWZC.7aWZC.7Nfoy.7Nfoy.7Nfoy.7VAmM.7VAmM.7VAmM.7VI56.7VI56.7VI56.7Z1Lc.7Z1Lc.7Z1Lc.7Z6E6.7Z6E6.7Z6E6.7LKti.7LKti.7LKti.7Y-v2.7Y-v2.7Y-v2.7S_bo.7S_bo.7S_bo.7VI4o.7VI4o.7VI4o.7NdMi.7NdMi.7NdMi?lang=en" TargetMode="External"/><Relationship Id="rId226" Type="http://schemas.openxmlformats.org/officeDocument/2006/relationships/hyperlink" Target="https://shadowverse-portal.com/deck/3.1.7WnIY.7WnIY.7WnIY.7Lk0w.7Lk0w.7LF_2.7LF_2.7LF_2.7SwjI.7SwjI.7SwjI.7WnIi.7WnIi.7WnIi.7P9lQ.7P9lQ.7Wo1Q.7Wo1Q.7Wo1Q.7TGhi.7TGhi.7X9j2.7X9j2.7X9j2.7Lf8Q.7Lf8Q.7P7JA.7P7JA.7P7JA.7PZtI.7PZtI.7PZtI.7TLaC.7TLaC.7XC9I.7XC9I.7XC9I.7b0IS.7b0IS.7b0IS?lang=en" TargetMode="External"/><Relationship Id="rId433" Type="http://schemas.openxmlformats.org/officeDocument/2006/relationships/hyperlink" Target="https://shadowverse-portal.com/deck/3.2.7M3Gc.7M3Gc.7M3Gc.7PtPS.7bHO2.7bHO2.7bHO2.7M6RQ.7M6RQ.7M6RQ.7LNJy.7S_by.7S_by.7M0qC.7M0qC.7M5ii.7M5ii.7M5ii.7Tf62.7Tf62.7Tf62.7bJqI.7bJqI.7bJqI.7M88o.7M88y.7M88y.7M88y.7XaZy.7XaZy.7XaZy.7bMGY.7bMGY.7bMGY.7bOio.7bOio.7bOio.7Xaa6.7Xaa6.7Xaa6?lang=en" TargetMode="External"/><Relationship Id="rId64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38" Type="http://schemas.openxmlformats.org/officeDocument/2006/relationships/hyperlink" Target="https://shadowverse-portal.com/deck/3.7.7ZSC2.7ZSC2.7ZSC2.7ZSRg.7ZSRg.7ZSRg.7LNJy.7LNJy.7LNJy.7ZPlo.7ZPlo.7ZPlo.7ZUeI.7ZUeI.7ZUeI.7Wpko.7Wpko.7P7JA.7P7JA.7Wpky.7Wpky.7ZNJi.7ZNJi.7ZNJi.7RpwC.7ZNJY.7ZNJY.7ZNJY.7ZUeS.7ZUeS.7ZUeS.7LKti.7LKti.7LKti.7VgVc.7VgVc.7VgVc.7ZUec.7ZUec.7ZUec?lang=en" TargetMode="External"/><Relationship Id="rId74" Type="http://schemas.openxmlformats.org/officeDocument/2006/relationships/hyperlink" Target="https://shadowverse-portal.com/deck/3.3.7SuH2.7SuH2.7SuH2.7LNJy.7LNJy.7S_by.7S_by.7S_by.7abwo.7abwo.7abwo.7MWZS.7MWZS.7MWZS.7bfoY.7bfoY.7bfoY.7biEo.7biEo.7biEo.7S_c6.7S_c6.7S_c6.7Wpko.7bkh2.7bkh2.7bkh2.7QKiI.7U6P2.7U6P2.7U6P2.7Wpky.7Wpky.7Wpky.7bn7I.7bn7I.7bn7I.7Sz9Y.7Sz9Y.7Sz9Y?lang=en" TargetMode="External"/><Relationship Id="rId377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Wpky.7Wpky.7Wpky.7bn7I.7bn7I.7bn7I.7Sz9Y.7Sz9Y.7Sz9Y?lang=en" TargetMode="External"/><Relationship Id="rId500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584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3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444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NDEg.7NDEg.7NHOI.7NHOI.7NHOI.7NHOS.7NHOS.7NA3s.7NA3s.7NA3s.7cVW2.7cVW2.7cVW2?lang=en" TargetMode="External"/><Relationship Id="rId651" Type="http://schemas.openxmlformats.org/officeDocument/2006/relationships/hyperlink" Target="https://shadowverse-portal.com/deck/3.8.7OQdy.7OQdy.7OQdy.7LNJy.7LNJy.7LNJy.7S_by.7S_by.7S_by.7OOBY.7OOBY.7OOBY.7S9uS.7S9uS.7S9uS.7V-1S.7V-1S.7V-1S.7ZqsA.7ZqsA.7Wpko.7Wpko.7Wpko.7P7JA.7P7JA.7W3eg.7W3eg.7W3eg.7Wpky.7Wpky.7Wpky.7SEn6.7SEn6.7SEn6.7SzPA.7SzPA.7dhBy.7dhBy.7S_bo.7S_bo?lang=en" TargetMode="External"/><Relationship Id="rId290" Type="http://schemas.openxmlformats.org/officeDocument/2006/relationships/hyperlink" Target="https://shadowverse-portal.com/deck/3.2.7M3Gc.7M3Gc.7M3Gc.7PtPS.7PtPS.7PtPS.7bHO2.7bHO2.7bHO2.7M6RQ.7M6RQ.7M6RQ.7LNJy.7LNJy.7M0qC.7M0qC.7M0qC.7M5ii.7M5ii.7M5ii.7Tf62.7bJqI.7bJqI.7bJqI.7M88o.7M88y.7M88y.7M88y.7XaZy.7XaZy.7XaZy.7bMGY.7bMGY.7bMGY.7bOio.7bOio.7bOio.7Xaa6.7Xaa6.7Xaa6?lang=en" TargetMode="External"/><Relationship Id="rId304" Type="http://schemas.openxmlformats.org/officeDocument/2006/relationships/hyperlink" Target="https://shadowverse-portal.com/deck/3.2.7M3Gc.7M3Gc.7M3Gc.7PtPS.7bHO2.7bHO2.7bHO2.7M6RQ.7M6RQ.7M6RQ.7LNJy.7LNJy.7S_by.7S_by.7M0qC.7M5ii.7M5ii.7M5ii.7Tf62.7Tf62.7Tf62.7bJqI.7bJqI.7bJqI.7M88o.7M88y.7M88y.7M88y.7XaZy.7XaZy.7XaZy.7bMGY.7bMGY.7bMGY.7bOio.7bOio.7bOio.7Xaa6.7Xaa6.7Xaa6?lang=en" TargetMode="External"/><Relationship Id="rId388" Type="http://schemas.openxmlformats.org/officeDocument/2006/relationships/hyperlink" Target="https://shadowverse-portal.com/deck/3.1.7WnIY.7WnIY.7WnIY.7Lk0w.7Lk0w.7Lk0w.7X5ZQ.7X5ZQ.7LNJy.7LNJy.7LNJy.7SwjI.7SwjI.7SwjI.7S_by.7S_by.7WnIi.7WnIi.7WnIi.7P9lQ.7P9lQ.7Wo1Q.7Wo1Q.7b0II.7b0II.7b0II.7P7JA.7P7JA.7P7JA.7PZtI.7PZtI.7PZtI.7XC9I.7XC9I.7XC9I.7TO0c.7TO0c.7b0IS.7b0IS.7b0IS?lang=en" TargetMode="External"/><Relationship Id="rId511" Type="http://schemas.openxmlformats.org/officeDocument/2006/relationships/hyperlink" Target="https://shadowverse-portal.com/deck/3.2.7M3Gc.7M3Gc.7M3Gc.7PtPS.7bHO2.7bHO2.7bHO2.7M6RQ.7M6RQ.7M6RQ.7LNJy.7S_by.7S_by.7S_by.7M0qC.7M0qC.7M5ii.7M5ii.7M5ii.7Tf62.7Tf62.7Tf62.7bJqI.7bJqI.7bJqI.7M88o.7M88y.7M88y.7M88y.7XaZy.7XaZy.7XaZy.7bMGY.7bMGY.7bMGY.7bOio.7bOio.7bOio.7Xaa6.7Xaa6?lang=en" TargetMode="External"/><Relationship Id="rId60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85" Type="http://schemas.openxmlformats.org/officeDocument/2006/relationships/hyperlink" Target="https://shadowverse-portal.com/deck/3.1.7Lhag.7Lhag.7Lhag.7Lk0w.7Lk0w.7Lk0w.7PVjg.7PVjg.7PVjg.7X5ZQ.7X5ZQ.7X5ZQ.7LNJy.7LNJy.7LNJy.7Su_w.7Su_w.7Su_w.7Wo1Q.7Wo1Q.7Wo1Q.5zW_g.5zW_g.7Lgs6.7Lgs6.7Lgs6.7Wpko.7Wpko.7Wpko.7P7JA.7P7JA.7P7JA.7PU-y.7PU-y.7PU-y.7LKti.7LKti.7LKti.7TO0c.7TO0c?lang=en" TargetMode="External"/><Relationship Id="rId15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595" Type="http://schemas.openxmlformats.org/officeDocument/2006/relationships/hyperlink" Target="https://shadowverse-portal.com/deck/3.2.7M3Gc.7M3Gc.7M3Gc.7PtPS.7PtPS.7PtPS.7bHO2.7bHO2.7bHO2.7M6RQ.7M6RQ.7M6RQ.7LNJy.7LNJy.7S_by.7S_by.7M0qC.7M0qC.7M0qC.7M5ii.7bJqI.7bJqI.7bJqI.7M88o.7M88o.7M88y.7M88y.7M88y.7XaZy.7XaZy.7XaZy.7bMGY.7bMGY.7bMGY.7bOio.7bOio.7bOio.7Xaa6.7Xaa6.7Xaa6?lang=en" TargetMode="External"/><Relationship Id="rId24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55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Wpko.7Wpko.7Wpko.7bkh2.7bkh2.7bkh2.7QKiI.7Wpky.7Wpky.7Wpky.7bn7I.7bn7I.7bn7I.7Sz9Y.7Sz9Y.7Sz9Y?lang=en" TargetMode="External"/><Relationship Id="rId662" Type="http://schemas.openxmlformats.org/officeDocument/2006/relationships/hyperlink" Target="https://shadowverse-portal.com/deck/3.4.7c75i.7c75i.7c75i.7LNJy.7LNJy.7LNJy.7WnIi.7WnIi.7Muzo.7Muzo.7Muzo.5_38w.5_38w.5_38w.7YEow.7YEow.7YEow.7S_c6.7S_c6.7Wpko.7Wpko.7P7JA.7P7JA.7Qj6o.7Qj6o.7Qj6o.7YIys.7Wpky.7Wpky.7Wpky.7Qj76.7YLOy.7YLOy.7SzPA.7SzPA.7c9Xy.7c9Xy.7c9Xy.7S_bo.7S_bo?lang=en" TargetMode="External"/><Relationship Id="rId12" Type="http://schemas.openxmlformats.org/officeDocument/2006/relationships/hyperlink" Target="https://shadowverse-portal.com/deck/3.5.7Uqno.7Uqno.7Uqno.7cQds.7cQds.7cQds.7LNJy.7LNJy.7abwo.7abwo.7abwo.7NEy2.7NEy2.7NEy2.7UvgS.7UvgS.7UvgS.7YhN2.7cXyI.7cXyI.7cXyI.7UrWg.7UrWg.7UrWg.7Yewy.7Yewy.7Yewy.7Yjpc.7Utyw.7NHOS.7NHOS.7NHOS.7LKti.7LKti.7LKti.7NA3s.7NA3s.7cVW2.7cVW2.7cVW2?lang=en" TargetMode="External"/><Relationship Id="rId108" Type="http://schemas.openxmlformats.org/officeDocument/2006/relationships/hyperlink" Target="https://shadowverse-portal.com/deck/3.8.7OQdy.7OQdy.7S9uI.7S9uI.7S9uI.7VxbM.7VxbM.7S8Aw.7S8Aw.7S8Aw.7S_by.7S_by.7OOBY.7OOBY.7OOBY.7Vxb2.7Vxb2.7Vxb2.7V-1S.7V-1S.7V-1S.7ZmSw.7ZmSw.7SAdA.7SAdA.7W3eg.7W3eg.7OOBi.7OQe6.7OQe6.7OQe6.7Wpky.7Wpky.7W2vo.7W2vo.7W2vo.7dhBy.7dhBy.7Zt2y.7Zt2y?lang=en" TargetMode="External"/><Relationship Id="rId315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_c6.7SAdA.7SAdA.7SAdA.7OQe6.7OQe6.7OQe6.7Wpky.7Wpky.7W2vo.7W2vo.7W2vo.7dhBy.7dhBy.7dhBy?lang=en" TargetMode="External"/><Relationship Id="rId522" Type="http://schemas.openxmlformats.org/officeDocument/2006/relationships/hyperlink" Target="https://shadowverse-portal.com/deck/3.4.7LNJy.7LNJy.7LNJy.7abwo.7abwo.7abwo.7Muzo.7Muzo.7Muzo.5_38w.5_38w.5_38w.7S_c6.7S_c6.7Wpko.7Wpko.7P7JA.7P7JA.7P7JA.7Qj6o.7Qj6o.7Qj6o.7c4fI.7c4fI.7c4fI.7Wpky.7Wpky.7Wpky.7Sz9Y.7Sz9Y.7Sz9Y.7SzPA.7SzPA.7SzPA.7c9Xy.7c9Xy.7c9Xy.7S_bo.7S_bo.7S_bo?lang=en" TargetMode="External"/><Relationship Id="rId9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61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99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NHOS.7NHOS.7NHOS.7LKti.7LKti.7LKti.7NA3s.7NA3s.7NA3s.7cVW2.7cVW2.7cVW2?lang=en" TargetMode="External"/><Relationship Id="rId259" Type="http://schemas.openxmlformats.org/officeDocument/2006/relationships/hyperlink" Target="https://shadowverse-portal.com/deck/3.2.7M3Gc.7M3Gc.7M3Gc.7bHO2.7bHO2.7bHO2.7M6RQ.7M6RQ.7M6RQ.7LNJy.7LNJy.7S_by.7S_by.7M0qC.7M0qC.7M5ii.7M5ii.7M5ii.7Tf62.7Tf62.7bJqI.7bJqI.7bJqI.7M88o.7M88y.7M88y.7M88y.7XaZy.7XaZy.7XaZy.7bMGY.7bMGY.7bMGY.7bOio.7bOio.7bOio.7Xaa6.7Xaa6.7Xaa6.7S_bo?lang=en" TargetMode="External"/><Relationship Id="rId466" Type="http://schemas.openxmlformats.org/officeDocument/2006/relationships/hyperlink" Target="https://shadowverse-portal.com/deck/3.1.7TJ7o.7TJ7o.7TJ7o.7auzY.7auzY.7auzY.7Lk0w.7Lk0w.7Lk0w.7WnIi.7WnIi.7WnIi.7abwo.7TO0S.7TO0S.7TO0S.7X9j2.7X9j2.7X9j2.7axPo.7axPo.7axPo.7azs2.7azs2.7azs2.7b0II.7b0II.7b0II.7P7JA.7P7JA.7P7JA.7PU-y.7PU-y.7PU-y.7azsC.7azsC.7azsC.7abRY.7abRY.7abRY?lang=en" TargetMode="External"/><Relationship Id="rId673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23" Type="http://schemas.openxmlformats.org/officeDocument/2006/relationships/hyperlink" Target="https://shadowverse-portal.com/deck/3.3.5-gkQ.5-gkQ.5-gkQ.7U2Fa.7U2Fa.7U2Fa.7P9lQ.7P9lQ.7P9lQ.7MWZS.7MWZS.7MWZS.5-gka.5-gka.5-gka.7QI-w.7QI-w.7QI-w.7Wpko.7Wpko.7P7JA.7P7JA.7P7JA.7QFpo.7Xy-S.7Xy-S.7Xy-S.7QKiI.7QDNi.7QDNi.7QDNi.7bgXQ.7bgXQ.7bgXQ.7U77w.7U77w.7U77w.7bn7S.7bn7S.7bn7S?lang=en" TargetMode="External"/><Relationship Id="rId119" Type="http://schemas.openxmlformats.org/officeDocument/2006/relationships/hyperlink" Target="https://shadowverse-portal.com/deck/3.3.7SuH2.7SuH2.7SuH2.7LNJy.7LNJy.7LNJy.7P90i.7P90i.7P90i.7S_by.7S_by.7S_by.7MWZS.7MWZS.7MWZS.7bfoY.7bfoY.7bfoY.7biEo.7biEo.7biEo.7S_c6.7S_c6.7S_c6.7Wpko.7Wpko.7Wpko.7bkh2.7bkh2.7bkh2.7Wpky.7Wpky.7Wpky.7bn7I.7bn7I.7bn7I.7Sz9Y.7Sz9Y.7Sz9Y.7S_bo?lang=en" TargetMode="External"/><Relationship Id="rId326" Type="http://schemas.openxmlformats.org/officeDocument/2006/relationships/hyperlink" Target="https://shadowverse-portal.com/deck/3.3.5-gkQ.5-gkQ.5-gkQ.7P9lQ.7P9lQ.7P9lQ.7MWZS.7MWZS.7MWZS.5-gka.5-gka.5-gka.7QI-w.7QI-w.7QI-w.7Wpko.7Wpko.7P7JA.7P7JA.7P7JA.7QFpo.7Xy-S.7Xy-S.7Xy-S.7QKiI.7Xu5y.7Xu5y.7Xu5y.7QDNi.7QDNi.7QDNi.7bgXQ.7bgXQ.7bgXQ.7U77w.7U77w.7U77w.7bn7S.7bn7S.7bn7S?lang=en" TargetMode="External"/><Relationship Id="rId533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LKti.7LKti.7LKti?lang=en" TargetMode="External"/><Relationship Id="rId172" Type="http://schemas.openxmlformats.org/officeDocument/2006/relationships/hyperlink" Target="https://shadowverse-portal.com/deck/3.2.7M3Gc.7M3Gc.7M3Gc.7PtPS.7PtPS.7PtPS.7bHO2.7bHO2.7bHO2.7M6RQ.7M6RQ.7M6RQ.7LNJy.7LNJy.7M0qC.7M0qC.7M0qC.7M5ii.7M5ii.7M5ii.7Tf62.7Tf62.7Tf62.7bJqI.7bJqI.7bJqI.7M88o.7M88o.7M88o.7M88y.7M88y.7M88y.7bMGY.7bMGY.7bMGY.7bOio.7bOio.7bOio.7Xaa6.7Xaa6?lang=en" TargetMode="External"/><Relationship Id="rId477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00" Type="http://schemas.openxmlformats.org/officeDocument/2006/relationships/hyperlink" Target="https://shadowverse-portal.com/deck/3.7.7ZSC2.7ZSC2.7ZSC2.7ZSRg.7ZSRg.7ZSRg.7LNJy.7LNJy.7LNJy.7SwjI.7SwjI.7ZPlo.7ZPlo.7ZPlo.7ZUeI.7ZUeI.7ZUeI.7dBSi.7dBSi.7Wpky.7ZNJi.7ZNJi.7ZNJi.7ZNJY.7ZNJY.7ZNJY.7ZUeS.7ZUeS.7ZUeS.7LKti.7LKti.7LKti.7VgVc.7VgVc.7VgVc.7dDuy.7dDuy.7ZUec.7ZUec.7ZUec?lang=en" TargetMode="External"/><Relationship Id="rId684" Type="http://schemas.openxmlformats.org/officeDocument/2006/relationships/hyperlink" Target="https://shadowverse-portal.com/deck/3.3.7SuH2.7SuH2.7SuH2.7LNJy.7LNJy.7WnIi.7WnIi.7MWZS.7MWZS.7MWZS.7bfoY.7bfoY.7bfoY.7biEo.7biEo.7biEo.5zbeY.5zbeY.5zbeY.5zbei.5zbei.5zbei.7S_c6.7S_c6.7S_c6.7Wpko.7Wpko.7Wpko.7bkh2.7bkh2.7bkh2.7Wpky.7Wpky.7Wpky.7bn7I.7bn7I.7bn7I.7PBSo.7PBSo.7PBSo?lang=en" TargetMode="External"/><Relationship Id="rId337" Type="http://schemas.openxmlformats.org/officeDocument/2006/relationships/hyperlink" Target="https://shadowverse-portal.com/deck/3.2.7M3Gc.7M3Gc.7M3Gc.7bHO2.7bHO2.7bHO2.7M6RQ.7M6RQ.7M6RQ.7S_by.7S_by.7S_by.7M0qC.7M0qC.7M5ii.7M5ii.7M5ii.7Tf62.7Tf62.7Tf62.7bJqI.7bJqI.7bJqI.7M88o.7M88o.7M88y.7M88y.7M88y.7XaZy.7XaZy.7XaZy.7bMGY.7bMGY.7bMGY.7bOio.7bOio.7bOio.7Xaa6.7Xaa6.7Xaa6?lang=en" TargetMode="External"/><Relationship Id="rId34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bkh2.7bkh2.7bkh2.7QKiI.7QKiI.7Wpky.7Wpky.7Wpky.7bn7I.7bn7I.7bn7I.7Sz9Y.7Sz9Y.7Sz9Y.7LKti.7LKti?lang=en" TargetMode="External"/><Relationship Id="rId544" Type="http://schemas.openxmlformats.org/officeDocument/2006/relationships/hyperlink" Target="https://shadowverse-portal.com/deck/3.2.7M3Gc.7M3Gc.7M3Gc.7PtPS.7PtPS.7bHO2.7bHO2.7bHO2.7M6RQ.7M6RQ.7M6RQ.7M0qC.7M0qC.7M5ii.7M5ii.7M5ii.7PyHo.7PyHo.7PyHo.7Tf62.7Tf62.7bJqI.7bJqI.7bJqI.7M88o.7M88y.7M88y.7M88y.7XaZy.7XaZy.7XaZy.7bMGY.7bMGY.7bMGY.7bOio.7bOio.7bOio.7Xaa6.7Xaa6.7Xaa6?lang=en" TargetMode="External"/><Relationship Id="rId18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390" Type="http://schemas.openxmlformats.org/officeDocument/2006/relationships/hyperlink" Target="https://shadowverse-portal.com/deck/3.3.7SuH2.7SuH2.7SuH2.7LNJy.7LNJy.7LNJy.7S_by.7S_by.7S_by.7WnIi.7WnIi.7WnIi.7MWZS.7MWZS.7MWZS.7bfoY.7bfoY.7bfoY.7biEo.7biEo.7biEo.7S_c6.7S_c6.7S_c6.7bkh2.7bkh2.7bkh2.7QKiI.7QKiI.7Wpky.7Wpky.7Wpky.7bn7I.7bn7I.7bn7I.7Sz9Y.7Sz9Y.7LKti.7LKti.7LKti?lang=en" TargetMode="External"/><Relationship Id="rId404" Type="http://schemas.openxmlformats.org/officeDocument/2006/relationships/hyperlink" Target="https://shadowverse-portal.com/deck/3.2.7M3Gc.7M3Gc.7M3Gc.7bHO2.7bHO2.7bHO2.7M6RQ.7M6RQ.7M6RQ.7LNJy.7S_by.7S_by.7S_by.7M0qC.7M0qC.7M5ii.7M5ii.7M5ii.7Tf62.7Tf62.7Tf62.7bJqI.7bJqI.7bJqI.7M88o.7M88y.7M88y.7M88y.7XaZy.7XaZy.7XaZy.7bMGY.7bMGY.7bMGY.7bOio.7bOio.7bOio.7Xaa6.7Xaa6.7Xaa6?lang=en" TargetMode="External"/><Relationship Id="rId611" Type="http://schemas.openxmlformats.org/officeDocument/2006/relationships/hyperlink" Target="https://shadowverse-portal.com/deck/3.3.7SuH2.7SuH2.7SuH2.7LNJy.7LNJy.7LNJy.7P90i.7P90i.7S_by.7S_by.7S_by.7MWZS.7MWZS.7MWZS.7bfoY.7bfoY.7bfoY.7biEo.7biEo.7biEo.7S_c6.7S_c6.7S_c6.7Wpko.7Wpko.7Wpko.7bkh2.7bkh2.7bkh2.7QKiI.7QKiI.7Wpky.7Wpky.7Wpky.7bn7I.7bn7I.7bn7I.7Sz9Y.7Sz9Y.7Sz9Y?lang=en" TargetMode="External"/><Relationship Id="rId250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488" Type="http://schemas.openxmlformats.org/officeDocument/2006/relationships/hyperlink" Target="https://shadowverse-portal.com/deck/3.3.7SuH2.7SuH2.7SuH2.7WnIY.7WnIY.7LNJy.7LNJy.7LNJy.7S_by.7S_by.7S_by.7WnIi.7WnIi.7WnIi.7MWZS.7MWZS.7MWZS.7bfoY.7bfoY.7bfoY.7biEo.7biEo.7biEo.7S_c6.7S_c6.7S_c6.7Wpko.7Wpko.7Wpko.7bkh2.7bkh2.7bkh2.7Wpky.7Wpky.7Wpky.7bn7I.7bn7I.7bn7I.7Sz9Y.7Sz9Y?lang=en" TargetMode="External"/><Relationship Id="rId695" Type="http://schemas.openxmlformats.org/officeDocument/2006/relationships/hyperlink" Target="https://shadowverse-portal.com/deck/3.5.7Uqno.7Uqno.7Uqno.7cQds.7cQds.7NAoQ.7NAoQ.7NAoQ.7LNJy.7LNJy.7abwo.7abwo.7abwo.7NEy2.7NEy2.7NEy2.7UvgS.7UvgS.7UvgS.7cQdY.7cQdY.7cQdY.7cXyI.7cXyI.7cXyI.7UrWg.7UrWg.7UrWg.7Yewy.7Yewy.7Yewy.7Utyw.7NHOS.7NHOS.7LKti.7LKti.7LKti.7cVW2.7cVW2.7cVW2?lang=en" TargetMode="External"/><Relationship Id="rId709" Type="http://schemas.openxmlformats.org/officeDocument/2006/relationships/hyperlink" Target="https://shadowverse-portal.com/deck/3.2.7M3Gc.7M3Gc.7M3Gc.7bHO2.7bHO2.7bHO2.7M6RQ.7M6RQ.7M6RQ.7LNJy.7LNJy.7LNJy.7S_by.7S_by.7S_by.7M0qC.7M0qC.7M5ii.7M5ii.7M5ii.7Tf62.7Tf62.7Tf62.7bJqI.7bJqI.7bJqI.7M88y.7M88y.7M88y.7XaZy.7XaZy.7XaZy.7bMGY.7bMGY.7bMGY.7bOio.7bOio.7bOio.7Xaa6.7Xaa6?lang=en" TargetMode="External"/><Relationship Id="rId45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10" Type="http://schemas.openxmlformats.org/officeDocument/2006/relationships/hyperlink" Target="https://shadowverse-portal.com/deck/3.5.7Uqno.7Uqno.7Uqno.7cQds.7cQds.7cQds.7NAoQ.7LNJy.7abwo.7abwo.7abwo.7NEy2.7NEy2.7NEy2.7UvgS.7UvgS.7UvgS.7cQdY.7cXyI.7cXyI.7cXyI.7UrWg.7UrWg.7UrWg.7Yewy.7Yewy.7Yewy.7NDEg.7Utyw.7NHOS.7NHOS.7NHOS.7LKti.7LKti.7LKti.7NA3s.7NA3s.7cVW2.7cVW2.7cVW2?lang=en" TargetMode="External"/><Relationship Id="rId348" Type="http://schemas.openxmlformats.org/officeDocument/2006/relationships/hyperlink" Target="https://shadowverse-portal.com/deck/3.5.7Uqno.7Uqno.7Uqno.7cQds.7cQds.7cQds.7NAoQ.7LNJy.7abwo.7abwo.7abwo.7NEy2.7NEy2.7NEy2.7UvgS.7UvgS.7UvgS.7cXyI.7cXyI.7cXyI.7UrWg.7UrWg.7UrWg.7Yewy.7Yewy.7Yewy.7NDEg.7Utyw.7Utyw.7NHOS.7NHOS.7NHOS.7LKti.7LKti.7LKti.7NA3s.7NA3s.7cVW2.7cVW2.7cVW2?lang=en" TargetMode="External"/><Relationship Id="rId555" Type="http://schemas.openxmlformats.org/officeDocument/2006/relationships/hyperlink" Target="https://shadowverse-portal.com/deck/3.6.7cp22.7cp22.7cp22.7crUc.7crUc.7crUc.7cpmw.7cpmw.7cpmw.7VI4y.7VI4y.7VI4y.7Z3ni.7Z3ni.7Z3ni.7crUI.7crUI.7crUI.7VG7o.7VG7o.7VG7o.7Nfp6.7Nfp6.7Nfp6.7ctwY.7ctwY.7ctwY.7VFeY.7VFeY.7VFeY.7Z3ns.7cwMo.7cwMo.7cwMo.7Z6Do.7Z6Do.7Z6Do.7crUS.7crUS.7crUS?lang=en" TargetMode="External"/><Relationship Id="rId194" Type="http://schemas.openxmlformats.org/officeDocument/2006/relationships/hyperlink" Target="https://shadowverse-portal.com/deck/3.4.7YIyi.7YIyi.7YIyi.7YHFA.7YHFA.7LF_2.7LF_2.7LF_2.7YIyY.7YIyY.7YIyY.7c4fc.7c4fc.7c4fc.5_38w.5_38w.5_38w.7YEow.7YEow.7YEow.7Qj6o.7Qj6o.7Qj6o.7YIys.7YIys.7YIys.7Qj76.7Qj76.7Qj76.7YLOo.7YLOo.7YLOo.7c9Xy.7c9Xy.7YLP6.7YLP6.7YLP6.7YE4M.7YE4M.7YE4M?lang=en" TargetMode="External"/><Relationship Id="rId20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415" Type="http://schemas.openxmlformats.org/officeDocument/2006/relationships/hyperlink" Target="https://shadowverse-portal.com/deck/3.1.7WnIY.7WnIY.7WnIY.7Lk0w.7Lk0w.7X5ZQ.7X5ZQ.7X5ZQ.7LNJy.7LNJy.7LNJy.7SwjI.7SwjI.7SwjI.7WnIi.7WnIi.7WnIi.7P9lQ.7P9lQ.7P9lQ.7Wo1Q.7Wo1Q.7X9j2.7X9j2.7b0II.7b0II.7b0II.7P7JA.7P7JA.7P7JA.7PZtI.7PZtI.7PZtI.7XC9I.7XC9I.7XC9I.7TO0c.7TO0c.7b0IS.7b0IS?lang=en" TargetMode="External"/><Relationship Id="rId622" Type="http://schemas.openxmlformats.org/officeDocument/2006/relationships/hyperlink" Target="https://shadowverse-portal.com/deck/3.3.7Xrfi.7LNJy.7LNJy.7LNJy.7WnIi.7WnIi.7WnIi.7MWZS.7MWZS.7MWZS.7XwY2.7XwY2.7XwY2.7XxGw.7XxGw.7XxGw.7S_c6.7S_c6.7S_c6.7Wpko.7Wpko.7Wpko.7P7JA.7P7JA.7P7JA.7XrfY.7XrfY.7XrfY.7bizg.7bizg.7bizg.7Wpky.7Wpky.7Wpky.7Xu5o.7Xu5o.7Xu5o.7Xy-I.7Xy-I.7Xy-I?lang=en" TargetMode="External"/><Relationship Id="rId261" Type="http://schemas.openxmlformats.org/officeDocument/2006/relationships/hyperlink" Target="https://shadowverse-portal.com/deck/3.6.7cp22.7cp22.7cp22.7crUc.7crUc.7crUc.7cpmw.7cpmw.7cpmw.7S_by.7S_by.7S_by.7VI4y.7VI4y.7VI4y.7Z3ni.7Z3ni.7Z3ni.7crUI.7crUI.7crUI.7VG7o.7VG7o.7ctwY.7ctwY.7ctwY.7VFeY.7VFeY.7VFeY.7cwMo.7cwMo.7cwMo.7Z6Do.7Z6Do.7Z6Do.7crUS.7crUS.7crUS.7cwMy.7cwMy?lang=en" TargetMode="External"/><Relationship Id="rId499" Type="http://schemas.openxmlformats.org/officeDocument/2006/relationships/hyperlink" Target="https://shadowverse-portal.com/deck/3.2.7M3Gc.7M3Gc.7M3Gc.7PtPS.7PtPS.7bHO2.7bHO2.7bHO2.7M6RQ.7M6RQ.7M6RQ.7LNJy.7S_by.7S_by.7M0qC.7M5ii.7M5ii.7M5ii.7Tf62.7Tf62.7Tf62.7bJqI.7bJqI.7bJqI.7M88o.7M88y.7M88y.7M88y.7XaZy.7XaZy.7XaZy.7bMGY.7bMGY.7bMGY.7bOio.7bOio.7bOio.7Xaa6.7Xaa6.7Xaa6?lang=en" TargetMode="External"/><Relationship Id="rId5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59" Type="http://schemas.openxmlformats.org/officeDocument/2006/relationships/hyperlink" Target="https://shadowverse-portal.com/deck/3.3.5-gkQ.5-gkQ.5-gkQ.7U2Fa.7U2Fa.7U2Fa.7P9lQ.7P9lQ.7MWZS.7MWZS.7MWZS.5-gka.5-gka.5-gka.7QI-w.7QI-w.7QI-w.7Wpko.7Wpko.7P7JA.7P7JA.7P7JA.7QFpo.7Xy-S.7Xy-S.7Xy-S.7QKiI.7Xu5y.7Xu5y.7QDNi.7QDNi.7QDNi.7bgXQ.7bgXQ.7U77w.7U77w.7U77w.7bn7S.7bn7S.7bn7S?lang=en" TargetMode="External"/><Relationship Id="rId56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21" Type="http://schemas.openxmlformats.org/officeDocument/2006/relationships/hyperlink" Target="https://shadowverse-portal.com/deck/3.2.7M3Gc.7M3Gc.7M3Gc.7PtPS.7PtPS.7bHO2.7bHO2.7bHO2.7M6RQ.7M6RQ.7M6RQ.7LNJy.7S_by.7S_by.7S_by.7M0qC.7M5ii.7M5ii.7M5ii.7Tf62.7Tf62.7Tf62.7bJqI.7bJqI.7bJqI.7M88o.7M88y.7M88y.7M88y.7XaZy.7XaZy.7XaZy.7bMGY.7bMGY.7bMGY.7bOio.7bOio.7bOio.7Xaa6.7Xaa6?lang=en" TargetMode="External"/><Relationship Id="rId21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26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3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67" Type="http://schemas.openxmlformats.org/officeDocument/2006/relationships/hyperlink" Target="https://shadowverse-portal.com/deck/3.4.7Mq5c.7Mq5c.7Mq5c.7QboM.7QboM.7QboM.7YIyi.7YIyi.7YIyi.7YHFA.7YHFA.7YHFA.7S_by.7S_by.7S_by.7WnIi.7WnIi.7WnIi.7YE4C.7YE4C.7YIyY.7YIyY.7YIyY.7c4fc.7c4fc.7c4fc.7S_c6.7S_c6.7USNI.7USNI.7USNI.7YGWI.7YGWI.7YGWI.7YLOo.7YLOo.7YLOo.7UXFy.7UXFy.7UXFy?lang=en" TargetMode="External"/><Relationship Id="rId272" Type="http://schemas.openxmlformats.org/officeDocument/2006/relationships/hyperlink" Target="https://shadowverse-portal.com/deck/3.2.7M3Gc.7M3Gc.7PtPS.7PtPS.7PtPS.7ThYI.7ThYI.7bHO2.7bHO2.7bHO2.7M6RQ.7M6RQ.7M6RQ.7LNJy.7LNJy.7M0qC.7M0qC.7M0qC.7M5ii.7M5ii.7bJqI.7bJqI.7bJqI.7M88o.7M88o.7M88y.7M88y.7M88y.7XaZy.7XaZy.7XaZy.7bMGY.7bMGY.7bMGY.7bOio.7bOio.7bOio.7Xaa6.7Xaa6.7Xaa6?lang=en" TargetMode="External"/><Relationship Id="rId577" Type="http://schemas.openxmlformats.org/officeDocument/2006/relationships/hyperlink" Target="https://shadowverse-portal.com/deck/3.2.7M3Gc.7M3Gc.7M3Gc.7PtPS.7PtPS.7bHO2.7bHO2.7bHO2.7M6RQ.7M6RQ.7M6RQ.7LNJy.7S_by.7S_by.7M0qC.7M5ii.7M5ii.7M5ii.7Tf62.7Tf62.7Tf62.7bJqI.7bJqI.7bJqI.7M88o.7M88y.7M88y.7M88y.7XaZy.7XaZy.7XaZy.7bMGY.7bMGY.7bMGY.7bOio.7bOio.7bOio.7Xaa6.7Xaa6.7Xaa6?lang=en" TargetMode="External"/><Relationship Id="rId700" Type="http://schemas.openxmlformats.org/officeDocument/2006/relationships/hyperlink" Target="https://shadowverse-portal.com/deck/3.2.7M3Gc.7M3Gc.7M3Gc.7PtPS.7bHO2.7bHO2.7bHO2.7M6RQ.7M6RQ.7M6RQ.7LNJy.7LNJy.7S_by.7S_by.7M0qC.7M5ii.7M5ii.7M5ii.7Tf62.7Tf62.7Tf62.7bJqI.7bJqI.7bJqI.7M88o.7M88y.7M88y.7M88y.7XaZy.7XaZy.7XaZy.7bMGY.7bMGY.7bMGY.7bOio.7bOio.7bOio.7Xaa6.7Xaa6.7Xaa6?lang=en" TargetMode="External"/><Relationship Id="rId132" Type="http://schemas.openxmlformats.org/officeDocument/2006/relationships/hyperlink" Target="https://shadowverse-portal.com/deck/3.6.7abwo.7abwo.7abwo.7ctwi.7Sz9Y.7Sz9Y.7Sz9Y.7aWZC.7aWZC.7aWZC.7Nfoy.7Nfoy.7Nfoy.7RP3I.7RP3I.7RRVi.7RRVi.7RRVi.7VAmM.7VAmM.7VAmM.7VI56.7VI56.7VI56.7Z1Lc.7Z1Lc.7Z1Lc.7Z6E6.7Z6E6.7Z6E6.7LKti.7LKti.7LKti.7S_bo.7VI4o.7VI4o.7VI4o.7NdMi.7NdMi.7NdMi?lang=en" TargetMode="External"/><Relationship Id="rId437" Type="http://schemas.openxmlformats.org/officeDocument/2006/relationships/hyperlink" Target="https://shadowverse-portal.com/deck/3.2.7M3Gc.7M3Gc.7M3Gc.7PtPS.7bHO2.7bHO2.7bHO2.7M6RQ.7M6RQ.7M6RQ.7LNJy.7LNJy.7S_by.7S_by.7M0qC.7M0qC.7M5ii.7M5ii.7Tf62.7Tf62.7bJqI.7bJqI.7bJqI.7M88o.7M88o.7M88y.7M88y.7M88y.7XaZy.7XaZy.7XaZy.7bMGY.7bMGY.7bMGY.7bOio.7bOio.7bOio.7Xaa6.7Xaa6.7Xaa6?lang=en" TargetMode="External"/><Relationship Id="rId644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83" Type="http://schemas.openxmlformats.org/officeDocument/2006/relationships/hyperlink" Target="https://shadowverse-portal.com/deck/3.2.7M3Gc.7M3Gc.7M3Gc.7bHO2.7bHO2.7bHO2.7M6RQ.7M6RQ.7M6RQ.7LNJy.7LNJy.7S_by.7S_by.7S_by.7M0qC.7M0qC.7M5ii.7M5ii.7M5ii.7bJqI.7bJqI.7bJqI.7M88o.7M88o.7M88y.7M88y.7M88y.7XaZy.7XaZy.7XaZy.7bMGY.7bMGY.7bMGY.7bOio.7bOio.7bOio.7Xaa6.7Xaa6.7Xaa6.7bOiy?lang=en" TargetMode="External"/><Relationship Id="rId490" Type="http://schemas.openxmlformats.org/officeDocument/2006/relationships/hyperlink" Target="https://shadowverse-portal.com/deck/3.1.7WnIY.7WnIY.7WnIY.7Lk0w.7Lk0w.7X5ZQ.7X5ZQ.7X5ZQ.7LNJy.7LNJy.7LNJy.7SwjI.7SwjI.7SwjI.7WnIi.7WnIi.7WnIi.7P9lQ.7P9lQ.7Wo1Q.7Wo1Q.7TO0S.7P7JA.7P7JA.7P7JA.7PZtI.7PZtI.7PZtI.7TLaC.7TLaC.7LlkS.7LlkS.7XC9I.7XC9I.7XC9I.7LKti.7LKti.7b0IS.7b0IS.7b0IS?lang=en" TargetMode="External"/><Relationship Id="rId504" Type="http://schemas.openxmlformats.org/officeDocument/2006/relationships/hyperlink" Target="https://shadowverse-portal.com/deck/3.7.7dBxo.7dBxo.7LNJy.7LNJy.7S_by.7S_by.7S_by.7Ve32.7Ve32.7Ve32.7dEO2.7dEO2.7dEO2.7Wpko.7Wpko.7P7JA.7P7JA.7VgVS.7VgVS.7O0GI.7O0GI.7O0GI.7O2DS.7O2DS.7O2DS.7VgVI.7VgVI.7VgVI.7Wpky.7Ve3C.7Ve3C.7Ve3C.60COk.7Sz9Y.7dInI.7dInI.7RsMc.7NzKy.7NzKy.7S_bo?lang=en" TargetMode="External"/><Relationship Id="rId71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Wpky.7NHOS.7NHOS.7NHOS.7LKti.7LKti.7LKti.7NA3s.7NA3s.7cVW2.7cVW2.7cVW2?lang=en" TargetMode="External"/><Relationship Id="rId7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43" Type="http://schemas.openxmlformats.org/officeDocument/2006/relationships/hyperlink" Target="https://shadowverse-portal.com/deck/3.4.7Mq5c.7Mq5c.7Mq5c.7QboM.7QboM.7QboM.7YIyi.7YIyi.7YIyi.7YHFA.7YHFA.7YHFA.7S_by.7S_by.7S_by.7WnIi.7WnIi.7WnIi.7YIyY.7YIyY.7YIyY.7c4fc.7c4fc.7c4fc.7S_c6.7S_c6.7USNI.7USNI.7USNS.7USNS.7USNS.7YGWI.7YGWI.7YGWI.7YLOo.7YLOo.7YLOo.7UXFy.7UXFy.7UXFy?lang=en" TargetMode="External"/><Relationship Id="rId350" Type="http://schemas.openxmlformats.org/officeDocument/2006/relationships/hyperlink" Target="https://shadowverse-portal.com/deck/3.4.7Mq5c.7Mq5c.7Mq5c.7QboM.7QboM.7QboM.7YIyi.7YIyi.7YIyi.7YHFA.7YHFA.7YHFA.7S_by.7S_by.7WnIi.7WnIi.7WnIi.7Muzo.7YIyY.7YIyY.7YIyY.7c4fc.7c4fc.7c4fc.7S_c6.7S_c6.7S_c6.7USNI.7USNI.7USNS.7USNS.7YGWI.7YGWI.7YGWI.7YLOo.7YLOo.7YLOo.7UXFy.7UXFy.7UXFy?lang=en" TargetMode="External"/><Relationship Id="rId58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21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NHOS.7NHOS.7NHOS.7LKti.7LKti.7LKti.7NA3s.7NA3s.7NA3s.7cVW2.7cVW2.7cVW2?lang=en" TargetMode="External"/><Relationship Id="rId448" Type="http://schemas.openxmlformats.org/officeDocument/2006/relationships/hyperlink" Target="https://shadowverse-portal.com/deck/3.3.7SuH2.7SuH2.7SuH2.7WnIY.7WnIY.7LNJy.7LNJy.7LNJy.7S_by.7S_by.7S_by.7MWZS.7MWZS.7MWZS.7bfoY.7bfoY.7bfoY.7biEo.7biEo.7biEo.7S_c6.7S_c6.7S_c6.7Wpko.7Wpko.7Wpko.7bkh2.7bkh2.7bkh2.7QKiI.7QKiI.7Wpky.7Wpky.7Wpky.7bn7I.7bn7I.7bn7I.7Sz9Y.7Sz9Y.7Sz9Y?lang=en" TargetMode="External"/><Relationship Id="rId655" Type="http://schemas.openxmlformats.org/officeDocument/2006/relationships/hyperlink" Target="https://shadowverse-portal.com/deck/3.2.7PtPS.7PtPS.7PtPS.7bHO2.7bHO2.7bHO2.7M6RQ.7M6RQ.7M6RQ.7LNJy.7LNJy.7LNJy.7M0qC.7M0qC.7M0qC.7M5ii.7M5ii.7M5ii.7bJqI.7bJqI.7bJqI.7Wpko.7Wpko.7Wpko.7M0q2.7M0q2.7M88y.7M88y.7M88y.7XaZy.7XaZy.7XaZy.7bMGY.7bMGY.7bMGY.7bOio.7bOio.7bOio.7Xaa6.7Xaa6?lang=en" TargetMode="External"/><Relationship Id="rId294" Type="http://schemas.openxmlformats.org/officeDocument/2006/relationships/hyperlink" Target="https://shadowverse-portal.com/deck/3.8.7OQdy.7OQdy.7OQdy.7S9uI.7S9uI.7S9uI.7S8Aw.7S8Aw.7S8Aw.7S_by.7S_by.7S_by.7WnIi.7OOBY.7OOBY.7OOBY.7V-1S.7V-1S.7V-1S.7ZmSw.7ZmSw.7ZmSw.7S_c6.7S_c6.7S_c6.7SAdA.7SAdA.7SAdA.7OOBi.7OQe6.7OQe6.7OQe6.7Wpky.7Wpky.7W2vo.7W2vo.7W2vo.7dhBy.7dhBy.7dhBy?lang=en" TargetMode="External"/><Relationship Id="rId308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1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722" Type="http://schemas.openxmlformats.org/officeDocument/2006/relationships/hyperlink" Target="https://shadowverse-portal.com/deck/3.3.7SuH2.7SuH2.7SuH2.7LNJy.7LNJy.7LNJy.7S_by.7S_by.7S_by.7WnIi.7WnIi.7WnIi.7MWZS.7MWZS.7bfoY.7bfoY.7bfoY.7biEo.7biEo.7biEo.7S_c6.7S_c6.7S_c6.7Wpko.7Wpko.7Wpko.7bkh2.7bkh2.7bkh2.7QKiI.7QKiI.7Wpky.7Wpky.7Wpky.7bn7I.7bn7I.7bn7I.7Sz9Y.7Sz9Y.7Sz9Y?lang=en" TargetMode="External"/><Relationship Id="rId89" Type="http://schemas.openxmlformats.org/officeDocument/2006/relationships/hyperlink" Target="https://shadowverse-portal.com/deck/3.4.7LF_2.7LF_2.7LF_2.7LNJy.7LNJy.7LNJy.7P90i.7Muzo.7Muzo.5_38w.5_38w.5_38w.7YEow.7YEow.7YEow.7Wpko.7Wpko.7Wpko.7P7JA.7P7JA.7P7JA.7Qj6o.7Qj6o.7Qj6o.7YIys.7YIys.7YIys.7Qj76.7Qj76.7Qj76.7YLOy.7c9Xy.7c9Xy.7c9Xy.7YLP6.7YLP6.7YLP6.7YE4M.7YE4M.7YE4M?lang=en" TargetMode="External"/><Relationship Id="rId154" Type="http://schemas.openxmlformats.org/officeDocument/2006/relationships/hyperlink" Target="https://shadowverse-portal.com/deck/3.2.7M3Gc.7M3Gc.7M3Gc.7PtPS.7PtPS.7PtPS.7bHO2.7bHO2.7bHO2.7M6RQ.7M6RQ.7M6RQ.7M0qC.7M0qC.7M5ii.7M5ii.7M5ii.7Tf62.7Tf62.7Tf62.7bJqI.7bJqI.7bJqI.7M88o.7M88o.7M88y.7M88y.7M88y.7XaZy.7XaZy.7XaZy.7bMGY.7bMGY.7bMGY.7bOio.7bOio.7bOio.7Xaa6.7Xaa6.7Xaa6?lang=en" TargetMode="External"/><Relationship Id="rId361" Type="http://schemas.openxmlformats.org/officeDocument/2006/relationships/hyperlink" Target="https://shadowverse-portal.com/deck/3.2.7M3Gc.7M3Gc.7M3Gc.7PtPS.7PtPS.7bHO2.7bHO2.7bHO2.7M6RQ.7M6RQ.7M6RQ.7LNJy.7S_by.7S_by.7M0qC.7M5ii.7M5ii.7M5ii.7Tf62.7Tf62.7Tf62.7bJqI.7bJqI.7bJqI.7M88o.7M88y.7M88y.7M88y.7XaZy.7XaZy.7XaZy.7bMGY.7bMGY.7bMGY.7bOio.7bOio.7bOio.7Xaa6.7Xaa6.7Xaa6?lang=en" TargetMode="External"/><Relationship Id="rId599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459" Type="http://schemas.openxmlformats.org/officeDocument/2006/relationships/hyperlink" Target="https://shadowverse-portal.com/deck/3.8.7aWZ2.7dhBo.7dhBo.7dhBo.7S8Aw.7dabw.7LNJy.7S_by.7WnIi.7Wo1Q.7abwo.7abwo.7OOBY.7S9uS.7V-1I.7V-1S.7delY.7delY.7delY.7ZqsA.7S_c6.7WksS.7Wpko.7Wj8w.7Zt2o.7dZt2.7dZt2.7dZt2.7deli.7SAdA.7W3eg.7OOBi.7dcJI.7dcJI.7dcJI.7dcJS.7ZovA.7Wpky.7SEn6.7Zt36?lang=en" TargetMode="External"/><Relationship Id="rId666" Type="http://schemas.openxmlformats.org/officeDocument/2006/relationships/hyperlink" Target="https://shadowverse-portal.com/deck/3.4.7c75i.7LF_2.7LF_2.7LF_2.7LNJy.7LNJy.7Muzo.7Muzo.5_38w.5_38w.5_38w.7YEow.7YEow.7YEow.7Wpko.7Wpko.7Wpko.7P7JA.7P7JA.7P7JA.7Qj6o.7Qj6o.7Qj6o.7YIys.7YIys.7YIys.7Qj76.7Qj76.7Qj76.7YLOy.7c9Xy.7c9Xy.7c9Xy.7YLP6.7YLP6.7YLP6.7S_bo.7YE4M.7YE4M.7YE4M?lang=en" TargetMode="External"/><Relationship Id="rId16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221" Type="http://schemas.openxmlformats.org/officeDocument/2006/relationships/hyperlink" Target="https://shadowverse-portal.com/deck/3.3.5-gkQ.5-gkQ.5-gkQ.7U2Fa.7U2Fa.7P9lQ.7P9lQ.7MWZS.7MWZS.7MWZS.5-gka.5-gka.5-gka.7QI-w.7QI-w.7QI-w.7Wpko.7Wpko.7P7JA.7P7JA.7P7JA.7QFpo.7Xy-S.7Xy-S.7Xy-S.7QKiI.7Xu5y.7Xu5y.7QDNi.7QDNi.7QDNi.7bgXQ.7bgXQ.7bgXQ.7U77w.7U77w.7U77w.7bn7S.7bn7S.7bn7S?lang=en" TargetMode="External"/><Relationship Id="rId319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o.7M88y.7M88y.7M88y.7XaZy.7XaZy.7XaZy.7bMGY.7bMGY.7bMGY.7bOio.7bOio.7bOio.7Xaa6.7Xaa6?lang=en" TargetMode="External"/><Relationship Id="rId526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733" Type="http://schemas.openxmlformats.org/officeDocument/2006/relationships/hyperlink" Target="https://shadowverse-portal.com/deck/3.2.7M3Gc.7M3Gc.7M3Gc.7PtPS.7PtPS.7PtPS.7bHO2.7bHO2.7bHO2.7M6RQ.7M6RQ.7M6RQ.7S_by.7S_by.7S_by.7M0qC.7M0qC.7M5ii.7M5ii.7M5ii.7Tf62.7Tf62.7Tf62.7bJqI.7bJqI.7bJqI.7M88y.7M88y.7M88y.7XaZy.7XaZy.7XaZy.7bMGY.7bMGY.7bMGY.7bOio.7bOio.7bOio.7Xaa6.7Xaa6?lang=en" TargetMode="External"/><Relationship Id="rId165" Type="http://schemas.openxmlformats.org/officeDocument/2006/relationships/hyperlink" Target="https://shadowverse-portal.com/deck/3.4.7QboM.7QboM.7QboM.7YIyi.7YIyi.7YIyi.7YHFA.7YHFA.7YHFA.7S_by.7S_by.7S_by.7WnIi.7WnIi.7WnIi.7YIyY.7YIyY.7YIyY.7c4fc.7c4fc.7c4fc.7S_c6.7S_c6.7S_c6.7USNI.7USNI.7USNS.7USNS.7USNS.7YGWI.7YGWI.7YGWI.7c2DM.7c2DM.7c2DM.7YLOo.7YLOo.7YLOo.7UXFy.7UXFy?lang=en" TargetMode="External"/><Relationship Id="rId372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77" Type="http://schemas.openxmlformats.org/officeDocument/2006/relationships/hyperlink" Target="https://shadowverse-portal.com/deck/3.4.7c75i.7LF_2.7LF_2.7LF_2.7LNJy.7LNJy.7Muzo.7Muzo.7Muzo.5_38w.5_38w.5_38w.7YEow.7YEow.7YEow.7Wpko.7Wpko.7Wpko.7P7JA.7P7JA.7Qj6o.7Qj6o.7Qj6o.7YIys.7YIys.7YIys.7Qj76.7Qj76.7Qj76.7YLOy.7YLOy.7c9Xy.7c9Xy.7c9Xy.7YLP6.7YLP6.7YLP6.7YE4M.7YE4M.7YE4M?lang=en" TargetMode="External"/><Relationship Id="rId232" Type="http://schemas.openxmlformats.org/officeDocument/2006/relationships/hyperlink" Target="https://shadowverse-portal.com/deck/3.3.5-gkQ.5-gkQ.5-gkQ.7U2Fa.7P9lQ.7P9lQ.7P9lQ.7MWZS.7MWZS.7MWZS.5-gka.5-gka.5-gka.7QI-w.7QI-w.7QI-w.7Wpko.7Wpko.7P7JA.7P7JA.7P7JA.7QFpo.7Xy-S.7Xy-S.7Xy-S.7QKiI.7Xu5y.7Xu5y.7Xu5y.7QDNi.7QDNi.7QDNi.7bgXQ.7bgXQ.7U77w.7U77w.7U77w.7bn7S.7bn7S.7bn7S?lang=en" TargetMode="External"/><Relationship Id="rId27" Type="http://schemas.openxmlformats.org/officeDocument/2006/relationships/hyperlink" Target="https://shadowverse-portal.com/deck/3.5.7Uqno.7Uqno.7Uqno.7cQds.7cQds.7cQds.7LNJy.7LNJy.7LNJy.7abwo.7abwo.7abwo.7NEy2.7NEy2.7NEy2.7UvgS.7UvgS.7UvgS.7cXyI.7cXyI.7cXyI.7UrWg.7UrWg.7UrWg.7Yewy.7Yewy.7Yewy.7Utyw.7NHOS.7NHOS.7NHOS.7LKti.7LKti.7LKti.7NA3s.7NA3s.7NA3s.7cVW2.7cVW2.7cVW2?lang=en" TargetMode="External"/><Relationship Id="rId537" Type="http://schemas.openxmlformats.org/officeDocument/2006/relationships/hyperlink" Target="https://shadowverse-portal.com/deck/3.3.7Xrfi.7Xrfi.7Xrfi.5-gkQ.5-gkQ.5-gkQ.7WnIi.7WnIi.7Wo1Q.7Wo1Q.7MWZS.7MWZS.7QI-w.7QI-w.7QI-w.7XxGw.7XxGw.7XxGw.7Wpko.7Wpko.7P7JA.7P7JA.7Wj8w.7Wj8w.7XrfY.7XrfY.7XrfY.7bizg.7bizg.7bizg.7Wpky.7Wpky.7Xu5o.7Xu5o.7Xu5o.7bgXQ.7bgXQ.7Xy-I.7Xy-I.7Xy-I?lang=en" TargetMode="External"/><Relationship Id="rId8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176" Type="http://schemas.openxmlformats.org/officeDocument/2006/relationships/hyperlink" Target="https://shadowverse-portal.com/deck/3.3.7SuH2.7SuH2.7SuH2.7WnIY.7LNJy.7LNJy.7LNJy.7S_by.7S_by.7S_by.7MWZS.7MWZS.7MWZS.7bfoY.7bfoY.7bfoY.7biEo.7biEo.7biEo.7S_c6.7S_c6.7S_c6.7Wpko.7Wpko.7Wpko.7bkh2.7bkh2.7bkh2.7QKiI.7Wpky.7Wpky.7Wpky.7bn7I.7bn7I.7bn7I.7Sz9Y.7Sz9Y.7Sz9Y.7LKti.7LKti?lang=en" TargetMode="External"/><Relationship Id="rId383" Type="http://schemas.openxmlformats.org/officeDocument/2006/relationships/hyperlink" Target="https://shadowverse-portal.com/deck/3.3.7Xrfi.7Xrfi.7Xrfi.5-gkQ.5-gkQ.5-gkQ.7WnIi.7WnIi.7Wo1Q.7Wo1Q.7Wo1Q.7XwY2.7XwY2.7XwY2.7QI-w.7QI-w.7QI-w.7XxGw.7XxGw.7XxGw.7P7JA.7P7JA.7P7JA.7Wj8w.7Wj8w.7Wj8w.7XrfY.7XrfY.7XrfY.7Xy-S.7Xy-S.7bizg.7bizg.7bizg.7Xu5o.7Xu5o.7Xu5o.7Xy-I.7Xy-I.7Xy-I?lang=en" TargetMode="External"/><Relationship Id="rId59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04" Type="http://schemas.openxmlformats.org/officeDocument/2006/relationships/hyperlink" Target="https://shadowverse-portal.com/deck/3.2.7M3Gc.7M3Gc.7M3Gc.7PtPS.7bHO2.7bHO2.7bHO2.7M6RQ.7M6RQ.7M6RQ.7LNJy.7LNJy.7S_by.7S_by.7M0qC.7M5ii.7M5ii.7M5ii.7Tf62.7Tf62.7bJqI.7bJqI.7bJqI.7M88o.7M88y.7M88y.7M88y.7XaZy.7XaZy.7XaZy.7bMGY.7bMGY.7bMGY.7bOio.7bOio.7bOio.7Xaa6.7Xaa6.7Xaa6.7bOiy?lang=en" TargetMode="External"/><Relationship Id="rId243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5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88" Type="http://schemas.openxmlformats.org/officeDocument/2006/relationships/hyperlink" Target="https://shadowverse-portal.com/deck/3.2.7M3Gc.7M3Gc.7M3Gc.7bHO2.7bHO2.7bHO2.7M6RQ.7M6RQ.7M6RQ.7LNJy.7LNJy.7S_by.7S_by.7M0qC.7M0qC.7M5ii.7M5ii.7M5ii.7Tf62.7Tf62.7Tf62.7bJqI.7bJqI.7bJqI.7M88o.7M88y.7M88y.7M88y.7XaZy.7XaZy.7XaZy.7bMGY.7bMGY.7bMGY.7bOio.7bOio.7bOio.7Xaa6.7Xaa6.7Xaa6?lang=en" TargetMode="External"/><Relationship Id="rId38" Type="http://schemas.openxmlformats.org/officeDocument/2006/relationships/hyperlink" Target="https://shadowverse-portal.com/deck/3.3.7SuH2.7SuH2.7SuH2.7WnIY.7WnIY.7LNJy.7LNJy.7LNJy.7S_by.7S_by.7S_by.7WnIi.7WnIi.7WnIi.7MWZS.7MWZS.7bfoY.7bfoY.7bfoY.7biEo.7biEo.7biEo.7S_c6.7S_c6.7S_c6.7Wpko.7Wpko.7Wpko.7bkh2.7bkh2.7bkh2.7U6P2.7Wpky.7Wpky.7Wpky.7bn7I.7bn7I.7bn7I.7Sz9Y.7Sz9Y?lang=en" TargetMode="External"/><Relationship Id="rId103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10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48" Type="http://schemas.openxmlformats.org/officeDocument/2006/relationships/hyperlink" Target="https://shadowverse-portal.com/deck/3.3.7SuH2.7SuH2.7SuH2.7LNJy.7LNJy.7LNJy.7S_by.7S_by.7S_by.7WnIi.7WnIi.7WnIi.5-f_Y.7MWZS.7MWZS.7MWZS.7bfoY.7bfoY.7bfoY.7biEo.7biEo.7biEo.7S_c6.7S_c6.7S_c6.7Wpko.7Wpko.7Wpko.7bkh2.7bkh2.7bkh2.7U6P2.7U6P2.7U6P2.7Wpky.7Wpky.7Wpky.7bn7I.7bn7I.7bn7I?lang=en" TargetMode="External"/><Relationship Id="rId91" Type="http://schemas.openxmlformats.org/officeDocument/2006/relationships/hyperlink" Target="https://shadowverse-portal.com/deck/3.2.7M3Gc.7M3Gc.7M3Gc.7PtPS.7PtPS.7bHO2.7bHO2.7bHO2.7M6RQ.7M6RQ.7M6RQ.7LNJy.7LNJy.7S_by.7S_by.7M0qC.7M0qC.7M5ii.7M5ii.7M5ii.7Tf62.7Tf62.7bJqI.7bJqI.7bJqI.7M88o.7M88y.7M88y.7M88y.7XaZy.7XaZy.7bMGY.7bMGY.7bMGY.7bOio.7bOio.7bOio.7Xaa6.7Xaa6.7Xaa6?lang=en" TargetMode="External"/><Relationship Id="rId187" Type="http://schemas.openxmlformats.org/officeDocument/2006/relationships/hyperlink" Target="https://shadowverse-portal.com/deck/3.2.7M3Gc.7M3Gc.7M3Gc.7PtPS.7bHO2.7bHO2.7bHO2.7M6RQ.7M6RQ.7M6RQ.7LNJy.7LNJy.7S_by.7S_by.7S_by.7M0qC.7M0qC.7M5ii.7M5ii.7M5ii.7Tf62.7Tf62.7Tf62.7bJqI.7bJqI.7bJqI.7M88y.7M88y.7M88y.7XaZy.7XaZy.7XaZy.7bMGY.7bMGY.7bMGY.7bOio.7bOio.7bOio.7Xaa6.7Xaa6?lang=en" TargetMode="External"/><Relationship Id="rId394" Type="http://schemas.openxmlformats.org/officeDocument/2006/relationships/hyperlink" Target="https://shadowverse-portal.com/deck/3.2.7XY7Y.7XY7Y.7XY7Y.7LNJy.7LNJy.7LNJy.7S_by.7S_by.7S_by.7WnIi.7WnIi.7WnIi.7XTF2.7XTF2.7XTF2.7S_c6.7S_c6.7S_c6.7bJqS.7bJqS.7bJqS.5-IK4.5-IK4.7XVhI.7XVhI.7XVhI.7XaZo.7XaZo.7XaZo.7Wpky.7Wpky.7Tj-s.7Tj-s.7Tj-s.7bJqc.7bJqc.7bJqc.7XYsQ.7XYsQ.7XYsQ?lang=en" TargetMode="External"/><Relationship Id="rId40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615" Type="http://schemas.openxmlformats.org/officeDocument/2006/relationships/hyperlink" Target="https://shadowverse-portal.com/deck/3.6.7NawI.7NawI.7NawI.7cpmw.7cpmw.7LNJy.7LNJy.7LNJy.7S_by.7S_by.7S_by.7abwo.7abwo.7abwo.7NbfA.7NbfA.7NbfA.7S_c6.7S_c6.7S_c6.7Wpko.7Wpko.7Wpko.7P7JA.7P7JA.7P7JA.7Wpky.7Wpky.7Wpky.7crUS.7crUS.7crUS.7Nfoy.7Nfoy.7Nfoy.7RP3I.7RP3I.7cwMy.7cwMy.7cwMy?lang=en" TargetMode="External"/><Relationship Id="rId254" Type="http://schemas.openxmlformats.org/officeDocument/2006/relationships/hyperlink" Target="https://shadowverse-portal.com/deck/3.4.7Mq5c.7Mq5c.7Mq5c.7QboM.7QboM.7QboM.7YIyi.7YIyi.7YIyi.7YHFA.7YHFA.7YHFA.7S_by.7S_by.7S_by.7WnIi.7WnIi.7WnIi.7YIyY.7YIyY.7YIyY.7c4fc.7c4fc.7c4fc.7S_c6.7S_c6.7S_c6.7USNI.7USNI.7USNS.7USNS.7YGWI.7YGWI.7YGWI.7YLOo.7YLOo.7YLOo.7UXFy.7UXFy.7UXFy?lang=en" TargetMode="External"/><Relationship Id="rId699" Type="http://schemas.openxmlformats.org/officeDocument/2006/relationships/hyperlink" Target="https://shadowverse-portal.com/deck/3.5.7Uqno.7Uqno.7Uqno.7cQds.7cQds.7cQds.7LNJy.7LNJy.7abwo.7abwo.7abwo.7NEy2.7NEy2.7NEy2.7UvgS.7UvgS.7UvgS.7cQdY.7cXyI.7cXyI.7cXyI.7UrWg.7UrWg.7UrWg.7Yewy.7Yewy.7Yewy.7Utyw.7NHOS.7NHOS.7NHOS.7LKti.7LKti.7LKti.7NA3s.7NA3s.7NA3s.7cVW2.7cVW2.7cVW2?lang=en" TargetMode="External"/><Relationship Id="rId49" Type="http://schemas.openxmlformats.org/officeDocument/2006/relationships/hyperlink" Target="https://shadowverse-portal.com/deck/3.3.7SuH2.7SuH2.7SuH2.7WnIY.7WnIY.7WnIY.7LNJy.7LNJy.7LNJy.7S_by.7S_by.7S_by.7WnIi.7WnIi.7WnIi.7MWZS.7MWZS.7MWZS.7bfoY.7bfoY.7bfoY.7biEo.7biEo.7biEo.7S_c6.7S_c6.7S_c6.7Wpko.7Wpko.7Wpko.7bkh2.7bkh2.7bkh2.7QKiI.7Wpky.7Wpky.7Wpky.7bn7I.7bn7I.7bn7I?lang=en" TargetMode="External"/><Relationship Id="rId114" Type="http://schemas.openxmlformats.org/officeDocument/2006/relationships/hyperlink" Target="https://shadowverse-portal.com/deck/3.3.5-gkQ.5-gkQ.5-gkQ.7LNJy.7LNJy.7WnIi.7WnIi.7WnIi.7MWZS.7MWZS.7MWZS.7XwY2.7XwY2.7XwY2.7XxGw.7XxGw.7XxGw.7Wpko.7Wpko.7Wpko.7P7JA.7P7JA.7P7JA.7Wj8w.7Wj8w.7XrfY.7XrfY.7XrfY.7bizg.7bizg.7bizg.7Xu5o.7Xu5o.7Xu5o.7bgXQ.7bgXQ.7bgXQ.7Xy-I.7Xy-I.7Xy-I?lang=en" TargetMode="External"/><Relationship Id="rId461" Type="http://schemas.openxmlformats.org/officeDocument/2006/relationships/hyperlink" Target="https://shadowverse-portal.com/deck/3.4.7c75i.7c75i.7c75i.7LNJy.7LNJy.7LNJy.7P90i.7WnIi.7WnIi.7Muzo.7Muzo.7Muzo.5_38w.5_38w.5_38w.7S_c6.7S_c6.7S_c6.7Wpko.7Wpko.7Wpko.7P7JA.7P7JA.7P7JA.7Qj6o.7Qj6o.7Qj6o.7Wpky.7Wpky.7Wpky.7Sz9Y.7Sz9Y.7Sz9Y.7SzPA.7SzPA.7c9Xy.7c9Xy.7c9Xy.7S_bo.7S_bo?lang=en" TargetMode="External"/><Relationship Id="rId559" Type="http://schemas.openxmlformats.org/officeDocument/2006/relationships/hyperlink" Target="https://shadowverse-portal.com/deck/3.2.7M3Gc.7M3Gc.7M3Gc.7PtPS.7bHO2.7bHO2.7bHO2.7M6RQ.7M6RQ.7M6RQ.7LNJy.7S_by.7S_by.7S_by.7M0qC.7M5ii.7M5ii.7M5ii.7Tf62.7Tf62.7Tf62.7bJqI.7bJqI.7bJqI.7M88o.7M88y.7M88y.7M88y.7XaZy.7XaZy.7XaZy.7bMGY.7bMGY.7bMGY.7bOio.7bOio.7bOio.7Xaa6.7Xaa6.7Xaa6?lang=en" TargetMode="External"/><Relationship Id="rId198" Type="http://schemas.openxmlformats.org/officeDocument/2006/relationships/hyperlink" Target="https://shadowverse-portal.com/deck/3.5.7Uqno.7Uqno.7Uqno.7cQds.7cQds.7cQds.7LNJy.7LNJy.7abwo.7abwo.7abwo.7NEy2.7NEy2.7NEy2.7UvgS.7UvgS.7UvgS.7cXyI.7cXyI.7cXyI.7UrWg.7UrWg.7UrWg.7Uqny.7Yewy.7Yewy.7Yewy.7NDEg.7Utyw.7Utyw.7NHOS.7NHOS.7LKti.7LKti.7LKti.7NA3s.7NA3s.7cVW2.7cVW2.7cVW2?lang=en" TargetMode="External"/><Relationship Id="rId321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419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626" Type="http://schemas.openxmlformats.org/officeDocument/2006/relationships/hyperlink" Target="https://shadowverse-portal.com/deck/3.3.7SuH2.7SuH2.7SuH2.7LNJy.7LNJy.7LNJy.7S_by.7S_by.7S_by.7MWZS.7MWZS.7MWZS.7QKic.7bfoY.7bfoY.7bfoY.7biEo.7biEo.7biEo.7S_c6.7S_c6.7S_c6.7Wpko.7Wpko.7Wpko.7bkh2.7bkh2.7bkh2.7QKiI.7U6P2.7U6P2.7U6P2.7Wpky.7Wpky.7Wpky.7bn7I.7bn7I.7bn7I.7aWZC.7bkhC?lang=en" TargetMode="External"/><Relationship Id="rId265" Type="http://schemas.openxmlformats.org/officeDocument/2006/relationships/hyperlink" Target="https://shadowverse-portal.com/deck/3.2.7M3Gc.7M3Gc.7M3Gc.7bHO2.7bHO2.7bHO2.7M6RQ.7M6RQ.7M6RQ.7LNJy.7LNJy.7S_by.7S_by.7S_by.7M0qC.7M5ii.7M5ii.7M5ii.7Tf62.7Tf62.7Tf62.7bJqI.7bJqI.7bJqI.7M88o.7M88y.7M88y.7M88y.7XaZy.7XaZy.7XaZy.7bMGY.7bMGY.7bMGY.7bOio.7bOio.7bOio.7Xaa6.7Xaa6.7Xaa6?lang=ja" TargetMode="External"/><Relationship Id="rId472" Type="http://schemas.openxmlformats.org/officeDocument/2006/relationships/hyperlink" Target="https://shadowverse-portal.com/deck/3.2.7M3Gc.7M3Gc.7M3Gc.7PtPS.7bHO2.7bHO2.7bHO2.7M6RQ.7M6RQ.7M6RQ.7LNJy.7LNJy.7M0qC.7M0qC.7M0qC.7M5ii.7M5ii.7M5ii.7Tf62.7Tf62.7Tf62.7bJqI.7bJqI.7bJqI.7M88o.7M88y.7M88y.7M88y.7XaZy.7XaZy.7XaZy.7bMGY.7bMGY.7bMGY.7bOio.7bOio.7bOio.7Xaa6.7Xaa6.7Xaa6?lang=en" TargetMode="External"/><Relationship Id="rId12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332" Type="http://schemas.openxmlformats.org/officeDocument/2006/relationships/hyperlink" Target="https://shadowverse-portal.com/deck/3.4.7QboM.7QboM.7QboM.7YIyi.7YIyi.7YIyi.7YHFA.7YHFA.7YHFA.7S_by.7S_by.7S_by.7WnIi.7WnIi.7WnIi.7YE4C.7YE4C.7YE4C.7YIyY.7YIyY.7YIyY.7c4fc.7c4fc.7c4fc.7S_c6.7S_c6.7S_c6.7USNI.7USNS.7USNS.7USNS.7YGWI.7YGWI.7YGWI.7YLOo.7YLOo.7YLOo.7UXFy.7UXFy.7UXFy?lang=en" TargetMode="External"/><Relationship Id="rId637" Type="http://schemas.openxmlformats.org/officeDocument/2006/relationships/hyperlink" Target="https://shadowverse-portal.com/deck/3.1.7Lk0w.7Lk0w.7Lk0w.7X5ZQ.7X5ZQ.7X5ZQ.7ay8g.7ay8g.7LjI2.7LjI2.7LjI2.7PXRC.7PXRC.7PXRC.7axPo.7axPo.7axPo.7azs2.7azs2.7azs2.7b0II.7b0II.7b0II.7Wpko.7Wpko.7PSYY.7PSYY.7auzs.7auzs.7LlkS.7LlkS.7LlkS.7Wpky.7PU-y.7PU-y.7PU-y.7XC9I.7XC9I.7abRY.7abRY?lang=en" TargetMode="External"/><Relationship Id="rId276" Type="http://schemas.openxmlformats.org/officeDocument/2006/relationships/hyperlink" Target="https://shadowverse-portal.com/deck/3.7.7ZSC2.7ZSC2.7ZSC2.7Vc62.7Vc62.7ZSRg.7ZSRg.7ZSRg.7LNJy.7LNJy.7LNJy.7ZPlo.7ZPlo.7ZPlo.7ZUeI.7ZUeI.7ZUeI.7VgVS.7VgVS.7ZNJi.7ZNJi.7ZNJi.7ZNJY.7ZNJY.7ZNJY.7ZUeS.7ZUeS.7ZUeS.7LKti.7LKti.7LKti.7VgVc.7VgVc.7VgVc.7dDuy.7dDuy.7dDuy.7ZUec.7ZUec.7ZUec?lang=en" TargetMode="External"/><Relationship Id="rId483" Type="http://schemas.openxmlformats.org/officeDocument/2006/relationships/hyperlink" Target="https://shadowverse-portal.com/deck/3.7.7ZSC2.7ZSC2.7ZSC2.7ZSRg.7ZSRg.7ZSRg.7LNJy.7LNJy.7LNJy.7ZPlo.7ZPlo.7ZPlo.7ZUeI.7ZUeI.7ZUeI.7Wpko.7Wpko.7ZNJi.7ZNJi.7ZNJi.7ZNJY.7ZNJY.7ZNJY.7ZUeS.7ZUeS.7ZUeS.7LKti.7LKti.7LKti.7RsMc.7RsMc.7VgVc.7VgVc.7VgVc.7dDuy.7dDuy.7dDuy.7ZUec.7ZUec.7ZUec?lang=en" TargetMode="External"/><Relationship Id="rId690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Utyw.7Utyw.7NHOS.7NHOS.7NHOS.7LKti.7LKti.7LKti.7NA3s.7NA3s.7NA3s.7cVW2.7cVW2.7cVW2?lang=en" TargetMode="External"/><Relationship Id="rId704" Type="http://schemas.openxmlformats.org/officeDocument/2006/relationships/hyperlink" Target="https://shadowverse-portal.com/deck/3.3.7SuH2.7SuH2.7SuH2.7LNJy.7LNJy.7LNJy.7P90i.7S_by.7S_by.7S_by.7MWZS.7MWZS.7MWZS.7bfoY.7bfoY.7bfoY.7biEo.7biEo.7biEo.7S_c6.7S_c6.7S_c6.7Wpko.7Wpko.7Wpko.7bkh2.7bkh2.7bkh2.7QKiI.7QKiI.7Wpky.7Wpky.7Wpky.7bn7I.7bn7I.7bn7I.7Sz9Y.7Sz9Y.7LKti.7LKti?lang=en" TargetMode="External"/><Relationship Id="rId40" Type="http://schemas.openxmlformats.org/officeDocument/2006/relationships/hyperlink" Target="https://shadowverse-portal.com/deck/3.2.7M3Gc.7M3Gc.7M3Gc.7PtPS.7PtPS.7bHO2.7bHO2.7bHO2.7M6RQ.7M6RQ.7M6RQ.7LNJy.7S_by.7S_by.7M0qC.7M0qC.7M5ii.7M5ii.7M5ii.7Tf62.7Tf62.7Tf62.7bJqI.7bJqI.7bJqI.7M88y.7M88y.7M88y.7XaZy.7XaZy.7XaZy.7bMGY.7bMGY.7bMGY.7bOio.7bOio.7bOio.7Xaa6.7Xaa6.7Xaa6?lang=en" TargetMode="External"/><Relationship Id="rId136" Type="http://schemas.openxmlformats.org/officeDocument/2006/relationships/hyperlink" Target="https://shadowverse-portal.com/deck/3.1.7Lhag.7Lhag.7Lhag.7Lk0w.7Lk0w.7Lk0w.7PVjg.7PVjg.7PVjg.7LNJy.7LNJy.7LNJy.7P90i.7P90i.7P90i.7Su_w.7Su_w.7Su_w.7Wo1Q.7Wo1Q.7Wo1Q.5zW_g.5zW_g.7Lgs6.7Lgs6.7Lgs6.7Wpko.7Wpko.7Wpko.7P7JA.7P7JA.7P7JA.7THQQ.7THQQ.7PU-y.7PU-y.7PU-y.7TO0c.7TO0c.7TO0c?lang=en" TargetMode="External"/><Relationship Id="rId343" Type="http://schemas.openxmlformats.org/officeDocument/2006/relationships/hyperlink" Target="https://shadowverse-portal.com/deck/3.1.7WnIY.7WnIY.7WnIY.7Lk0w.7X5ZQ.7X5ZQ.7X5ZQ.7LNJy.7LNJy.7LNJy.7SwjI.7SwjI.7SwjI.7S_by.7S_by.7WnIi.7WnIi.7WnIi.7P9lQ.7P9lQ.7Wo1Q.7Wo1Q.7X9j2.7X9j2.7b0II.7b0II.7b0II.7P7JA.7P7JA.7P7JA.7PZtI.7PZtI.7PZtI.7XC9I.7XC9I.7XC9I.7TO0c.7TO0c.7b0IS.7b0IS?lang=en" TargetMode="External"/><Relationship Id="rId550" Type="http://schemas.openxmlformats.org/officeDocument/2006/relationships/hyperlink" Target="https://shadowverse-portal.com/deck/3.1.7WnIY.7WnIY.7WnIY.7X5ZQ.7X5ZQ.7X5ZQ.7LF_2.7LF_2.7LNJy.7LNJy.7SwjI.7SwjI.7SwjI.7WnIi.7WnIi.7WnIi.7P9lQ.7P9lQ.7P9lQ.7X9j2.7X9j2.7X9j2.7P7JA.7P7JA.7P7JA.7PZtI.7TLaC.7TLaC.7TLaC.7THQQ.7THQQ.7XC9I.7XC9I.7XC9I.7LKti.7LKti.7LKti.7b0IS.7b0IS.7b0IS?lang=en" TargetMode="External"/><Relationship Id="rId203" Type="http://schemas.openxmlformats.org/officeDocument/2006/relationships/hyperlink" Target="https://shadowverse-portal.com/deck/3.3.7SuH2.7SuH2.7SuH2.7LNJy.7LNJy.7S_by.7S_by.7S_by.7MWZS.7MWZS.7MWZS.7bfoY.7bfoY.7bfoY.7biEo.7biEo.7biEo.7S_c6.7S_c6.7S_c6.7Wpko.7Wpko.7Wpko.7bkh2.7bkh2.7bkh2.7QKiI.7QKiI.7Wpky.7Wpky.7Wpky.7bn7I.7bn7I.7bn7I.7Sz9Y.7Sz9Y.7Sz9Y.7LKti.7LKti.7LKti?lang=en" TargetMode="External"/><Relationship Id="rId648" Type="http://schemas.openxmlformats.org/officeDocument/2006/relationships/hyperlink" Target="https://shadowverse-portal.com/deck/3.5.7Uqno.7Uqno.7Uqno.7cQds.7cQds.7cQds.7LNJy.7LNJy.7abwo.7abwo.7abwo.7NEy2.7NEy2.7NEy2.7UvgS.7UvgS.7UvgS.7cXyI.7cXyI.7cXyI.7UrWg.7UrWg.7UrWg.7Yewy.7Yewy.7Yewy.7NDEg.7Utyw.7Utyw.7NHOS.7NHOS.7NHOS.7LKti.7LKti.7LKti.7NA3s.7NA3s.7cVW2.7cVW2.7cVW2?lang=en" TargetMode="External"/><Relationship Id="rId287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QKiI.7Wpky.7Wpky.7Wpky.7bn7I.7bn7I.7bn7I.7Sz9Y.7Sz9Y.7Sz9Y.7LKti?lang=en" TargetMode="External"/><Relationship Id="rId410" Type="http://schemas.openxmlformats.org/officeDocument/2006/relationships/hyperlink" Target="https://shadowverse-portal.com/deck/3.3.7SuH2.7SuH2.7SuH2.7WnIY.7WnIY.7LNJy.7LNJy.7LNJy.7S_by.7S_by.7S_by.7MWZS.7MWZS.7MWZS.7bfoY.7bfoY.7bfoY.7biEo.7biEo.7biEo.7S_c6.7S_c6.7S_c6.7Wpko.7Wpko.7Wpko.7bkh2.7bkh2.7bkh2.7QKiI.7QKiI.7Wpky.7Wpky.7Wpky.7bn7I.7bn7I.7bn7I.7Sz9Y.7Sz9Y.7Sz9Y?lang=en" TargetMode="External"/><Relationship Id="rId494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508" Type="http://schemas.openxmlformats.org/officeDocument/2006/relationships/hyperlink" Target="https://shadowverse-portal.com/deck/3.2.7Tf6M.7Tf6M.7Tf6M.7SwjI.7SwjI.7PyHo.7PyHo.7PyHo.7ThYc.7Tj-i.7Tj-i.7Tj-i.7XTFC.7XTFC.7XTFC.7Tfqw.7Tfqw.7P7JA.7P7JA.7P7JA.7Wj8w.7ThYS.7ThYS.7ThYS.7XaZy.7XaZy.5-IK4.5-IK4.5-IK4.7Wpky.7Wpky.7Xaa6.7Xaa6.7Xaa6.7TmR6.7TmR6.7TmR6.7bMGi.7bMGi.7bMGi?lang=en" TargetMode="External"/><Relationship Id="rId715" Type="http://schemas.openxmlformats.org/officeDocument/2006/relationships/hyperlink" Target="https://shadowverse-portal.com/deck/3.3.7SuH2.7SuH2.7SuH2.7LNJy.7LNJy.7LNJy.7S_by.7S_by.7S_by.7MWZS.7MWZS.7MWZS.7bfoY.7bfoY.7bfoY.7biEo.7biEo.7biEo.7S_c6.7S_c6.7S_c6.7Wpko.7Wpko.7Wpko.7bkh2.7bkh2.7bkh2.7QKiI.7QKiI.7Wpky.7Wpky.7Wpky.7bn7I.7bn7I.7bn7I.7Sz9Y.7Sz9Y.7Sz9Y.7LKti.7LKti?lang=en" TargetMode="External"/><Relationship Id="rId147" Type="http://schemas.openxmlformats.org/officeDocument/2006/relationships/hyperlink" Target="https://shadowverse-portal.com/deck/3.5.7Uqno.7Uqno.7Uqno.7cQds.7cQds.7cQds.7cRMQ.7cRMQ.7cRMQ.7abwo.7NEy2.7NEy2.7NEy2.7UvgS.7UvgS.7UvgS.7cQdY.7cQdY.7cQdY.7cXyI.7cXyI.7cXyI.7UrWg.7UrWg.7UrWg.7Yewy.7Yewy.7Yewy.7Utyw.7Utyw.7YjpS.7NHOS.7NHOS.7NHOS.7LKti.7LKti.7LKti.7cVW2.7cVW2.7cVW2?lang=en" TargetMode="External"/><Relationship Id="rId354" Type="http://schemas.openxmlformats.org/officeDocument/2006/relationships/hyperlink" Target="https://shadowverse-portal.com/deck/3.8.7OQdy.7OQdy.7OQdy.7S9uI.7S9uI.7S9uI.7VxbM.7VxbM.7VxbM.7S8Aw.7S8Aw.7S8Aw.7S_by.7S_by.7S_by.7OOBY.7OOBY.7OOBY.7Vxb2.7Vxb2.7Vxb2.7V-1S.7V-1S.7V-1S.7ZmSw.7ZmSw.7SAdA.7SAdA.7SAdA.7W3eg.7W3eg.7OQe6.7OQe6.7OQe6.7W2vo.7W2vo.7W2vo.7dhBy.7dhBy.7dhBy?lang=en" TargetMode="External"/><Relationship Id="rId51" Type="http://schemas.openxmlformats.org/officeDocument/2006/relationships/hyperlink" Target="https://shadowverse-portal.com/deck/3.8.7OQdy.7OQdy.7OQdy.7OOwQ.7OOwQ.7S_by.7S_by.7abwo.7OQdo.7OQdo.7V-1I.7V-1I.7V-1S.7V-1S.7V-1S.7P7JA.7P7JA.7P7JA.7Zqci.7Zqci.7deli.7deli.7deli.7W3eg.7W3eg.7Wpky.7Wpky.7ZlkM.7ZlkM.7SEn6.7SEn6.7Zt36.7Zt36.7Zt36.7W2vy.7W2vy.7W2vy.7dhBy.7dhBy.7dhBy?lang=en" TargetMode="External"/><Relationship Id="rId561" Type="http://schemas.openxmlformats.org/officeDocument/2006/relationships/hyperlink" Target="https://shadowverse-portal.com/deck/3.8.7OQdy.7OQdy.7OQdy.7S9uI.7S9uI.7S9uI.7S8Aw.7S8Aw.7S8Aw.7S_by.7S_by.7S_by.7OOBY.7OOBY.7OOBY.7Vxb2.7Vxb2.7Vxb2.7V-1S.7V-1S.7V-1S.7ZmSw.7ZmSw.7S_c6.7S_c6.7SAdA.7SAdA.7SAdA.7W3eg.7OQe6.7OQe6.7OQe6.7Wpky.7Wpky.7W2vo.7W2vo.7W2vo.7dhBy.7dhBy.7dhBy?lang=en" TargetMode="External"/><Relationship Id="rId659" Type="http://schemas.openxmlformats.org/officeDocument/2006/relationships/hyperlink" Target="https://shadowverse-portal.com/deck/3.3.7SuH2.7SuH2.7SuH2.7WnIY.7aWZ2.7aWZ2.7LNJy.7LNJy.7LNJy.7S_by.7S_by.7S_by.7WnIi.7WnIi.7WnIi.7MWZS.7MWZS.7MWZS.7bfoY.7bfoY.7bfoY.7biEo.7biEo.7biEo.7S_c6.7S_c6.7S_c6.7Wpko.7Wpko.7Wpko.7bkh2.7bkh2.7bkh2.7QKiI.7Wpky.7Wpky.7Wpky.7bn7I.7bn7I.7bn7I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G12" sqref="G12"/>
    </sheetView>
  </sheetViews>
  <sheetFormatPr defaultColWidth="14.42578125" defaultRowHeight="15" customHeight="1" x14ac:dyDescent="0.25"/>
  <cols>
    <col min="1" max="1" width="18" customWidth="1"/>
    <col min="2" max="2" width="20.42578125" customWidth="1"/>
    <col min="3" max="4" width="20" customWidth="1"/>
    <col min="5" max="5" width="10" bestFit="1" customWidth="1"/>
    <col min="6" max="23" width="8.7109375" customWidth="1"/>
  </cols>
  <sheetData>
    <row r="1" spans="1:6" ht="24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650</v>
      </c>
      <c r="F1" s="2" t="s">
        <v>4</v>
      </c>
    </row>
    <row r="2" spans="1:6" ht="15.75" thickTop="1" x14ac:dyDescent="0.25">
      <c r="A2" s="1" t="s">
        <v>5</v>
      </c>
      <c r="B2" s="3" t="s">
        <v>6</v>
      </c>
      <c r="C2" s="3" t="s">
        <v>7</v>
      </c>
      <c r="D2" s="3" t="s">
        <v>8</v>
      </c>
      <c r="E2">
        <v>144790997</v>
      </c>
      <c r="F2" s="2" t="s">
        <v>9</v>
      </c>
    </row>
    <row r="3" spans="1:6" x14ac:dyDescent="0.25">
      <c r="A3" s="1" t="s">
        <v>10</v>
      </c>
      <c r="B3" s="3" t="s">
        <v>6</v>
      </c>
      <c r="C3" s="3" t="s">
        <v>7</v>
      </c>
      <c r="D3" s="3" t="s">
        <v>8</v>
      </c>
      <c r="E3">
        <v>178426187</v>
      </c>
      <c r="F3" s="2" t="s">
        <v>9</v>
      </c>
    </row>
    <row r="4" spans="1:6" x14ac:dyDescent="0.25">
      <c r="A4" s="1" t="s">
        <v>11</v>
      </c>
      <c r="B4" s="3" t="s">
        <v>6</v>
      </c>
      <c r="C4" s="3" t="s">
        <v>7</v>
      </c>
      <c r="D4" s="3" t="s">
        <v>8</v>
      </c>
      <c r="E4">
        <v>314434890</v>
      </c>
      <c r="F4" s="2" t="s">
        <v>9</v>
      </c>
    </row>
    <row r="5" spans="1:6" x14ac:dyDescent="0.25">
      <c r="A5" s="1" t="s">
        <v>12</v>
      </c>
      <c r="B5" s="3" t="s">
        <v>13</v>
      </c>
      <c r="C5" s="3" t="s">
        <v>14</v>
      </c>
      <c r="D5" s="3" t="s">
        <v>8</v>
      </c>
      <c r="E5">
        <v>430210523</v>
      </c>
      <c r="F5" s="2" t="s">
        <v>9</v>
      </c>
    </row>
    <row r="6" spans="1:6" x14ac:dyDescent="0.25">
      <c r="A6" s="1" t="s">
        <v>15</v>
      </c>
      <c r="B6" s="3" t="s">
        <v>16</v>
      </c>
      <c r="C6" s="3" t="s">
        <v>17</v>
      </c>
      <c r="D6" s="3" t="s">
        <v>8</v>
      </c>
      <c r="E6">
        <v>604164729</v>
      </c>
      <c r="F6" s="2" t="s">
        <v>9</v>
      </c>
    </row>
    <row r="7" spans="1:6" x14ac:dyDescent="0.25">
      <c r="A7" s="1" t="s">
        <v>18</v>
      </c>
      <c r="B7" s="3" t="s">
        <v>7</v>
      </c>
      <c r="C7" s="3" t="s">
        <v>14</v>
      </c>
      <c r="D7" s="3" t="s">
        <v>19</v>
      </c>
      <c r="E7">
        <v>659989461</v>
      </c>
      <c r="F7" s="2" t="s">
        <v>9</v>
      </c>
    </row>
    <row r="8" spans="1:6" x14ac:dyDescent="0.25">
      <c r="A8" s="1" t="s">
        <v>20</v>
      </c>
      <c r="B8" s="3" t="s">
        <v>6</v>
      </c>
      <c r="C8" s="3" t="s">
        <v>7</v>
      </c>
      <c r="D8" s="3" t="s">
        <v>8</v>
      </c>
      <c r="E8">
        <v>819369321</v>
      </c>
      <c r="F8" s="2" t="s">
        <v>9</v>
      </c>
    </row>
    <row r="9" spans="1:6" x14ac:dyDescent="0.25">
      <c r="A9" s="1" t="s">
        <v>21</v>
      </c>
      <c r="B9" s="3" t="s">
        <v>6</v>
      </c>
      <c r="C9" s="3" t="s">
        <v>13</v>
      </c>
      <c r="D9" s="3" t="s">
        <v>8</v>
      </c>
      <c r="E9">
        <v>706779672</v>
      </c>
      <c r="F9" s="2" t="s">
        <v>9</v>
      </c>
    </row>
    <row r="10" spans="1:6" x14ac:dyDescent="0.25">
      <c r="A10" s="1" t="s">
        <v>22</v>
      </c>
      <c r="B10" s="3" t="s">
        <v>6</v>
      </c>
      <c r="C10" s="3" t="s">
        <v>7</v>
      </c>
      <c r="D10" s="3" t="s">
        <v>8</v>
      </c>
      <c r="E10">
        <v>110195022</v>
      </c>
    </row>
    <row r="11" spans="1:6" x14ac:dyDescent="0.25">
      <c r="A11" s="1" t="s">
        <v>23</v>
      </c>
      <c r="B11" s="3" t="s">
        <v>14</v>
      </c>
      <c r="C11" s="3" t="s">
        <v>24</v>
      </c>
      <c r="D11" s="3" t="s">
        <v>25</v>
      </c>
      <c r="E11">
        <v>112827083</v>
      </c>
    </row>
    <row r="12" spans="1:6" x14ac:dyDescent="0.25">
      <c r="A12" s="1" t="s">
        <v>26</v>
      </c>
      <c r="B12" s="3" t="s">
        <v>6</v>
      </c>
      <c r="C12" s="3" t="s">
        <v>7</v>
      </c>
      <c r="D12" s="3" t="s">
        <v>8</v>
      </c>
      <c r="E12">
        <v>113962223</v>
      </c>
    </row>
    <row r="13" spans="1:6" x14ac:dyDescent="0.25">
      <c r="A13" s="1" t="s">
        <v>27</v>
      </c>
      <c r="B13" s="3" t="s">
        <v>7</v>
      </c>
      <c r="C13" s="3" t="s">
        <v>8</v>
      </c>
      <c r="D13" s="3" t="s">
        <v>19</v>
      </c>
      <c r="E13">
        <v>115012638</v>
      </c>
    </row>
    <row r="14" spans="1:6" x14ac:dyDescent="0.25">
      <c r="A14" s="1" t="s">
        <v>28</v>
      </c>
      <c r="B14" s="3" t="s">
        <v>6</v>
      </c>
      <c r="C14" s="3" t="s">
        <v>7</v>
      </c>
      <c r="D14" s="3" t="s">
        <v>8</v>
      </c>
      <c r="E14">
        <v>122638607</v>
      </c>
    </row>
    <row r="15" spans="1:6" x14ac:dyDescent="0.25">
      <c r="A15" s="1" t="s">
        <v>29</v>
      </c>
      <c r="B15" s="3" t="s">
        <v>6</v>
      </c>
      <c r="C15" s="3" t="s">
        <v>7</v>
      </c>
      <c r="D15" s="3" t="s">
        <v>8</v>
      </c>
      <c r="E15">
        <v>127386492</v>
      </c>
    </row>
    <row r="16" spans="1:6" x14ac:dyDescent="0.25">
      <c r="A16" s="1" t="s">
        <v>30</v>
      </c>
      <c r="B16" s="3" t="s">
        <v>6</v>
      </c>
      <c r="C16" s="3" t="s">
        <v>7</v>
      </c>
      <c r="D16" s="3" t="s">
        <v>8</v>
      </c>
      <c r="E16">
        <v>128404464</v>
      </c>
    </row>
    <row r="17" spans="1:5" x14ac:dyDescent="0.25">
      <c r="A17" s="1" t="s">
        <v>31</v>
      </c>
      <c r="B17" s="3" t="s">
        <v>7</v>
      </c>
      <c r="C17" s="3" t="s">
        <v>8</v>
      </c>
      <c r="D17" s="3" t="s">
        <v>19</v>
      </c>
      <c r="E17">
        <v>129267737</v>
      </c>
    </row>
    <row r="18" spans="1:5" x14ac:dyDescent="0.25">
      <c r="A18" s="1" t="s">
        <v>32</v>
      </c>
      <c r="B18" s="3" t="s">
        <v>7</v>
      </c>
      <c r="C18" s="3" t="s">
        <v>8</v>
      </c>
      <c r="D18" s="3" t="s">
        <v>33</v>
      </c>
      <c r="E18">
        <v>129571260</v>
      </c>
    </row>
    <row r="19" spans="1:5" x14ac:dyDescent="0.25">
      <c r="A19" s="1" t="s">
        <v>34</v>
      </c>
      <c r="B19" s="3" t="s">
        <v>6</v>
      </c>
      <c r="C19" s="3" t="s">
        <v>7</v>
      </c>
      <c r="D19" s="3" t="s">
        <v>8</v>
      </c>
      <c r="E19">
        <v>135046873</v>
      </c>
    </row>
    <row r="20" spans="1:5" x14ac:dyDescent="0.25">
      <c r="A20" s="1" t="s">
        <v>35</v>
      </c>
      <c r="B20" s="3" t="s">
        <v>6</v>
      </c>
      <c r="C20" s="3" t="s">
        <v>7</v>
      </c>
      <c r="D20" s="3" t="s">
        <v>8</v>
      </c>
      <c r="E20">
        <v>140304685</v>
      </c>
    </row>
    <row r="21" spans="1:5" ht="15.75" customHeight="1" x14ac:dyDescent="0.25">
      <c r="A21" s="1" t="s">
        <v>36</v>
      </c>
      <c r="B21" s="3" t="s">
        <v>37</v>
      </c>
      <c r="C21" s="3" t="s">
        <v>6</v>
      </c>
      <c r="D21" s="3" t="s">
        <v>8</v>
      </c>
      <c r="E21">
        <v>141791608</v>
      </c>
    </row>
    <row r="22" spans="1:5" ht="15.75" customHeight="1" x14ac:dyDescent="0.25">
      <c r="A22" s="1" t="s">
        <v>38</v>
      </c>
      <c r="B22" s="3" t="s">
        <v>6</v>
      </c>
      <c r="C22" s="3" t="s">
        <v>7</v>
      </c>
      <c r="D22" s="3" t="s">
        <v>8</v>
      </c>
      <c r="E22">
        <v>151184064</v>
      </c>
    </row>
    <row r="23" spans="1:5" ht="15.75" customHeight="1" x14ac:dyDescent="0.25">
      <c r="A23" s="1" t="s">
        <v>39</v>
      </c>
      <c r="B23" s="3" t="s">
        <v>6</v>
      </c>
      <c r="C23" s="3" t="s">
        <v>7</v>
      </c>
      <c r="D23" s="3" t="s">
        <v>8</v>
      </c>
      <c r="E23">
        <v>156944383</v>
      </c>
    </row>
    <row r="24" spans="1:5" ht="15.75" customHeight="1" x14ac:dyDescent="0.25">
      <c r="A24" s="1" t="s">
        <v>40</v>
      </c>
      <c r="B24" s="3" t="s">
        <v>14</v>
      </c>
      <c r="C24" s="3" t="s">
        <v>8</v>
      </c>
      <c r="D24" s="3" t="s">
        <v>41</v>
      </c>
      <c r="E24">
        <v>160818607</v>
      </c>
    </row>
    <row r="25" spans="1:5" ht="15.75" customHeight="1" x14ac:dyDescent="0.25">
      <c r="A25" s="1" t="s">
        <v>42</v>
      </c>
      <c r="B25" s="3" t="s">
        <v>43</v>
      </c>
      <c r="C25" s="3" t="s">
        <v>8</v>
      </c>
      <c r="D25" s="3" t="s">
        <v>44</v>
      </c>
      <c r="E25">
        <v>162622235</v>
      </c>
    </row>
    <row r="26" spans="1:5" ht="15.75" customHeight="1" x14ac:dyDescent="0.25">
      <c r="A26" s="1" t="s">
        <v>45</v>
      </c>
      <c r="B26" s="3" t="s">
        <v>6</v>
      </c>
      <c r="C26" s="3" t="s">
        <v>7</v>
      </c>
      <c r="D26" s="3" t="s">
        <v>14</v>
      </c>
      <c r="E26">
        <v>171590840</v>
      </c>
    </row>
    <row r="27" spans="1:5" ht="15.75" customHeight="1" x14ac:dyDescent="0.25">
      <c r="A27" s="1" t="s">
        <v>46</v>
      </c>
      <c r="B27" s="3" t="s">
        <v>6</v>
      </c>
      <c r="C27" s="3" t="s">
        <v>7</v>
      </c>
      <c r="D27" s="3" t="s">
        <v>8</v>
      </c>
      <c r="E27">
        <v>173138905</v>
      </c>
    </row>
    <row r="28" spans="1:5" ht="15.75" customHeight="1" x14ac:dyDescent="0.25">
      <c r="A28" s="1" t="s">
        <v>47</v>
      </c>
      <c r="B28" s="3" t="s">
        <v>7</v>
      </c>
      <c r="C28" s="3" t="s">
        <v>8</v>
      </c>
      <c r="D28" s="3" t="s">
        <v>19</v>
      </c>
      <c r="E28">
        <v>173859671</v>
      </c>
    </row>
    <row r="29" spans="1:5" ht="15.75" customHeight="1" x14ac:dyDescent="0.25">
      <c r="A29" s="1" t="s">
        <v>48</v>
      </c>
      <c r="B29" s="3" t="s">
        <v>6</v>
      </c>
      <c r="C29" s="3" t="s">
        <v>7</v>
      </c>
      <c r="D29" s="3" t="s">
        <v>49</v>
      </c>
      <c r="E29">
        <v>180285149</v>
      </c>
    </row>
    <row r="30" spans="1:5" ht="15.75" customHeight="1" x14ac:dyDescent="0.25">
      <c r="A30" s="1" t="s">
        <v>50</v>
      </c>
      <c r="B30" s="3" t="s">
        <v>51</v>
      </c>
      <c r="C30" s="3" t="s">
        <v>52</v>
      </c>
      <c r="D30" s="3" t="s">
        <v>44</v>
      </c>
      <c r="E30">
        <v>180754285</v>
      </c>
    </row>
    <row r="31" spans="1:5" ht="15.75" customHeight="1" x14ac:dyDescent="0.25">
      <c r="A31" s="1" t="s">
        <v>53</v>
      </c>
      <c r="B31" s="3" t="s">
        <v>6</v>
      </c>
      <c r="C31" s="3" t="s">
        <v>54</v>
      </c>
      <c r="D31" s="3" t="s">
        <v>8</v>
      </c>
      <c r="E31">
        <v>181330787</v>
      </c>
    </row>
    <row r="32" spans="1:5" ht="15.75" customHeight="1" x14ac:dyDescent="0.25">
      <c r="A32" s="1" t="s">
        <v>55</v>
      </c>
      <c r="B32" s="3" t="s">
        <v>6</v>
      </c>
      <c r="C32" s="3" t="s">
        <v>16</v>
      </c>
      <c r="D32" s="3" t="s">
        <v>33</v>
      </c>
      <c r="E32">
        <v>189387680</v>
      </c>
    </row>
    <row r="33" spans="1:5" ht="15.75" customHeight="1" x14ac:dyDescent="0.25">
      <c r="A33" s="1" t="s">
        <v>56</v>
      </c>
      <c r="B33" s="3" t="s">
        <v>6</v>
      </c>
      <c r="C33" s="3" t="s">
        <v>7</v>
      </c>
      <c r="D33" s="3" t="s">
        <v>8</v>
      </c>
      <c r="E33">
        <v>195294235</v>
      </c>
    </row>
    <row r="34" spans="1:5" ht="15.75" customHeight="1" x14ac:dyDescent="0.25">
      <c r="A34" s="1" t="s">
        <v>57</v>
      </c>
      <c r="B34" s="3" t="s">
        <v>7</v>
      </c>
      <c r="C34" s="3" t="s">
        <v>54</v>
      </c>
      <c r="D34" s="3" t="s">
        <v>8</v>
      </c>
      <c r="E34">
        <v>196780079</v>
      </c>
    </row>
    <row r="35" spans="1:5" ht="15.75" customHeight="1" x14ac:dyDescent="0.25">
      <c r="A35" s="1" t="s">
        <v>58</v>
      </c>
      <c r="B35" s="3" t="s">
        <v>59</v>
      </c>
      <c r="C35" s="3" t="s">
        <v>14</v>
      </c>
      <c r="D35" s="3" t="s">
        <v>19</v>
      </c>
      <c r="E35">
        <v>197987536</v>
      </c>
    </row>
    <row r="36" spans="1:5" ht="15.75" customHeight="1" x14ac:dyDescent="0.25">
      <c r="A36" s="1" t="s">
        <v>60</v>
      </c>
      <c r="B36" s="3" t="s">
        <v>7</v>
      </c>
      <c r="C36" s="3" t="s">
        <v>54</v>
      </c>
      <c r="D36" s="3" t="s">
        <v>8</v>
      </c>
      <c r="E36">
        <v>201952409</v>
      </c>
    </row>
    <row r="37" spans="1:5" ht="15.75" customHeight="1" x14ac:dyDescent="0.25">
      <c r="A37" s="1" t="s">
        <v>61</v>
      </c>
      <c r="B37" s="3" t="s">
        <v>8</v>
      </c>
      <c r="C37" s="3" t="s">
        <v>52</v>
      </c>
      <c r="D37" s="3" t="s">
        <v>19</v>
      </c>
      <c r="E37">
        <v>202015704</v>
      </c>
    </row>
    <row r="38" spans="1:5" ht="15.75" customHeight="1" x14ac:dyDescent="0.25">
      <c r="A38" s="1" t="s">
        <v>62</v>
      </c>
      <c r="B38" s="3" t="s">
        <v>7</v>
      </c>
      <c r="C38" s="3" t="s">
        <v>8</v>
      </c>
      <c r="D38" s="3" t="s">
        <v>25</v>
      </c>
      <c r="E38">
        <v>205851551</v>
      </c>
    </row>
    <row r="39" spans="1:5" ht="15.75" customHeight="1" x14ac:dyDescent="0.25">
      <c r="A39" s="1" t="s">
        <v>63</v>
      </c>
      <c r="B39" s="3" t="s">
        <v>37</v>
      </c>
      <c r="C39" s="3" t="s">
        <v>6</v>
      </c>
      <c r="D39" s="3" t="s">
        <v>16</v>
      </c>
      <c r="E39">
        <v>206227905</v>
      </c>
    </row>
    <row r="40" spans="1:5" ht="15.75" customHeight="1" x14ac:dyDescent="0.25">
      <c r="A40" s="1" t="s">
        <v>64</v>
      </c>
      <c r="B40" s="3" t="s">
        <v>6</v>
      </c>
      <c r="C40" s="3" t="s">
        <v>7</v>
      </c>
      <c r="D40" s="3" t="s">
        <v>8</v>
      </c>
      <c r="E40">
        <v>210042636</v>
      </c>
    </row>
    <row r="41" spans="1:5" ht="15.75" customHeight="1" x14ac:dyDescent="0.25">
      <c r="A41" s="1" t="s">
        <v>65</v>
      </c>
      <c r="B41" s="3" t="s">
        <v>6</v>
      </c>
      <c r="C41" s="3" t="s">
        <v>7</v>
      </c>
      <c r="D41" s="3" t="s">
        <v>8</v>
      </c>
      <c r="E41">
        <v>213644694</v>
      </c>
    </row>
    <row r="42" spans="1:5" ht="15.75" customHeight="1" x14ac:dyDescent="0.25">
      <c r="A42" s="1" t="s">
        <v>66</v>
      </c>
      <c r="B42" s="3" t="s">
        <v>6</v>
      </c>
      <c r="C42" s="3" t="s">
        <v>7</v>
      </c>
      <c r="D42" s="3" t="s">
        <v>8</v>
      </c>
      <c r="E42">
        <v>214446518</v>
      </c>
    </row>
    <row r="43" spans="1:5" ht="15.75" customHeight="1" x14ac:dyDescent="0.25">
      <c r="A43" s="1" t="s">
        <v>67</v>
      </c>
      <c r="B43" s="3" t="s">
        <v>6</v>
      </c>
      <c r="C43" s="3" t="s">
        <v>7</v>
      </c>
      <c r="D43" s="3" t="s">
        <v>8</v>
      </c>
      <c r="E43">
        <v>215286839</v>
      </c>
    </row>
    <row r="44" spans="1:5" ht="15.75" customHeight="1" x14ac:dyDescent="0.25">
      <c r="A44" s="1" t="s">
        <v>68</v>
      </c>
      <c r="B44" s="3" t="s">
        <v>6</v>
      </c>
      <c r="C44" s="3" t="s">
        <v>7</v>
      </c>
      <c r="D44" s="3" t="s">
        <v>8</v>
      </c>
      <c r="E44">
        <v>217778823</v>
      </c>
    </row>
    <row r="45" spans="1:5" ht="15.75" customHeight="1" x14ac:dyDescent="0.25">
      <c r="A45" s="1" t="s">
        <v>69</v>
      </c>
      <c r="B45" s="3" t="s">
        <v>37</v>
      </c>
      <c r="C45" s="3" t="s">
        <v>7</v>
      </c>
      <c r="D45" s="3" t="s">
        <v>24</v>
      </c>
      <c r="E45">
        <v>223826244</v>
      </c>
    </row>
    <row r="46" spans="1:5" ht="15.75" customHeight="1" x14ac:dyDescent="0.25">
      <c r="A46" s="1" t="s">
        <v>70</v>
      </c>
      <c r="B46" s="3" t="s">
        <v>6</v>
      </c>
      <c r="C46" s="3" t="s">
        <v>13</v>
      </c>
      <c r="D46" s="3" t="s">
        <v>8</v>
      </c>
      <c r="E46">
        <v>224851775</v>
      </c>
    </row>
    <row r="47" spans="1:5" ht="15.75" customHeight="1" x14ac:dyDescent="0.25">
      <c r="A47" s="1" t="s">
        <v>71</v>
      </c>
      <c r="B47" s="3" t="s">
        <v>51</v>
      </c>
      <c r="C47" s="3" t="s">
        <v>16</v>
      </c>
      <c r="D47" s="3" t="s">
        <v>72</v>
      </c>
      <c r="E47">
        <v>227095706</v>
      </c>
    </row>
    <row r="48" spans="1:5" ht="15.75" customHeight="1" x14ac:dyDescent="0.25">
      <c r="A48" s="1" t="s">
        <v>73</v>
      </c>
      <c r="B48" s="3" t="s">
        <v>6</v>
      </c>
      <c r="C48" s="3" t="s">
        <v>8</v>
      </c>
      <c r="D48" s="3" t="s">
        <v>19</v>
      </c>
      <c r="E48">
        <v>230048307</v>
      </c>
    </row>
    <row r="49" spans="1:5" ht="15.75" customHeight="1" x14ac:dyDescent="0.25">
      <c r="A49" s="1" t="s">
        <v>74</v>
      </c>
      <c r="B49" s="3" t="s">
        <v>13</v>
      </c>
      <c r="C49" s="3" t="s">
        <v>14</v>
      </c>
      <c r="D49" s="3" t="s">
        <v>8</v>
      </c>
      <c r="E49">
        <v>231931904</v>
      </c>
    </row>
    <row r="50" spans="1:5" ht="15.75" customHeight="1" x14ac:dyDescent="0.25">
      <c r="A50" s="1" t="s">
        <v>75</v>
      </c>
      <c r="B50" s="3" t="s">
        <v>6</v>
      </c>
      <c r="C50" s="3" t="s">
        <v>16</v>
      </c>
      <c r="D50" s="3" t="s">
        <v>8</v>
      </c>
      <c r="E50">
        <v>239734361</v>
      </c>
    </row>
    <row r="51" spans="1:5" ht="15.75" customHeight="1" x14ac:dyDescent="0.25">
      <c r="A51" s="1" t="s">
        <v>76</v>
      </c>
      <c r="B51" s="3" t="s">
        <v>77</v>
      </c>
      <c r="C51" s="3" t="s">
        <v>43</v>
      </c>
      <c r="D51" s="3" t="s">
        <v>8</v>
      </c>
      <c r="E51">
        <v>240396713</v>
      </c>
    </row>
    <row r="52" spans="1:5" ht="15.75" customHeight="1" x14ac:dyDescent="0.25">
      <c r="A52" s="1" t="s">
        <v>78</v>
      </c>
      <c r="B52" s="3" t="s">
        <v>6</v>
      </c>
      <c r="C52" s="3" t="s">
        <v>7</v>
      </c>
      <c r="D52" s="3" t="s">
        <v>8</v>
      </c>
      <c r="E52">
        <v>242417352</v>
      </c>
    </row>
    <row r="53" spans="1:5" ht="15.75" customHeight="1" x14ac:dyDescent="0.25">
      <c r="A53" s="1" t="s">
        <v>79</v>
      </c>
      <c r="B53" s="3" t="s">
        <v>6</v>
      </c>
      <c r="C53" s="3" t="s">
        <v>7</v>
      </c>
      <c r="D53" s="3" t="s">
        <v>8</v>
      </c>
      <c r="E53">
        <v>247989070</v>
      </c>
    </row>
    <row r="54" spans="1:5" ht="15.75" customHeight="1" x14ac:dyDescent="0.25">
      <c r="A54" s="1" t="s">
        <v>80</v>
      </c>
      <c r="B54" s="3" t="s">
        <v>6</v>
      </c>
      <c r="C54" s="3" t="s">
        <v>7</v>
      </c>
      <c r="D54" s="3" t="s">
        <v>14</v>
      </c>
      <c r="E54">
        <v>248789084</v>
      </c>
    </row>
    <row r="55" spans="1:5" ht="15.75" customHeight="1" x14ac:dyDescent="0.25">
      <c r="A55" s="1" t="s">
        <v>81</v>
      </c>
      <c r="B55" s="3" t="s">
        <v>6</v>
      </c>
      <c r="C55" s="3" t="s">
        <v>7</v>
      </c>
      <c r="D55" s="3" t="s">
        <v>8</v>
      </c>
      <c r="E55">
        <v>249170139</v>
      </c>
    </row>
    <row r="56" spans="1:5" ht="15.75" customHeight="1" x14ac:dyDescent="0.25">
      <c r="A56" s="1" t="s">
        <v>82</v>
      </c>
      <c r="B56" s="3" t="s">
        <v>6</v>
      </c>
      <c r="C56" s="3" t="s">
        <v>13</v>
      </c>
      <c r="D56" s="3" t="s">
        <v>14</v>
      </c>
      <c r="E56">
        <v>250692844</v>
      </c>
    </row>
    <row r="57" spans="1:5" ht="15.75" customHeight="1" x14ac:dyDescent="0.25">
      <c r="A57" s="1" t="s">
        <v>83</v>
      </c>
      <c r="B57" s="3" t="s">
        <v>6</v>
      </c>
      <c r="C57" s="3" t="s">
        <v>7</v>
      </c>
      <c r="D57" s="3" t="s">
        <v>8</v>
      </c>
      <c r="E57">
        <v>257355838</v>
      </c>
    </row>
    <row r="58" spans="1:5" ht="15.75" customHeight="1" x14ac:dyDescent="0.25">
      <c r="A58" s="1" t="s">
        <v>84</v>
      </c>
      <c r="B58" s="3" t="s">
        <v>6</v>
      </c>
      <c r="C58" s="3" t="s">
        <v>14</v>
      </c>
      <c r="D58" s="3" t="s">
        <v>8</v>
      </c>
      <c r="E58">
        <v>270508493</v>
      </c>
    </row>
    <row r="59" spans="1:5" ht="15.75" customHeight="1" x14ac:dyDescent="0.25">
      <c r="A59" s="1" t="s">
        <v>85</v>
      </c>
      <c r="B59" s="3" t="s">
        <v>6</v>
      </c>
      <c r="C59" s="3" t="s">
        <v>8</v>
      </c>
      <c r="D59" s="3" t="s">
        <v>19</v>
      </c>
      <c r="E59">
        <v>273328227</v>
      </c>
    </row>
    <row r="60" spans="1:5" ht="15.75" customHeight="1" x14ac:dyDescent="0.25">
      <c r="A60" s="1" t="s">
        <v>86</v>
      </c>
      <c r="B60" s="3" t="s">
        <v>6</v>
      </c>
      <c r="C60" s="3" t="s">
        <v>7</v>
      </c>
      <c r="D60" s="3" t="s">
        <v>8</v>
      </c>
      <c r="E60">
        <v>279095162</v>
      </c>
    </row>
    <row r="61" spans="1:5" ht="15.75" customHeight="1" x14ac:dyDescent="0.25">
      <c r="A61" s="1" t="s">
        <v>87</v>
      </c>
      <c r="B61" s="3" t="s">
        <v>77</v>
      </c>
      <c r="C61" s="3" t="s">
        <v>7</v>
      </c>
      <c r="D61" s="3" t="s">
        <v>8</v>
      </c>
      <c r="E61">
        <v>286884903</v>
      </c>
    </row>
    <row r="62" spans="1:5" ht="15.75" customHeight="1" x14ac:dyDescent="0.25">
      <c r="A62" s="1" t="s">
        <v>88</v>
      </c>
      <c r="B62" s="3" t="s">
        <v>37</v>
      </c>
      <c r="C62" s="3" t="s">
        <v>6</v>
      </c>
      <c r="D62" s="3" t="s">
        <v>8</v>
      </c>
      <c r="E62">
        <v>291354700</v>
      </c>
    </row>
    <row r="63" spans="1:5" ht="15.75" customHeight="1" x14ac:dyDescent="0.25">
      <c r="A63" s="1" t="s">
        <v>89</v>
      </c>
      <c r="B63" s="3" t="s">
        <v>6</v>
      </c>
      <c r="C63" s="3" t="s">
        <v>7</v>
      </c>
      <c r="D63" s="3" t="s">
        <v>8</v>
      </c>
      <c r="E63">
        <v>296753559</v>
      </c>
    </row>
    <row r="64" spans="1:5" ht="15.75" customHeight="1" x14ac:dyDescent="0.25">
      <c r="A64" s="1" t="s">
        <v>90</v>
      </c>
      <c r="B64" s="3" t="s">
        <v>6</v>
      </c>
      <c r="C64" s="3" t="s">
        <v>8</v>
      </c>
      <c r="D64" s="3" t="s">
        <v>19</v>
      </c>
      <c r="E64">
        <v>302774477</v>
      </c>
    </row>
    <row r="65" spans="1:5" ht="15.75" customHeight="1" x14ac:dyDescent="0.25">
      <c r="A65" s="1" t="s">
        <v>91</v>
      </c>
      <c r="B65" s="3" t="s">
        <v>92</v>
      </c>
      <c r="C65" s="3" t="s">
        <v>93</v>
      </c>
      <c r="D65" s="3" t="s">
        <v>33</v>
      </c>
      <c r="E65">
        <v>303719226</v>
      </c>
    </row>
    <row r="66" spans="1:5" ht="15.75" customHeight="1" x14ac:dyDescent="0.25">
      <c r="A66" s="1" t="s">
        <v>94</v>
      </c>
      <c r="B66" s="3" t="s">
        <v>37</v>
      </c>
      <c r="C66" s="3" t="s">
        <v>17</v>
      </c>
      <c r="D66" s="3" t="s">
        <v>8</v>
      </c>
      <c r="E66">
        <v>303785025</v>
      </c>
    </row>
    <row r="67" spans="1:5" ht="15.75" customHeight="1" x14ac:dyDescent="0.25">
      <c r="A67" s="1" t="s">
        <v>95</v>
      </c>
      <c r="B67" s="3" t="s">
        <v>37</v>
      </c>
      <c r="C67" s="3" t="s">
        <v>7</v>
      </c>
      <c r="D67" s="3" t="s">
        <v>8</v>
      </c>
      <c r="E67">
        <v>307502815</v>
      </c>
    </row>
    <row r="68" spans="1:5" ht="15.75" customHeight="1" x14ac:dyDescent="0.25">
      <c r="A68" s="1" t="s">
        <v>96</v>
      </c>
      <c r="B68" s="3" t="s">
        <v>7</v>
      </c>
      <c r="C68" s="3" t="s">
        <v>14</v>
      </c>
      <c r="D68" s="3" t="s">
        <v>8</v>
      </c>
      <c r="E68">
        <v>311343585</v>
      </c>
    </row>
    <row r="69" spans="1:5" ht="15.75" customHeight="1" x14ac:dyDescent="0.25">
      <c r="A69" s="1" t="s">
        <v>97</v>
      </c>
      <c r="B69" s="3" t="s">
        <v>37</v>
      </c>
      <c r="C69" s="3" t="s">
        <v>7</v>
      </c>
      <c r="D69" s="3" t="s">
        <v>8</v>
      </c>
      <c r="E69">
        <v>312155410</v>
      </c>
    </row>
    <row r="70" spans="1:5" ht="15.75" customHeight="1" x14ac:dyDescent="0.25">
      <c r="A70" s="1" t="s">
        <v>98</v>
      </c>
      <c r="B70" s="3" t="s">
        <v>6</v>
      </c>
      <c r="C70" s="3" t="s">
        <v>13</v>
      </c>
      <c r="D70" s="3" t="s">
        <v>19</v>
      </c>
      <c r="E70">
        <v>318018916</v>
      </c>
    </row>
    <row r="71" spans="1:5" ht="15.75" customHeight="1" x14ac:dyDescent="0.25">
      <c r="A71" s="1" t="s">
        <v>99</v>
      </c>
      <c r="B71" s="3" t="s">
        <v>7</v>
      </c>
      <c r="C71" s="3" t="s">
        <v>17</v>
      </c>
      <c r="D71" s="3" t="s">
        <v>8</v>
      </c>
      <c r="E71">
        <v>320499942</v>
      </c>
    </row>
    <row r="72" spans="1:5" ht="15.75" customHeight="1" x14ac:dyDescent="0.25">
      <c r="A72" s="1" t="s">
        <v>100</v>
      </c>
      <c r="B72" s="3" t="s">
        <v>13</v>
      </c>
      <c r="C72" s="3" t="s">
        <v>8</v>
      </c>
      <c r="D72" s="3" t="s">
        <v>19</v>
      </c>
      <c r="E72">
        <v>329179635</v>
      </c>
    </row>
    <row r="73" spans="1:5" ht="15.75" customHeight="1" x14ac:dyDescent="0.25">
      <c r="A73" s="1" t="s">
        <v>101</v>
      </c>
      <c r="B73" s="3" t="s">
        <v>6</v>
      </c>
      <c r="C73" s="3" t="s">
        <v>8</v>
      </c>
      <c r="D73" s="3" t="s">
        <v>52</v>
      </c>
      <c r="E73">
        <v>329326347</v>
      </c>
    </row>
    <row r="74" spans="1:5" ht="15.75" customHeight="1" x14ac:dyDescent="0.25">
      <c r="A74" s="1" t="s">
        <v>102</v>
      </c>
      <c r="B74" s="3" t="s">
        <v>7</v>
      </c>
      <c r="C74" s="3" t="s">
        <v>14</v>
      </c>
      <c r="D74" s="3" t="s">
        <v>8</v>
      </c>
      <c r="E74">
        <v>330119758</v>
      </c>
    </row>
    <row r="75" spans="1:5" ht="15.75" customHeight="1" x14ac:dyDescent="0.25">
      <c r="A75" s="1" t="s">
        <v>103</v>
      </c>
      <c r="B75" s="3" t="s">
        <v>6</v>
      </c>
      <c r="C75" s="3" t="s">
        <v>13</v>
      </c>
      <c r="D75" s="3" t="s">
        <v>8</v>
      </c>
      <c r="E75">
        <v>333154990</v>
      </c>
    </row>
    <row r="76" spans="1:5" ht="15.75" customHeight="1" x14ac:dyDescent="0.25">
      <c r="A76" s="1" t="s">
        <v>104</v>
      </c>
      <c r="B76" s="3" t="s">
        <v>105</v>
      </c>
      <c r="C76" s="3" t="s">
        <v>14</v>
      </c>
      <c r="D76" s="3" t="s">
        <v>8</v>
      </c>
      <c r="E76">
        <v>334966719</v>
      </c>
    </row>
    <row r="77" spans="1:5" ht="15.75" customHeight="1" x14ac:dyDescent="0.25">
      <c r="A77" s="1">
        <v>300</v>
      </c>
      <c r="B77" s="3" t="s">
        <v>37</v>
      </c>
      <c r="C77" s="3" t="s">
        <v>6</v>
      </c>
      <c r="D77" s="3" t="s">
        <v>54</v>
      </c>
      <c r="E77">
        <v>339881619</v>
      </c>
    </row>
    <row r="78" spans="1:5" ht="15.75" customHeight="1" x14ac:dyDescent="0.25">
      <c r="A78" s="1" t="s">
        <v>106</v>
      </c>
      <c r="B78" s="3" t="s">
        <v>6</v>
      </c>
      <c r="C78" s="3" t="s">
        <v>13</v>
      </c>
      <c r="D78" s="3" t="s">
        <v>8</v>
      </c>
      <c r="E78">
        <v>343482879</v>
      </c>
    </row>
    <row r="79" spans="1:5" ht="15.75" customHeight="1" x14ac:dyDescent="0.25">
      <c r="A79" s="1" t="s">
        <v>107</v>
      </c>
      <c r="B79" s="3" t="s">
        <v>13</v>
      </c>
      <c r="C79" s="3" t="s">
        <v>8</v>
      </c>
      <c r="D79" s="3" t="s">
        <v>108</v>
      </c>
      <c r="E79">
        <v>350007877</v>
      </c>
    </row>
    <row r="80" spans="1:5" ht="15.75" customHeight="1" x14ac:dyDescent="0.25">
      <c r="A80" s="1" t="s">
        <v>109</v>
      </c>
      <c r="B80" s="3" t="s">
        <v>6</v>
      </c>
      <c r="C80" s="3" t="s">
        <v>7</v>
      </c>
      <c r="D80" s="3" t="s">
        <v>8</v>
      </c>
      <c r="E80">
        <v>355072166</v>
      </c>
    </row>
    <row r="81" spans="1:5" ht="15.75" customHeight="1" x14ac:dyDescent="0.25">
      <c r="A81" s="1" t="s">
        <v>110</v>
      </c>
      <c r="B81" s="3" t="s">
        <v>14</v>
      </c>
      <c r="C81" s="3" t="s">
        <v>8</v>
      </c>
      <c r="D81" s="3" t="s">
        <v>24</v>
      </c>
      <c r="E81">
        <v>357596553</v>
      </c>
    </row>
    <row r="82" spans="1:5" ht="15.75" customHeight="1" x14ac:dyDescent="0.25">
      <c r="A82" s="1" t="s">
        <v>111</v>
      </c>
      <c r="B82" s="3" t="s">
        <v>6</v>
      </c>
      <c r="C82" s="3" t="s">
        <v>7</v>
      </c>
      <c r="D82" s="3" t="s">
        <v>8</v>
      </c>
      <c r="E82">
        <v>362585132</v>
      </c>
    </row>
    <row r="83" spans="1:5" ht="15.75" customHeight="1" x14ac:dyDescent="0.25">
      <c r="A83" s="1" t="s">
        <v>112</v>
      </c>
      <c r="B83" s="3" t="s">
        <v>7</v>
      </c>
      <c r="C83" s="3" t="s">
        <v>54</v>
      </c>
      <c r="D83" s="3" t="s">
        <v>19</v>
      </c>
      <c r="E83">
        <v>376451179</v>
      </c>
    </row>
    <row r="84" spans="1:5" ht="15.75" customHeight="1" x14ac:dyDescent="0.25">
      <c r="A84" s="1" t="s">
        <v>113</v>
      </c>
      <c r="B84" s="3" t="s">
        <v>6</v>
      </c>
      <c r="C84" s="3" t="s">
        <v>7</v>
      </c>
      <c r="D84" s="3" t="s">
        <v>8</v>
      </c>
      <c r="E84">
        <v>380299300</v>
      </c>
    </row>
    <row r="85" spans="1:5" ht="15.75" customHeight="1" x14ac:dyDescent="0.25">
      <c r="A85" s="1" t="s">
        <v>114</v>
      </c>
      <c r="B85" s="3" t="s">
        <v>6</v>
      </c>
      <c r="C85" s="3" t="s">
        <v>7</v>
      </c>
      <c r="D85" s="3" t="s">
        <v>8</v>
      </c>
      <c r="E85">
        <v>381602756</v>
      </c>
    </row>
    <row r="86" spans="1:5" ht="15.75" customHeight="1" x14ac:dyDescent="0.25">
      <c r="A86" s="1" t="s">
        <v>115</v>
      </c>
      <c r="B86" s="3" t="s">
        <v>6</v>
      </c>
      <c r="C86" s="3" t="s">
        <v>14</v>
      </c>
      <c r="D86" s="3" t="s">
        <v>8</v>
      </c>
      <c r="E86">
        <v>384168939</v>
      </c>
    </row>
    <row r="87" spans="1:5" ht="15.75" customHeight="1" x14ac:dyDescent="0.25">
      <c r="A87" s="1" t="s">
        <v>116</v>
      </c>
      <c r="B87" s="3" t="s">
        <v>37</v>
      </c>
      <c r="C87" s="3" t="s">
        <v>8</v>
      </c>
      <c r="D87" s="3" t="s">
        <v>19</v>
      </c>
      <c r="E87">
        <v>384441409</v>
      </c>
    </row>
    <row r="88" spans="1:5" ht="15.75" customHeight="1" x14ac:dyDescent="0.25">
      <c r="A88" s="1" t="s">
        <v>117</v>
      </c>
      <c r="B88" s="3" t="s">
        <v>6</v>
      </c>
      <c r="C88" s="3" t="s">
        <v>14</v>
      </c>
      <c r="D88" s="3" t="s">
        <v>52</v>
      </c>
      <c r="E88">
        <v>385970013</v>
      </c>
    </row>
    <row r="89" spans="1:5" ht="15.75" customHeight="1" x14ac:dyDescent="0.25">
      <c r="A89" s="1" t="s">
        <v>118</v>
      </c>
      <c r="B89" s="3" t="s">
        <v>7</v>
      </c>
      <c r="C89" s="3" t="s">
        <v>8</v>
      </c>
      <c r="D89" s="3" t="s">
        <v>25</v>
      </c>
      <c r="E89">
        <v>386325400</v>
      </c>
    </row>
    <row r="90" spans="1:5" ht="15.75" customHeight="1" x14ac:dyDescent="0.25">
      <c r="A90" s="1" t="s">
        <v>119</v>
      </c>
      <c r="B90" s="3" t="s">
        <v>6</v>
      </c>
      <c r="C90" s="3" t="s">
        <v>7</v>
      </c>
      <c r="D90" s="3" t="s">
        <v>8</v>
      </c>
      <c r="E90">
        <v>386589843</v>
      </c>
    </row>
    <row r="91" spans="1:5" ht="15.75" customHeight="1" x14ac:dyDescent="0.25">
      <c r="A91" s="1" t="s">
        <v>120</v>
      </c>
      <c r="B91" s="3" t="s">
        <v>6</v>
      </c>
      <c r="C91" s="3" t="s">
        <v>14</v>
      </c>
      <c r="D91" s="3" t="s">
        <v>8</v>
      </c>
      <c r="E91">
        <v>387308940</v>
      </c>
    </row>
    <row r="92" spans="1:5" ht="15.75" customHeight="1" x14ac:dyDescent="0.25">
      <c r="A92" s="1" t="s">
        <v>121</v>
      </c>
      <c r="B92" s="3" t="s">
        <v>37</v>
      </c>
      <c r="C92" s="3" t="s">
        <v>6</v>
      </c>
      <c r="D92" s="3" t="s">
        <v>14</v>
      </c>
      <c r="E92">
        <v>388244525</v>
      </c>
    </row>
    <row r="93" spans="1:5" ht="15.75" customHeight="1" x14ac:dyDescent="0.25">
      <c r="A93" s="1" t="s">
        <v>122</v>
      </c>
      <c r="B93" s="3" t="s">
        <v>6</v>
      </c>
      <c r="C93" s="3" t="s">
        <v>8</v>
      </c>
      <c r="D93" s="3" t="s">
        <v>25</v>
      </c>
      <c r="E93">
        <v>388502201</v>
      </c>
    </row>
    <row r="94" spans="1:5" ht="15.75" customHeight="1" x14ac:dyDescent="0.25">
      <c r="A94" s="1" t="s">
        <v>123</v>
      </c>
      <c r="B94" s="3" t="s">
        <v>6</v>
      </c>
      <c r="C94" s="3" t="s">
        <v>7</v>
      </c>
      <c r="D94" s="3" t="s">
        <v>8</v>
      </c>
      <c r="E94">
        <v>388731826</v>
      </c>
    </row>
    <row r="95" spans="1:5" ht="15.75" customHeight="1" x14ac:dyDescent="0.25">
      <c r="A95" s="1" t="s">
        <v>124</v>
      </c>
      <c r="B95" s="3" t="s">
        <v>13</v>
      </c>
      <c r="C95" s="3" t="s">
        <v>14</v>
      </c>
      <c r="D95" s="3" t="s">
        <v>8</v>
      </c>
      <c r="E95">
        <v>391925186</v>
      </c>
    </row>
    <row r="96" spans="1:5" ht="15.75" customHeight="1" x14ac:dyDescent="0.25">
      <c r="A96" s="1" t="s">
        <v>125</v>
      </c>
      <c r="B96" s="3" t="s">
        <v>6</v>
      </c>
      <c r="C96" s="3" t="s">
        <v>14</v>
      </c>
      <c r="D96" s="3" t="s">
        <v>72</v>
      </c>
      <c r="E96">
        <v>395428323</v>
      </c>
    </row>
    <row r="97" spans="1:5" ht="15.75" customHeight="1" x14ac:dyDescent="0.25">
      <c r="A97" s="1" t="s">
        <v>126</v>
      </c>
      <c r="B97" s="3" t="s">
        <v>6</v>
      </c>
      <c r="C97" s="3" t="s">
        <v>7</v>
      </c>
      <c r="D97" s="3" t="s">
        <v>41</v>
      </c>
      <c r="E97">
        <v>396262265</v>
      </c>
    </row>
    <row r="98" spans="1:5" ht="15.75" customHeight="1" x14ac:dyDescent="0.25">
      <c r="A98" s="1" t="s">
        <v>127</v>
      </c>
      <c r="B98" s="3" t="s">
        <v>37</v>
      </c>
      <c r="C98" s="3" t="s">
        <v>6</v>
      </c>
      <c r="D98" s="3" t="s">
        <v>7</v>
      </c>
      <c r="E98">
        <v>400720215</v>
      </c>
    </row>
    <row r="99" spans="1:5" ht="15.75" customHeight="1" x14ac:dyDescent="0.25">
      <c r="A99" s="1" t="s">
        <v>128</v>
      </c>
      <c r="B99" s="3" t="s">
        <v>6</v>
      </c>
      <c r="C99" s="3" t="s">
        <v>8</v>
      </c>
      <c r="D99" s="3" t="s">
        <v>19</v>
      </c>
      <c r="E99">
        <v>400831241</v>
      </c>
    </row>
    <row r="100" spans="1:5" ht="15.75" customHeight="1" x14ac:dyDescent="0.25">
      <c r="A100" s="1" t="s">
        <v>129</v>
      </c>
      <c r="B100" s="3" t="s">
        <v>59</v>
      </c>
      <c r="C100" s="3" t="s">
        <v>13</v>
      </c>
      <c r="D100" s="3" t="s">
        <v>14</v>
      </c>
      <c r="E100">
        <v>401562985</v>
      </c>
    </row>
    <row r="101" spans="1:5" ht="15.75" customHeight="1" x14ac:dyDescent="0.25">
      <c r="A101" s="1" t="s">
        <v>130</v>
      </c>
      <c r="B101" s="3" t="s">
        <v>37</v>
      </c>
      <c r="C101" s="3" t="s">
        <v>7</v>
      </c>
      <c r="D101" s="3" t="s">
        <v>8</v>
      </c>
      <c r="E101">
        <v>406083237</v>
      </c>
    </row>
    <row r="102" spans="1:5" ht="15.75" customHeight="1" x14ac:dyDescent="0.25">
      <c r="A102" s="1" t="s">
        <v>131</v>
      </c>
      <c r="B102" s="3" t="s">
        <v>7</v>
      </c>
      <c r="C102" s="3" t="s">
        <v>8</v>
      </c>
      <c r="D102" s="3" t="s">
        <v>33</v>
      </c>
      <c r="E102">
        <v>406617748</v>
      </c>
    </row>
    <row r="103" spans="1:5" ht="15.75" customHeight="1" x14ac:dyDescent="0.25">
      <c r="A103" s="1" t="s">
        <v>132</v>
      </c>
      <c r="B103" s="3" t="s">
        <v>6</v>
      </c>
      <c r="C103" s="3" t="s">
        <v>13</v>
      </c>
      <c r="D103" s="3" t="s">
        <v>19</v>
      </c>
      <c r="E103">
        <v>407021244</v>
      </c>
    </row>
    <row r="104" spans="1:5" ht="15.75" customHeight="1" x14ac:dyDescent="0.25">
      <c r="A104" s="1" t="s">
        <v>133</v>
      </c>
      <c r="B104" s="3" t="s">
        <v>6</v>
      </c>
      <c r="C104" s="3" t="s">
        <v>7</v>
      </c>
      <c r="D104" s="3" t="s">
        <v>8</v>
      </c>
      <c r="E104">
        <v>408267757</v>
      </c>
    </row>
    <row r="105" spans="1:5" ht="15.75" customHeight="1" x14ac:dyDescent="0.25">
      <c r="A105" s="1" t="s">
        <v>134</v>
      </c>
      <c r="B105" s="3" t="s">
        <v>7</v>
      </c>
      <c r="C105" s="3" t="s">
        <v>54</v>
      </c>
      <c r="D105" s="3" t="s">
        <v>8</v>
      </c>
      <c r="E105">
        <v>408832212</v>
      </c>
    </row>
    <row r="106" spans="1:5" ht="15.75" customHeight="1" x14ac:dyDescent="0.25">
      <c r="A106" s="1" t="s">
        <v>135</v>
      </c>
      <c r="B106" s="3" t="s">
        <v>6</v>
      </c>
      <c r="C106" s="3" t="s">
        <v>16</v>
      </c>
      <c r="D106" s="3" t="s">
        <v>19</v>
      </c>
      <c r="E106">
        <v>416114025</v>
      </c>
    </row>
    <row r="107" spans="1:5" ht="15.75" customHeight="1" x14ac:dyDescent="0.25">
      <c r="A107" s="1" t="s">
        <v>136</v>
      </c>
      <c r="B107" s="3" t="s">
        <v>7</v>
      </c>
      <c r="C107" s="3" t="s">
        <v>14</v>
      </c>
      <c r="D107" s="3" t="s">
        <v>8</v>
      </c>
      <c r="E107">
        <v>420679372</v>
      </c>
    </row>
    <row r="108" spans="1:5" ht="15.75" customHeight="1" x14ac:dyDescent="0.25">
      <c r="A108" s="1" t="s">
        <v>137</v>
      </c>
      <c r="B108" s="3" t="s">
        <v>6</v>
      </c>
      <c r="C108" s="3" t="s">
        <v>7</v>
      </c>
      <c r="D108" s="3" t="s">
        <v>8</v>
      </c>
      <c r="E108">
        <v>427272073</v>
      </c>
    </row>
    <row r="109" spans="1:5" ht="15.75" customHeight="1" x14ac:dyDescent="0.25">
      <c r="A109" s="1" t="s">
        <v>138</v>
      </c>
      <c r="B109" s="3" t="s">
        <v>7</v>
      </c>
      <c r="C109" s="3" t="s">
        <v>8</v>
      </c>
      <c r="D109" s="3" t="s">
        <v>19</v>
      </c>
      <c r="E109">
        <v>433578459</v>
      </c>
    </row>
    <row r="110" spans="1:5" ht="15.75" customHeight="1" x14ac:dyDescent="0.25">
      <c r="A110" s="1" t="s">
        <v>139</v>
      </c>
      <c r="B110" s="3" t="s">
        <v>6</v>
      </c>
      <c r="C110" s="3" t="s">
        <v>13</v>
      </c>
      <c r="D110" s="3" t="s">
        <v>8</v>
      </c>
      <c r="E110">
        <v>434806156</v>
      </c>
    </row>
    <row r="111" spans="1:5" ht="15.75" customHeight="1" x14ac:dyDescent="0.25">
      <c r="A111" s="1" t="s">
        <v>140</v>
      </c>
      <c r="B111" s="3" t="s">
        <v>7</v>
      </c>
      <c r="C111" s="3" t="s">
        <v>8</v>
      </c>
      <c r="D111" s="3" t="s">
        <v>25</v>
      </c>
      <c r="E111">
        <v>437844881</v>
      </c>
    </row>
    <row r="112" spans="1:5" ht="15.75" customHeight="1" x14ac:dyDescent="0.25">
      <c r="A112" s="1" t="s">
        <v>141</v>
      </c>
      <c r="B112" s="3" t="s">
        <v>6</v>
      </c>
      <c r="C112" s="3" t="s">
        <v>14</v>
      </c>
      <c r="D112" s="3" t="s">
        <v>25</v>
      </c>
      <c r="E112">
        <v>442767615</v>
      </c>
    </row>
    <row r="113" spans="1:5" ht="15.75" customHeight="1" x14ac:dyDescent="0.25">
      <c r="A113" s="1" t="s">
        <v>142</v>
      </c>
      <c r="B113" s="3" t="s">
        <v>6</v>
      </c>
      <c r="C113" s="3" t="s">
        <v>7</v>
      </c>
      <c r="D113" s="3" t="s">
        <v>8</v>
      </c>
      <c r="E113">
        <v>457408646</v>
      </c>
    </row>
    <row r="114" spans="1:5" ht="15.75" customHeight="1" x14ac:dyDescent="0.25">
      <c r="A114" s="1" t="s">
        <v>143</v>
      </c>
      <c r="B114" s="3" t="s">
        <v>6</v>
      </c>
      <c r="C114" s="3" t="s">
        <v>8</v>
      </c>
      <c r="D114" s="3" t="s">
        <v>19</v>
      </c>
      <c r="E114">
        <v>458622722</v>
      </c>
    </row>
    <row r="115" spans="1:5" ht="15.75" customHeight="1" x14ac:dyDescent="0.25">
      <c r="A115" s="1" t="s">
        <v>144</v>
      </c>
      <c r="B115" s="3" t="s">
        <v>6</v>
      </c>
      <c r="C115" s="3" t="s">
        <v>7</v>
      </c>
      <c r="D115" s="3" t="s">
        <v>8</v>
      </c>
      <c r="E115">
        <v>464525233</v>
      </c>
    </row>
    <row r="116" spans="1:5" ht="15.75" customHeight="1" x14ac:dyDescent="0.25">
      <c r="A116" s="1" t="s">
        <v>145</v>
      </c>
      <c r="B116" s="3" t="s">
        <v>37</v>
      </c>
      <c r="C116" s="3" t="s">
        <v>7</v>
      </c>
      <c r="D116" s="3" t="s">
        <v>8</v>
      </c>
      <c r="E116">
        <v>466732271</v>
      </c>
    </row>
    <row r="117" spans="1:5" ht="15.75" customHeight="1" x14ac:dyDescent="0.25">
      <c r="A117" s="1" t="s">
        <v>146</v>
      </c>
      <c r="B117" s="3" t="s">
        <v>6</v>
      </c>
      <c r="C117" s="3" t="s">
        <v>7</v>
      </c>
      <c r="D117" s="3" t="s">
        <v>8</v>
      </c>
      <c r="E117">
        <v>467699955</v>
      </c>
    </row>
    <row r="118" spans="1:5" ht="15.75" customHeight="1" x14ac:dyDescent="0.25">
      <c r="A118" s="1" t="s">
        <v>147</v>
      </c>
      <c r="B118" s="3" t="s">
        <v>6</v>
      </c>
      <c r="C118" s="3" t="s">
        <v>14</v>
      </c>
      <c r="D118" s="3" t="s">
        <v>19</v>
      </c>
      <c r="E118">
        <v>474724678</v>
      </c>
    </row>
    <row r="119" spans="1:5" ht="15.75" customHeight="1" x14ac:dyDescent="0.25">
      <c r="A119" s="1" t="s">
        <v>148</v>
      </c>
      <c r="B119" s="3" t="s">
        <v>7</v>
      </c>
      <c r="C119" s="3" t="s">
        <v>8</v>
      </c>
      <c r="D119" s="3" t="s">
        <v>19</v>
      </c>
      <c r="E119">
        <v>482261862</v>
      </c>
    </row>
    <row r="120" spans="1:5" ht="15.75" customHeight="1" x14ac:dyDescent="0.25">
      <c r="A120" s="1" t="s">
        <v>149</v>
      </c>
      <c r="B120" s="3" t="s">
        <v>37</v>
      </c>
      <c r="C120" s="3" t="s">
        <v>6</v>
      </c>
      <c r="D120" s="3" t="s">
        <v>7</v>
      </c>
      <c r="E120">
        <v>484910580</v>
      </c>
    </row>
    <row r="121" spans="1:5" ht="15.75" customHeight="1" x14ac:dyDescent="0.25">
      <c r="A121" s="1" t="s">
        <v>150</v>
      </c>
      <c r="B121" s="3" t="s">
        <v>6</v>
      </c>
      <c r="C121" s="3" t="s">
        <v>13</v>
      </c>
      <c r="D121" s="3" t="s">
        <v>8</v>
      </c>
      <c r="E121">
        <v>485266406</v>
      </c>
    </row>
    <row r="122" spans="1:5" ht="15.75" customHeight="1" x14ac:dyDescent="0.25">
      <c r="A122" s="1" t="s">
        <v>151</v>
      </c>
      <c r="B122" s="3" t="s">
        <v>6</v>
      </c>
      <c r="C122" s="3" t="s">
        <v>7</v>
      </c>
      <c r="D122" s="3" t="s">
        <v>8</v>
      </c>
      <c r="E122">
        <v>486411805</v>
      </c>
    </row>
    <row r="123" spans="1:5" ht="15.75" customHeight="1" x14ac:dyDescent="0.25">
      <c r="A123" s="1" t="s">
        <v>152</v>
      </c>
      <c r="B123" s="3" t="s">
        <v>43</v>
      </c>
      <c r="C123" s="3" t="s">
        <v>25</v>
      </c>
      <c r="D123" s="3" t="s">
        <v>44</v>
      </c>
      <c r="E123">
        <v>490916731</v>
      </c>
    </row>
    <row r="124" spans="1:5" ht="15.75" customHeight="1" x14ac:dyDescent="0.25">
      <c r="A124" s="1" t="s">
        <v>153</v>
      </c>
      <c r="B124" s="3" t="s">
        <v>6</v>
      </c>
      <c r="C124" s="3" t="s">
        <v>7</v>
      </c>
      <c r="D124" s="3" t="s">
        <v>54</v>
      </c>
      <c r="E124">
        <v>492764235</v>
      </c>
    </row>
    <row r="125" spans="1:5" ht="15.75" customHeight="1" x14ac:dyDescent="0.25">
      <c r="A125" s="1" t="s">
        <v>154</v>
      </c>
      <c r="B125" s="3" t="s">
        <v>7</v>
      </c>
      <c r="C125" s="3" t="s">
        <v>14</v>
      </c>
      <c r="D125" s="3" t="s">
        <v>8</v>
      </c>
      <c r="E125">
        <v>492768530</v>
      </c>
    </row>
    <row r="126" spans="1:5" ht="15.75" customHeight="1" x14ac:dyDescent="0.25">
      <c r="A126" s="1" t="s">
        <v>155</v>
      </c>
      <c r="B126" s="3" t="s">
        <v>14</v>
      </c>
      <c r="C126" s="3" t="s">
        <v>8</v>
      </c>
      <c r="D126" s="3" t="s">
        <v>25</v>
      </c>
      <c r="E126">
        <v>500877853</v>
      </c>
    </row>
    <row r="127" spans="1:5" ht="15.75" customHeight="1" x14ac:dyDescent="0.25">
      <c r="A127" s="1" t="s">
        <v>156</v>
      </c>
      <c r="B127" s="3" t="s">
        <v>37</v>
      </c>
      <c r="C127" s="3" t="s">
        <v>7</v>
      </c>
      <c r="D127" s="3" t="s">
        <v>43</v>
      </c>
      <c r="E127">
        <v>515627980</v>
      </c>
    </row>
    <row r="128" spans="1:5" ht="15.75" customHeight="1" x14ac:dyDescent="0.25">
      <c r="A128" s="1" t="s">
        <v>157</v>
      </c>
      <c r="B128" s="3" t="s">
        <v>6</v>
      </c>
      <c r="C128" s="3" t="s">
        <v>7</v>
      </c>
      <c r="D128" s="3" t="s">
        <v>8</v>
      </c>
      <c r="E128">
        <v>520666589</v>
      </c>
    </row>
    <row r="129" spans="1:5" ht="15.75" customHeight="1" x14ac:dyDescent="0.25">
      <c r="A129" s="1" t="s">
        <v>158</v>
      </c>
      <c r="B129" s="3" t="s">
        <v>6</v>
      </c>
      <c r="C129" s="3" t="s">
        <v>16</v>
      </c>
      <c r="D129" s="3" t="s">
        <v>8</v>
      </c>
      <c r="E129">
        <v>532495322</v>
      </c>
    </row>
    <row r="130" spans="1:5" ht="15.75" customHeight="1" x14ac:dyDescent="0.25">
      <c r="A130" s="1" t="s">
        <v>159</v>
      </c>
      <c r="B130" s="3" t="s">
        <v>6</v>
      </c>
      <c r="C130" s="3" t="s">
        <v>7</v>
      </c>
      <c r="D130" s="3" t="s">
        <v>8</v>
      </c>
      <c r="E130">
        <v>533108387</v>
      </c>
    </row>
    <row r="131" spans="1:5" ht="15.75" customHeight="1" x14ac:dyDescent="0.25">
      <c r="A131" s="1" t="s">
        <v>160</v>
      </c>
      <c r="B131" s="3" t="s">
        <v>37</v>
      </c>
      <c r="C131" s="3" t="s">
        <v>6</v>
      </c>
      <c r="D131" s="3" t="s">
        <v>7</v>
      </c>
      <c r="E131">
        <v>534186334</v>
      </c>
    </row>
    <row r="132" spans="1:5" ht="15.75" customHeight="1" x14ac:dyDescent="0.25">
      <c r="A132" s="1" t="s">
        <v>161</v>
      </c>
      <c r="B132" s="3" t="s">
        <v>7</v>
      </c>
      <c r="C132" s="3" t="s">
        <v>14</v>
      </c>
      <c r="D132" s="3" t="s">
        <v>8</v>
      </c>
      <c r="E132">
        <v>543302649</v>
      </c>
    </row>
    <row r="133" spans="1:5" ht="15.75" customHeight="1" x14ac:dyDescent="0.25">
      <c r="A133" s="1" t="s">
        <v>162</v>
      </c>
      <c r="B133" s="3" t="s">
        <v>105</v>
      </c>
      <c r="C133" s="3" t="s">
        <v>16</v>
      </c>
      <c r="D133" s="3" t="s">
        <v>17</v>
      </c>
      <c r="E133">
        <v>544925764</v>
      </c>
    </row>
    <row r="134" spans="1:5" ht="15.75" customHeight="1" x14ac:dyDescent="0.25">
      <c r="A134" s="1" t="s">
        <v>163</v>
      </c>
      <c r="B134" s="3" t="s">
        <v>6</v>
      </c>
      <c r="C134" s="3" t="s">
        <v>7</v>
      </c>
      <c r="D134" s="3" t="s">
        <v>8</v>
      </c>
      <c r="E134">
        <v>545069627</v>
      </c>
    </row>
    <row r="135" spans="1:5" ht="15.75" customHeight="1" x14ac:dyDescent="0.25">
      <c r="A135" s="1" t="s">
        <v>164</v>
      </c>
      <c r="B135" s="3" t="s">
        <v>16</v>
      </c>
      <c r="C135" s="3" t="s">
        <v>8</v>
      </c>
      <c r="D135" s="3" t="s">
        <v>33</v>
      </c>
      <c r="E135">
        <v>546595885</v>
      </c>
    </row>
    <row r="136" spans="1:5" ht="15.75" customHeight="1" x14ac:dyDescent="0.25">
      <c r="A136" s="1" t="s">
        <v>165</v>
      </c>
      <c r="B136" s="3" t="s">
        <v>37</v>
      </c>
      <c r="C136" s="3" t="s">
        <v>6</v>
      </c>
      <c r="D136" s="3" t="s">
        <v>7</v>
      </c>
      <c r="E136">
        <v>558893500</v>
      </c>
    </row>
    <row r="137" spans="1:5" ht="15.75" customHeight="1" x14ac:dyDescent="0.25">
      <c r="A137" s="1" t="s">
        <v>166</v>
      </c>
      <c r="B137" s="3" t="s">
        <v>6</v>
      </c>
      <c r="C137" s="3" t="s">
        <v>7</v>
      </c>
      <c r="D137" s="3" t="s">
        <v>8</v>
      </c>
      <c r="E137">
        <v>565697402</v>
      </c>
    </row>
    <row r="138" spans="1:5" ht="15.75" customHeight="1" x14ac:dyDescent="0.25">
      <c r="A138" s="1" t="s">
        <v>167</v>
      </c>
      <c r="B138" s="3" t="s">
        <v>6</v>
      </c>
      <c r="C138" s="3" t="s">
        <v>7</v>
      </c>
      <c r="D138" s="3" t="s">
        <v>25</v>
      </c>
      <c r="E138">
        <v>566790169</v>
      </c>
    </row>
    <row r="139" spans="1:5" ht="15.75" customHeight="1" x14ac:dyDescent="0.25">
      <c r="A139" s="1" t="s">
        <v>168</v>
      </c>
      <c r="B139" s="3" t="s">
        <v>7</v>
      </c>
      <c r="C139" s="3" t="s">
        <v>17</v>
      </c>
      <c r="D139" s="3" t="s">
        <v>8</v>
      </c>
      <c r="E139">
        <v>567984955</v>
      </c>
    </row>
    <row r="140" spans="1:5" ht="15.75" customHeight="1" x14ac:dyDescent="0.25">
      <c r="A140" s="1" t="s">
        <v>169</v>
      </c>
      <c r="B140" s="3" t="s">
        <v>37</v>
      </c>
      <c r="C140" s="3" t="s">
        <v>13</v>
      </c>
      <c r="D140" s="3" t="s">
        <v>8</v>
      </c>
      <c r="E140">
        <v>569472760</v>
      </c>
    </row>
    <row r="141" spans="1:5" ht="15.75" customHeight="1" x14ac:dyDescent="0.25">
      <c r="A141" s="1" t="s">
        <v>170</v>
      </c>
      <c r="B141" s="3" t="s">
        <v>6</v>
      </c>
      <c r="C141" s="3" t="s">
        <v>7</v>
      </c>
      <c r="D141" s="3" t="s">
        <v>8</v>
      </c>
      <c r="E141">
        <v>577674154</v>
      </c>
    </row>
    <row r="142" spans="1:5" ht="15.75" customHeight="1" x14ac:dyDescent="0.25">
      <c r="A142" s="1" t="s">
        <v>171</v>
      </c>
      <c r="B142" s="3" t="s">
        <v>6</v>
      </c>
      <c r="C142" s="3" t="s">
        <v>7</v>
      </c>
      <c r="D142" s="3" t="s">
        <v>8</v>
      </c>
      <c r="E142">
        <v>578271726</v>
      </c>
    </row>
    <row r="143" spans="1:5" ht="15.75" customHeight="1" x14ac:dyDescent="0.25">
      <c r="A143" s="1" t="s">
        <v>172</v>
      </c>
      <c r="B143" s="3" t="s">
        <v>6</v>
      </c>
      <c r="C143" s="3" t="s">
        <v>7</v>
      </c>
      <c r="D143" s="3" t="s">
        <v>8</v>
      </c>
      <c r="E143">
        <v>579643895</v>
      </c>
    </row>
    <row r="144" spans="1:5" ht="15.75" customHeight="1" x14ac:dyDescent="0.25">
      <c r="A144" s="1" t="s">
        <v>173</v>
      </c>
      <c r="B144" s="3" t="s">
        <v>43</v>
      </c>
      <c r="C144" s="3" t="s">
        <v>8</v>
      </c>
      <c r="D144" s="3" t="s">
        <v>174</v>
      </c>
      <c r="E144">
        <v>581695593</v>
      </c>
    </row>
    <row r="145" spans="1:5" ht="15.75" customHeight="1" x14ac:dyDescent="0.25">
      <c r="A145" s="1" t="s">
        <v>175</v>
      </c>
      <c r="B145" s="3" t="s">
        <v>6</v>
      </c>
      <c r="C145" s="3" t="s">
        <v>8</v>
      </c>
      <c r="D145" s="3" t="s">
        <v>25</v>
      </c>
      <c r="E145">
        <v>582204295</v>
      </c>
    </row>
    <row r="146" spans="1:5" ht="15.75" customHeight="1" x14ac:dyDescent="0.25">
      <c r="A146" s="1" t="s">
        <v>176</v>
      </c>
      <c r="B146" s="3" t="s">
        <v>6</v>
      </c>
      <c r="C146" s="3" t="s">
        <v>7</v>
      </c>
      <c r="D146" s="3" t="s">
        <v>8</v>
      </c>
      <c r="E146">
        <v>593494616</v>
      </c>
    </row>
    <row r="147" spans="1:5" ht="15.75" customHeight="1" x14ac:dyDescent="0.25">
      <c r="A147" s="1" t="s">
        <v>177</v>
      </c>
      <c r="B147" s="3" t="s">
        <v>51</v>
      </c>
      <c r="C147" s="3" t="s">
        <v>6</v>
      </c>
      <c r="D147" s="3" t="s">
        <v>7</v>
      </c>
      <c r="E147">
        <v>594119918</v>
      </c>
    </row>
    <row r="148" spans="1:5" ht="15.75" customHeight="1" x14ac:dyDescent="0.25">
      <c r="A148" s="1" t="s">
        <v>178</v>
      </c>
      <c r="B148" s="3" t="s">
        <v>6</v>
      </c>
      <c r="C148" s="3" t="s">
        <v>13</v>
      </c>
      <c r="D148" s="3" t="s">
        <v>25</v>
      </c>
      <c r="E148">
        <v>600604912</v>
      </c>
    </row>
    <row r="149" spans="1:5" ht="15.75" customHeight="1" x14ac:dyDescent="0.25">
      <c r="A149" s="1" t="s">
        <v>179</v>
      </c>
      <c r="B149" s="3" t="s">
        <v>6</v>
      </c>
      <c r="C149" s="3" t="s">
        <v>7</v>
      </c>
      <c r="D149" s="3" t="s">
        <v>8</v>
      </c>
      <c r="E149">
        <v>601332089</v>
      </c>
    </row>
    <row r="150" spans="1:5" ht="15.75" customHeight="1" x14ac:dyDescent="0.25">
      <c r="A150" s="1" t="s">
        <v>180</v>
      </c>
      <c r="B150" s="3" t="s">
        <v>16</v>
      </c>
      <c r="C150" s="3" t="s">
        <v>8</v>
      </c>
      <c r="D150" s="3" t="s">
        <v>52</v>
      </c>
      <c r="E150">
        <v>604294251</v>
      </c>
    </row>
    <row r="151" spans="1:5" ht="15.75" customHeight="1" x14ac:dyDescent="0.25">
      <c r="A151" s="1" t="s">
        <v>181</v>
      </c>
      <c r="B151" s="3" t="s">
        <v>7</v>
      </c>
      <c r="C151" s="3" t="s">
        <v>14</v>
      </c>
      <c r="D151" s="3" t="s">
        <v>8</v>
      </c>
      <c r="E151">
        <v>619392172</v>
      </c>
    </row>
    <row r="152" spans="1:5" ht="15.75" customHeight="1" x14ac:dyDescent="0.25">
      <c r="A152" s="1" t="s">
        <v>182</v>
      </c>
      <c r="B152" s="3" t="s">
        <v>6</v>
      </c>
      <c r="C152" s="3" t="s">
        <v>7</v>
      </c>
      <c r="D152" s="3" t="s">
        <v>8</v>
      </c>
      <c r="E152">
        <v>620202368</v>
      </c>
    </row>
    <row r="153" spans="1:5" ht="15.75" customHeight="1" x14ac:dyDescent="0.25">
      <c r="A153" s="1" t="s">
        <v>183</v>
      </c>
      <c r="B153" s="3" t="s">
        <v>6</v>
      </c>
      <c r="C153" s="3" t="s">
        <v>7</v>
      </c>
      <c r="D153" s="3" t="s">
        <v>8</v>
      </c>
      <c r="E153">
        <v>625914068</v>
      </c>
    </row>
    <row r="154" spans="1:5" ht="15.75" customHeight="1" x14ac:dyDescent="0.25">
      <c r="A154" s="1" t="s">
        <v>184</v>
      </c>
      <c r="B154" s="3" t="s">
        <v>37</v>
      </c>
      <c r="C154" s="3" t="s">
        <v>8</v>
      </c>
      <c r="D154" s="3" t="s">
        <v>41</v>
      </c>
      <c r="E154">
        <v>626928361</v>
      </c>
    </row>
    <row r="155" spans="1:5" ht="15.75" customHeight="1" x14ac:dyDescent="0.25">
      <c r="A155" s="1" t="s">
        <v>185</v>
      </c>
      <c r="B155" s="3" t="s">
        <v>7</v>
      </c>
      <c r="C155" s="3" t="s">
        <v>43</v>
      </c>
      <c r="D155" s="3" t="s">
        <v>52</v>
      </c>
      <c r="E155">
        <v>628152335</v>
      </c>
    </row>
    <row r="156" spans="1:5" ht="15.75" customHeight="1" x14ac:dyDescent="0.25">
      <c r="A156" s="1" t="s">
        <v>186</v>
      </c>
      <c r="B156" s="3" t="s">
        <v>6</v>
      </c>
      <c r="C156" s="3" t="s">
        <v>7</v>
      </c>
      <c r="D156" s="3" t="s">
        <v>25</v>
      </c>
      <c r="E156">
        <v>629525473</v>
      </c>
    </row>
    <row r="157" spans="1:5" ht="15.75" customHeight="1" x14ac:dyDescent="0.25">
      <c r="A157" s="1" t="s">
        <v>187</v>
      </c>
      <c r="B157" s="3" t="s">
        <v>188</v>
      </c>
      <c r="C157" s="3" t="s">
        <v>7</v>
      </c>
      <c r="D157" s="3" t="s">
        <v>72</v>
      </c>
      <c r="E157">
        <v>630193098</v>
      </c>
    </row>
    <row r="158" spans="1:5" ht="15.75" customHeight="1" x14ac:dyDescent="0.25">
      <c r="A158" s="1" t="s">
        <v>189</v>
      </c>
      <c r="B158" s="3" t="s">
        <v>37</v>
      </c>
      <c r="C158" s="3" t="s">
        <v>6</v>
      </c>
      <c r="D158" s="3" t="s">
        <v>8</v>
      </c>
      <c r="E158">
        <v>630729166</v>
      </c>
    </row>
    <row r="159" spans="1:5" ht="15.75" customHeight="1" x14ac:dyDescent="0.25">
      <c r="A159" s="1" t="s">
        <v>190</v>
      </c>
      <c r="B159" s="3" t="s">
        <v>6</v>
      </c>
      <c r="C159" s="3" t="s">
        <v>14</v>
      </c>
      <c r="D159" s="3" t="s">
        <v>8</v>
      </c>
      <c r="E159">
        <v>632847435</v>
      </c>
    </row>
    <row r="160" spans="1:5" ht="15.75" customHeight="1" x14ac:dyDescent="0.25">
      <c r="A160" s="1" t="s">
        <v>191</v>
      </c>
      <c r="B160" s="3" t="s">
        <v>13</v>
      </c>
      <c r="C160" s="3" t="s">
        <v>14</v>
      </c>
      <c r="D160" s="3" t="s">
        <v>8</v>
      </c>
      <c r="E160">
        <v>640520637</v>
      </c>
    </row>
    <row r="161" spans="1:5" ht="15.75" customHeight="1" x14ac:dyDescent="0.25">
      <c r="A161" s="1" t="s">
        <v>192</v>
      </c>
      <c r="B161" s="3" t="s">
        <v>6</v>
      </c>
      <c r="C161" s="3" t="s">
        <v>7</v>
      </c>
      <c r="D161" s="3" t="s">
        <v>8</v>
      </c>
      <c r="E161">
        <v>641514833</v>
      </c>
    </row>
    <row r="162" spans="1:5" ht="15.75" customHeight="1" x14ac:dyDescent="0.25">
      <c r="A162" s="1" t="s">
        <v>193</v>
      </c>
      <c r="B162" s="3" t="s">
        <v>7</v>
      </c>
      <c r="C162" s="3" t="s">
        <v>43</v>
      </c>
      <c r="D162" s="3" t="s">
        <v>25</v>
      </c>
      <c r="E162">
        <v>645106210</v>
      </c>
    </row>
    <row r="163" spans="1:5" ht="15.75" customHeight="1" x14ac:dyDescent="0.25">
      <c r="A163" s="1" t="s">
        <v>194</v>
      </c>
      <c r="B163" s="3" t="s">
        <v>6</v>
      </c>
      <c r="C163" s="3" t="s">
        <v>7</v>
      </c>
      <c r="D163" s="3" t="s">
        <v>8</v>
      </c>
      <c r="E163">
        <v>646323036</v>
      </c>
    </row>
    <row r="164" spans="1:5" ht="15.75" customHeight="1" x14ac:dyDescent="0.25">
      <c r="A164" s="1" t="s">
        <v>195</v>
      </c>
      <c r="B164" s="3" t="s">
        <v>37</v>
      </c>
      <c r="C164" s="3" t="s">
        <v>7</v>
      </c>
      <c r="D164" s="3" t="s">
        <v>8</v>
      </c>
      <c r="E164">
        <v>650696706</v>
      </c>
    </row>
    <row r="165" spans="1:5" ht="15.75" customHeight="1" x14ac:dyDescent="0.25">
      <c r="A165" s="1" t="s">
        <v>196</v>
      </c>
      <c r="B165" s="3" t="s">
        <v>37</v>
      </c>
      <c r="C165" s="3" t="s">
        <v>7</v>
      </c>
      <c r="D165" s="3" t="s">
        <v>8</v>
      </c>
      <c r="E165">
        <v>652758128</v>
      </c>
    </row>
    <row r="166" spans="1:5" ht="15.75" customHeight="1" x14ac:dyDescent="0.25">
      <c r="A166" s="1" t="s">
        <v>197</v>
      </c>
      <c r="B166" s="3" t="s">
        <v>6</v>
      </c>
      <c r="C166" s="3" t="s">
        <v>7</v>
      </c>
      <c r="D166" s="3" t="s">
        <v>8</v>
      </c>
      <c r="E166">
        <v>656089067</v>
      </c>
    </row>
    <row r="167" spans="1:5" ht="15.75" customHeight="1" x14ac:dyDescent="0.25">
      <c r="A167" s="1" t="s">
        <v>198</v>
      </c>
      <c r="B167" s="3" t="s">
        <v>6</v>
      </c>
      <c r="C167" s="3" t="s">
        <v>7</v>
      </c>
      <c r="D167" s="3" t="s">
        <v>8</v>
      </c>
      <c r="E167">
        <v>664317151</v>
      </c>
    </row>
    <row r="168" spans="1:5" ht="15.75" customHeight="1" x14ac:dyDescent="0.25">
      <c r="A168" s="1" t="s">
        <v>199</v>
      </c>
      <c r="B168" s="3" t="s">
        <v>6</v>
      </c>
      <c r="C168" s="3" t="s">
        <v>7</v>
      </c>
      <c r="D168" s="3" t="s">
        <v>8</v>
      </c>
      <c r="E168">
        <v>670715526</v>
      </c>
    </row>
    <row r="169" spans="1:5" ht="15.75" customHeight="1" x14ac:dyDescent="0.25">
      <c r="A169" s="1" t="s">
        <v>200</v>
      </c>
      <c r="B169" s="3" t="s">
        <v>13</v>
      </c>
      <c r="C169" s="3" t="s">
        <v>14</v>
      </c>
      <c r="D169" s="3" t="s">
        <v>201</v>
      </c>
      <c r="E169">
        <v>671935987</v>
      </c>
    </row>
    <row r="170" spans="1:5" ht="15.75" customHeight="1" x14ac:dyDescent="0.25">
      <c r="A170" s="1" t="s">
        <v>202</v>
      </c>
      <c r="B170" s="3" t="s">
        <v>6</v>
      </c>
      <c r="C170" s="3" t="s">
        <v>7</v>
      </c>
      <c r="D170" s="3" t="s">
        <v>8</v>
      </c>
      <c r="E170">
        <v>674936502</v>
      </c>
    </row>
    <row r="171" spans="1:5" ht="15.75" customHeight="1" x14ac:dyDescent="0.25">
      <c r="A171" s="1" t="s">
        <v>203</v>
      </c>
      <c r="B171" s="3" t="s">
        <v>77</v>
      </c>
      <c r="C171" s="3" t="s">
        <v>54</v>
      </c>
      <c r="D171" s="3" t="s">
        <v>41</v>
      </c>
      <c r="E171">
        <v>682126350</v>
      </c>
    </row>
    <row r="172" spans="1:5" ht="15.75" customHeight="1" x14ac:dyDescent="0.25">
      <c r="A172" s="1" t="s">
        <v>204</v>
      </c>
      <c r="B172" s="3" t="s">
        <v>6</v>
      </c>
      <c r="C172" s="3" t="s">
        <v>7</v>
      </c>
      <c r="D172" s="3" t="s">
        <v>25</v>
      </c>
      <c r="E172">
        <v>687982516</v>
      </c>
    </row>
    <row r="173" spans="1:5" ht="15.75" customHeight="1" x14ac:dyDescent="0.25">
      <c r="A173" s="1" t="s">
        <v>205</v>
      </c>
      <c r="B173" s="3" t="s">
        <v>6</v>
      </c>
      <c r="C173" s="3" t="s">
        <v>7</v>
      </c>
      <c r="D173" s="3" t="s">
        <v>8</v>
      </c>
      <c r="E173">
        <v>688194860</v>
      </c>
    </row>
    <row r="174" spans="1:5" ht="15.75" customHeight="1" x14ac:dyDescent="0.25">
      <c r="A174" s="1" t="s">
        <v>206</v>
      </c>
      <c r="B174" s="3" t="s">
        <v>6</v>
      </c>
      <c r="C174" s="3" t="s">
        <v>16</v>
      </c>
      <c r="D174" s="3" t="s">
        <v>8</v>
      </c>
      <c r="E174">
        <v>691720600</v>
      </c>
    </row>
    <row r="175" spans="1:5" ht="15.75" customHeight="1" x14ac:dyDescent="0.25">
      <c r="A175" s="1" t="s">
        <v>207</v>
      </c>
      <c r="B175" s="3" t="s">
        <v>6</v>
      </c>
      <c r="C175" s="3" t="s">
        <v>7</v>
      </c>
      <c r="D175" s="3" t="s">
        <v>43</v>
      </c>
      <c r="E175">
        <v>692040514</v>
      </c>
    </row>
    <row r="176" spans="1:5" ht="15.75" customHeight="1" x14ac:dyDescent="0.25">
      <c r="A176" s="1" t="s">
        <v>208</v>
      </c>
      <c r="B176" s="3" t="s">
        <v>37</v>
      </c>
      <c r="C176" s="3" t="s">
        <v>7</v>
      </c>
      <c r="D176" s="3" t="s">
        <v>8</v>
      </c>
      <c r="E176">
        <v>692222815</v>
      </c>
    </row>
    <row r="177" spans="1:5" ht="15.75" customHeight="1" x14ac:dyDescent="0.25">
      <c r="A177" s="1" t="s">
        <v>209</v>
      </c>
      <c r="B177" s="3" t="s">
        <v>6</v>
      </c>
      <c r="C177" s="3" t="s">
        <v>7</v>
      </c>
      <c r="D177" s="3" t="s">
        <v>44</v>
      </c>
      <c r="E177">
        <v>697748723</v>
      </c>
    </row>
    <row r="178" spans="1:5" ht="15.75" customHeight="1" x14ac:dyDescent="0.25">
      <c r="A178" s="1" t="s">
        <v>210</v>
      </c>
      <c r="B178" s="3" t="s">
        <v>6</v>
      </c>
      <c r="C178" s="3" t="s">
        <v>7</v>
      </c>
      <c r="D178" s="3" t="s">
        <v>8</v>
      </c>
      <c r="E178">
        <v>706379906</v>
      </c>
    </row>
    <row r="179" spans="1:5" ht="15.75" customHeight="1" x14ac:dyDescent="0.25">
      <c r="A179" s="1" t="s">
        <v>211</v>
      </c>
      <c r="B179" s="3" t="s">
        <v>6</v>
      </c>
      <c r="C179" s="3" t="s">
        <v>7</v>
      </c>
      <c r="D179" s="3" t="s">
        <v>8</v>
      </c>
      <c r="E179">
        <v>725082490</v>
      </c>
    </row>
    <row r="180" spans="1:5" ht="15.75" customHeight="1" x14ac:dyDescent="0.25">
      <c r="A180" s="1" t="s">
        <v>212</v>
      </c>
      <c r="B180" s="3" t="s">
        <v>37</v>
      </c>
      <c r="C180" s="3" t="s">
        <v>6</v>
      </c>
      <c r="D180" s="3" t="s">
        <v>16</v>
      </c>
      <c r="E180">
        <v>727081154</v>
      </c>
    </row>
    <row r="181" spans="1:5" ht="15.75" customHeight="1" x14ac:dyDescent="0.25">
      <c r="A181" s="1" t="s">
        <v>213</v>
      </c>
      <c r="B181" s="3" t="s">
        <v>214</v>
      </c>
      <c r="C181" s="3" t="s">
        <v>24</v>
      </c>
      <c r="D181" s="3" t="s">
        <v>33</v>
      </c>
      <c r="E181">
        <v>745892830</v>
      </c>
    </row>
    <row r="182" spans="1:5" ht="15.75" customHeight="1" x14ac:dyDescent="0.25">
      <c r="A182" s="1" t="s">
        <v>215</v>
      </c>
      <c r="B182" s="3" t="s">
        <v>6</v>
      </c>
      <c r="C182" s="3" t="s">
        <v>54</v>
      </c>
      <c r="D182" s="3" t="s">
        <v>41</v>
      </c>
      <c r="E182">
        <v>748888890</v>
      </c>
    </row>
    <row r="183" spans="1:5" ht="15.75" customHeight="1" x14ac:dyDescent="0.25">
      <c r="A183" s="1" t="s">
        <v>216</v>
      </c>
      <c r="B183" s="3" t="s">
        <v>6</v>
      </c>
      <c r="C183" s="3" t="s">
        <v>7</v>
      </c>
      <c r="D183" s="3" t="s">
        <v>14</v>
      </c>
      <c r="E183">
        <v>752869789</v>
      </c>
    </row>
    <row r="184" spans="1:5" ht="15.75" customHeight="1" x14ac:dyDescent="0.25">
      <c r="A184" s="1" t="s">
        <v>217</v>
      </c>
      <c r="B184" s="3" t="s">
        <v>6</v>
      </c>
      <c r="C184" s="3" t="s">
        <v>7</v>
      </c>
      <c r="D184" s="3" t="s">
        <v>8</v>
      </c>
      <c r="E184">
        <v>753455468</v>
      </c>
    </row>
    <row r="185" spans="1:5" ht="15.75" customHeight="1" x14ac:dyDescent="0.25">
      <c r="A185" s="1" t="s">
        <v>218</v>
      </c>
      <c r="B185" s="3" t="s">
        <v>37</v>
      </c>
      <c r="C185" s="3" t="s">
        <v>13</v>
      </c>
      <c r="D185" s="3" t="s">
        <v>54</v>
      </c>
      <c r="E185">
        <v>762269794</v>
      </c>
    </row>
    <row r="186" spans="1:5" ht="15.75" customHeight="1" x14ac:dyDescent="0.25">
      <c r="A186" s="1" t="s">
        <v>219</v>
      </c>
      <c r="B186" s="3" t="s">
        <v>16</v>
      </c>
      <c r="C186" s="3" t="s">
        <v>14</v>
      </c>
      <c r="D186" s="3" t="s">
        <v>52</v>
      </c>
      <c r="E186">
        <v>769591040</v>
      </c>
    </row>
    <row r="187" spans="1:5" ht="15.75" customHeight="1" x14ac:dyDescent="0.25">
      <c r="A187" s="1" t="s">
        <v>220</v>
      </c>
      <c r="B187" s="3" t="s">
        <v>6</v>
      </c>
      <c r="C187" s="3" t="s">
        <v>7</v>
      </c>
      <c r="D187" s="3" t="s">
        <v>8</v>
      </c>
      <c r="E187">
        <v>776902838</v>
      </c>
    </row>
    <row r="188" spans="1:5" ht="15.75" customHeight="1" x14ac:dyDescent="0.25">
      <c r="A188" s="1" t="s">
        <v>221</v>
      </c>
      <c r="B188" s="3" t="s">
        <v>6</v>
      </c>
      <c r="C188" s="3" t="s">
        <v>7</v>
      </c>
      <c r="D188" s="3" t="s">
        <v>19</v>
      </c>
      <c r="E188">
        <v>777359225</v>
      </c>
    </row>
    <row r="189" spans="1:5" ht="15.75" customHeight="1" x14ac:dyDescent="0.25">
      <c r="A189" s="1" t="s">
        <v>222</v>
      </c>
      <c r="B189" s="3" t="s">
        <v>7</v>
      </c>
      <c r="C189" s="3" t="s">
        <v>54</v>
      </c>
      <c r="D189" s="3" t="s">
        <v>8</v>
      </c>
      <c r="E189">
        <v>779921342</v>
      </c>
    </row>
    <row r="190" spans="1:5" ht="15.75" customHeight="1" x14ac:dyDescent="0.25">
      <c r="A190" s="1" t="s">
        <v>223</v>
      </c>
      <c r="B190" s="3" t="s">
        <v>6</v>
      </c>
      <c r="C190" s="3" t="s">
        <v>7</v>
      </c>
      <c r="D190" s="3" t="s">
        <v>8</v>
      </c>
      <c r="E190">
        <v>786015572</v>
      </c>
    </row>
    <row r="191" spans="1:5" ht="15.75" customHeight="1" x14ac:dyDescent="0.25">
      <c r="A191" s="1" t="s">
        <v>224</v>
      </c>
      <c r="B191" s="3" t="s">
        <v>6</v>
      </c>
      <c r="C191" s="3" t="s">
        <v>43</v>
      </c>
      <c r="D191" s="3" t="s">
        <v>8</v>
      </c>
      <c r="E191">
        <v>790476565</v>
      </c>
    </row>
    <row r="192" spans="1:5" ht="15.75" customHeight="1" x14ac:dyDescent="0.25">
      <c r="A192" s="1" t="s">
        <v>225</v>
      </c>
      <c r="B192" s="3" t="s">
        <v>7</v>
      </c>
      <c r="C192" s="3" t="s">
        <v>14</v>
      </c>
      <c r="D192" s="3" t="s">
        <v>24</v>
      </c>
      <c r="E192">
        <v>791051320</v>
      </c>
    </row>
    <row r="193" spans="1:5" ht="15.75" customHeight="1" x14ac:dyDescent="0.25">
      <c r="A193" s="1" t="s">
        <v>226</v>
      </c>
      <c r="B193" s="3" t="s">
        <v>6</v>
      </c>
      <c r="C193" s="3" t="s">
        <v>16</v>
      </c>
      <c r="D193" s="3" t="s">
        <v>19</v>
      </c>
      <c r="E193">
        <v>807409597</v>
      </c>
    </row>
    <row r="194" spans="1:5" ht="15.75" customHeight="1" x14ac:dyDescent="0.25">
      <c r="A194" s="1" t="s">
        <v>227</v>
      </c>
      <c r="B194" s="3" t="s">
        <v>6</v>
      </c>
      <c r="C194" s="3" t="s">
        <v>7</v>
      </c>
      <c r="D194" s="3" t="s">
        <v>8</v>
      </c>
      <c r="E194">
        <v>808485856</v>
      </c>
    </row>
    <row r="195" spans="1:5" ht="15.75" customHeight="1" x14ac:dyDescent="0.25">
      <c r="A195" s="1" t="s">
        <v>228</v>
      </c>
      <c r="B195" s="3" t="s">
        <v>77</v>
      </c>
      <c r="C195" s="3" t="s">
        <v>7</v>
      </c>
      <c r="D195" s="3" t="s">
        <v>54</v>
      </c>
      <c r="E195">
        <v>818042672</v>
      </c>
    </row>
    <row r="196" spans="1:5" ht="15.75" customHeight="1" x14ac:dyDescent="0.25">
      <c r="A196" s="1" t="s">
        <v>229</v>
      </c>
      <c r="B196" s="3" t="s">
        <v>37</v>
      </c>
      <c r="C196" s="3" t="s">
        <v>6</v>
      </c>
      <c r="D196" s="3" t="s">
        <v>8</v>
      </c>
      <c r="E196">
        <v>818271948</v>
      </c>
    </row>
    <row r="197" spans="1:5" ht="15.75" customHeight="1" x14ac:dyDescent="0.25">
      <c r="A197" s="1" t="s">
        <v>230</v>
      </c>
      <c r="B197" s="3" t="s">
        <v>37</v>
      </c>
      <c r="C197" s="3" t="s">
        <v>7</v>
      </c>
      <c r="D197" s="3" t="s">
        <v>8</v>
      </c>
      <c r="E197">
        <v>823878598</v>
      </c>
    </row>
    <row r="198" spans="1:5" ht="15.75" customHeight="1" x14ac:dyDescent="0.25">
      <c r="A198" s="1" t="s">
        <v>231</v>
      </c>
      <c r="B198" s="3" t="s">
        <v>6</v>
      </c>
      <c r="C198" s="3" t="s">
        <v>7</v>
      </c>
      <c r="D198" s="3" t="s">
        <v>8</v>
      </c>
      <c r="E198">
        <v>841923348</v>
      </c>
    </row>
    <row r="199" spans="1:5" ht="15.75" customHeight="1" x14ac:dyDescent="0.25">
      <c r="A199" s="1" t="s">
        <v>232</v>
      </c>
      <c r="B199" s="3" t="s">
        <v>6</v>
      </c>
      <c r="C199" s="3" t="s">
        <v>54</v>
      </c>
      <c r="D199" s="3" t="s">
        <v>8</v>
      </c>
      <c r="E199">
        <v>842963273</v>
      </c>
    </row>
    <row r="200" spans="1:5" ht="15.75" customHeight="1" x14ac:dyDescent="0.25">
      <c r="A200" s="1" t="s">
        <v>233</v>
      </c>
      <c r="B200" s="3" t="s">
        <v>6</v>
      </c>
      <c r="C200" s="3" t="s">
        <v>7</v>
      </c>
      <c r="D200" s="3" t="s">
        <v>14</v>
      </c>
      <c r="E200">
        <v>843952929</v>
      </c>
    </row>
    <row r="201" spans="1:5" ht="15.75" customHeight="1" x14ac:dyDescent="0.25">
      <c r="A201" s="1" t="s">
        <v>234</v>
      </c>
      <c r="B201" s="3" t="s">
        <v>7</v>
      </c>
      <c r="C201" s="3" t="s">
        <v>8</v>
      </c>
      <c r="D201" s="3" t="s">
        <v>25</v>
      </c>
      <c r="E201">
        <v>846159273</v>
      </c>
    </row>
    <row r="202" spans="1:5" ht="15.75" customHeight="1" x14ac:dyDescent="0.25">
      <c r="A202" s="1" t="s">
        <v>235</v>
      </c>
      <c r="B202" s="3" t="s">
        <v>37</v>
      </c>
      <c r="C202" s="3" t="s">
        <v>6</v>
      </c>
      <c r="D202" s="3" t="s">
        <v>8</v>
      </c>
      <c r="E202">
        <v>849472414</v>
      </c>
    </row>
    <row r="203" spans="1:5" ht="15.75" customHeight="1" x14ac:dyDescent="0.25">
      <c r="A203" s="1" t="s">
        <v>236</v>
      </c>
      <c r="B203" s="3" t="s">
        <v>6</v>
      </c>
      <c r="C203" s="3" t="s">
        <v>7</v>
      </c>
      <c r="D203" s="3" t="s">
        <v>8</v>
      </c>
      <c r="E203">
        <v>850344662</v>
      </c>
    </row>
    <row r="204" spans="1:5" ht="15.75" customHeight="1" x14ac:dyDescent="0.25">
      <c r="A204" s="1" t="s">
        <v>237</v>
      </c>
      <c r="B204" s="3" t="s">
        <v>6</v>
      </c>
      <c r="C204" s="3" t="s">
        <v>7</v>
      </c>
      <c r="D204" s="3" t="s">
        <v>8</v>
      </c>
      <c r="E204">
        <v>851668830</v>
      </c>
    </row>
    <row r="205" spans="1:5" ht="15.75" customHeight="1" x14ac:dyDescent="0.25">
      <c r="A205" s="1" t="s">
        <v>238</v>
      </c>
      <c r="B205" s="3" t="s">
        <v>6</v>
      </c>
      <c r="C205" s="3" t="s">
        <v>7</v>
      </c>
      <c r="D205" s="3" t="s">
        <v>8</v>
      </c>
      <c r="E205">
        <v>852937405</v>
      </c>
    </row>
    <row r="206" spans="1:5" ht="15.75" customHeight="1" x14ac:dyDescent="0.25">
      <c r="A206" s="1" t="s">
        <v>239</v>
      </c>
      <c r="B206" s="3" t="s">
        <v>240</v>
      </c>
      <c r="C206" s="3" t="s">
        <v>43</v>
      </c>
      <c r="D206" s="3" t="s">
        <v>241</v>
      </c>
      <c r="E206">
        <v>856040546</v>
      </c>
    </row>
    <row r="207" spans="1:5" ht="15.75" customHeight="1" x14ac:dyDescent="0.25">
      <c r="A207" s="1" t="s">
        <v>242</v>
      </c>
      <c r="B207" s="3" t="s">
        <v>6</v>
      </c>
      <c r="C207" s="3" t="s">
        <v>8</v>
      </c>
      <c r="D207" s="3" t="s">
        <v>19</v>
      </c>
      <c r="E207">
        <v>856381038</v>
      </c>
    </row>
    <row r="208" spans="1:5" ht="15.75" customHeight="1" x14ac:dyDescent="0.25">
      <c r="A208" s="1" t="s">
        <v>243</v>
      </c>
      <c r="B208" s="3" t="s">
        <v>6</v>
      </c>
      <c r="C208" s="3" t="s">
        <v>13</v>
      </c>
      <c r="D208" s="3" t="s">
        <v>8</v>
      </c>
      <c r="E208">
        <v>860503664</v>
      </c>
    </row>
    <row r="209" spans="1:5" ht="15.75" customHeight="1" x14ac:dyDescent="0.25">
      <c r="A209" s="1" t="s">
        <v>244</v>
      </c>
      <c r="B209" s="3" t="s">
        <v>16</v>
      </c>
      <c r="C209" s="3" t="s">
        <v>52</v>
      </c>
      <c r="D209" s="3" t="s">
        <v>41</v>
      </c>
      <c r="E209">
        <v>861001802</v>
      </c>
    </row>
    <row r="210" spans="1:5" ht="15.75" customHeight="1" x14ac:dyDescent="0.25">
      <c r="A210" s="1" t="s">
        <v>245</v>
      </c>
      <c r="B210" s="3" t="s">
        <v>6</v>
      </c>
      <c r="C210" s="3" t="s">
        <v>7</v>
      </c>
      <c r="D210" s="3" t="s">
        <v>14</v>
      </c>
      <c r="E210">
        <v>862357022</v>
      </c>
    </row>
    <row r="211" spans="1:5" ht="15.75" customHeight="1" x14ac:dyDescent="0.25">
      <c r="A211" s="1" t="s">
        <v>246</v>
      </c>
      <c r="B211" s="3" t="s">
        <v>188</v>
      </c>
      <c r="C211" s="3" t="s">
        <v>6</v>
      </c>
      <c r="D211" s="3" t="s">
        <v>41</v>
      </c>
      <c r="E211">
        <v>862784790</v>
      </c>
    </row>
    <row r="212" spans="1:5" ht="15.75" customHeight="1" x14ac:dyDescent="0.25">
      <c r="A212" s="1" t="s">
        <v>247</v>
      </c>
      <c r="B212" s="3" t="s">
        <v>6</v>
      </c>
      <c r="C212" s="3" t="s">
        <v>7</v>
      </c>
      <c r="D212" s="3" t="s">
        <v>8</v>
      </c>
      <c r="E212">
        <v>868052355</v>
      </c>
    </row>
    <row r="213" spans="1:5" ht="15.75" customHeight="1" x14ac:dyDescent="0.25">
      <c r="A213" s="1" t="s">
        <v>248</v>
      </c>
      <c r="B213" s="3" t="s">
        <v>6</v>
      </c>
      <c r="C213" s="3" t="s">
        <v>7</v>
      </c>
      <c r="D213" s="3" t="s">
        <v>8</v>
      </c>
      <c r="E213">
        <v>869386395</v>
      </c>
    </row>
    <row r="214" spans="1:5" ht="15.75" customHeight="1" x14ac:dyDescent="0.25">
      <c r="A214" s="1" t="s">
        <v>249</v>
      </c>
      <c r="B214" s="3" t="s">
        <v>188</v>
      </c>
      <c r="C214" s="3" t="s">
        <v>250</v>
      </c>
      <c r="D214" s="3" t="s">
        <v>25</v>
      </c>
      <c r="E214">
        <v>869638187</v>
      </c>
    </row>
    <row r="215" spans="1:5" ht="15.75" customHeight="1" x14ac:dyDescent="0.25">
      <c r="A215" s="1" t="s">
        <v>251</v>
      </c>
      <c r="B215" s="3" t="s">
        <v>7</v>
      </c>
      <c r="C215" s="3" t="s">
        <v>8</v>
      </c>
      <c r="D215" s="3" t="s">
        <v>19</v>
      </c>
      <c r="E215">
        <v>874635272</v>
      </c>
    </row>
    <row r="216" spans="1:5" ht="15.75" customHeight="1" x14ac:dyDescent="0.25">
      <c r="A216" s="1" t="s">
        <v>252</v>
      </c>
      <c r="B216" s="3" t="s">
        <v>6</v>
      </c>
      <c r="C216" s="3" t="s">
        <v>8</v>
      </c>
      <c r="D216" s="3" t="s">
        <v>19</v>
      </c>
      <c r="E216">
        <v>874835093</v>
      </c>
    </row>
    <row r="217" spans="1:5" ht="15.75" customHeight="1" x14ac:dyDescent="0.25">
      <c r="A217" s="1" t="s">
        <v>253</v>
      </c>
      <c r="B217" s="3" t="s">
        <v>6</v>
      </c>
      <c r="C217" s="3" t="s">
        <v>7</v>
      </c>
      <c r="D217" s="3" t="s">
        <v>8</v>
      </c>
      <c r="E217">
        <v>875203204</v>
      </c>
    </row>
    <row r="218" spans="1:5" ht="15.75" customHeight="1" x14ac:dyDescent="0.25">
      <c r="A218" s="1" t="s">
        <v>254</v>
      </c>
      <c r="B218" s="3" t="s">
        <v>16</v>
      </c>
      <c r="C218" s="3" t="s">
        <v>43</v>
      </c>
      <c r="D218" s="3" t="s">
        <v>44</v>
      </c>
      <c r="E218">
        <v>875466026</v>
      </c>
    </row>
    <row r="219" spans="1:5" ht="15.75" customHeight="1" x14ac:dyDescent="0.25">
      <c r="A219" s="1" t="s">
        <v>255</v>
      </c>
      <c r="B219" s="3" t="s">
        <v>6</v>
      </c>
      <c r="C219" s="3" t="s">
        <v>7</v>
      </c>
      <c r="D219" s="3" t="s">
        <v>8</v>
      </c>
      <c r="E219">
        <v>882299638</v>
      </c>
    </row>
    <row r="220" spans="1:5" ht="15.75" customHeight="1" x14ac:dyDescent="0.25">
      <c r="A220" s="1" t="s">
        <v>256</v>
      </c>
      <c r="B220" s="3" t="s">
        <v>6</v>
      </c>
      <c r="C220" s="3" t="s">
        <v>7</v>
      </c>
      <c r="D220" s="3" t="s">
        <v>19</v>
      </c>
      <c r="E220">
        <v>882872922</v>
      </c>
    </row>
    <row r="221" spans="1:5" ht="15.75" customHeight="1" x14ac:dyDescent="0.25">
      <c r="A221" s="1" t="s">
        <v>257</v>
      </c>
      <c r="B221" s="3" t="s">
        <v>77</v>
      </c>
      <c r="C221" s="3" t="s">
        <v>7</v>
      </c>
      <c r="D221" s="3" t="s">
        <v>54</v>
      </c>
      <c r="E221">
        <v>883474941</v>
      </c>
    </row>
    <row r="222" spans="1:5" ht="15.75" customHeight="1" x14ac:dyDescent="0.25">
      <c r="A222" s="1" t="s">
        <v>258</v>
      </c>
      <c r="B222" s="3" t="s">
        <v>6</v>
      </c>
      <c r="C222" s="3" t="s">
        <v>43</v>
      </c>
      <c r="D222" s="3" t="s">
        <v>8</v>
      </c>
      <c r="E222">
        <v>884039391</v>
      </c>
    </row>
    <row r="223" spans="1:5" ht="15.75" customHeight="1" x14ac:dyDescent="0.25">
      <c r="A223" s="1" t="s">
        <v>259</v>
      </c>
      <c r="B223" s="3" t="s">
        <v>6</v>
      </c>
      <c r="C223" s="3" t="s">
        <v>7</v>
      </c>
      <c r="D223" s="3" t="s">
        <v>54</v>
      </c>
      <c r="E223">
        <v>889091814</v>
      </c>
    </row>
    <row r="224" spans="1:5" ht="15.75" customHeight="1" x14ac:dyDescent="0.25">
      <c r="A224" s="1" t="s">
        <v>260</v>
      </c>
      <c r="B224" s="3" t="s">
        <v>14</v>
      </c>
      <c r="C224" s="3" t="s">
        <v>8</v>
      </c>
      <c r="D224" s="3" t="s">
        <v>52</v>
      </c>
      <c r="E224">
        <v>893203172</v>
      </c>
    </row>
    <row r="225" spans="1:5" ht="15.75" customHeight="1" x14ac:dyDescent="0.25">
      <c r="A225" s="1" t="s">
        <v>261</v>
      </c>
      <c r="B225" s="3" t="s">
        <v>6</v>
      </c>
      <c r="C225" s="3" t="s">
        <v>54</v>
      </c>
      <c r="D225" s="3" t="s">
        <v>8</v>
      </c>
      <c r="E225">
        <v>894450111</v>
      </c>
    </row>
    <row r="226" spans="1:5" ht="15.75" customHeight="1" x14ac:dyDescent="0.25">
      <c r="A226" s="1" t="s">
        <v>262</v>
      </c>
      <c r="B226" s="3" t="s">
        <v>6</v>
      </c>
      <c r="C226" s="3" t="s">
        <v>14</v>
      </c>
      <c r="D226" s="3" t="s">
        <v>8</v>
      </c>
      <c r="E226">
        <v>896428384</v>
      </c>
    </row>
    <row r="227" spans="1:5" ht="15.75" customHeight="1" x14ac:dyDescent="0.25">
      <c r="A227" s="1" t="s">
        <v>263</v>
      </c>
      <c r="B227" s="3" t="s">
        <v>7</v>
      </c>
      <c r="C227" s="3" t="s">
        <v>54</v>
      </c>
      <c r="D227" s="3" t="s">
        <v>8</v>
      </c>
      <c r="E227">
        <v>906340433</v>
      </c>
    </row>
    <row r="228" spans="1:5" ht="15.75" customHeight="1" x14ac:dyDescent="0.25">
      <c r="A228" s="1" t="s">
        <v>264</v>
      </c>
      <c r="B228" s="3" t="s">
        <v>6</v>
      </c>
      <c r="C228" s="3" t="s">
        <v>7</v>
      </c>
      <c r="D228" s="3" t="s">
        <v>8</v>
      </c>
      <c r="E228">
        <v>907763323</v>
      </c>
    </row>
    <row r="229" spans="1:5" ht="15.75" customHeight="1" x14ac:dyDescent="0.25">
      <c r="A229" s="1" t="s">
        <v>265</v>
      </c>
      <c r="B229" s="3" t="s">
        <v>59</v>
      </c>
      <c r="C229" s="3" t="s">
        <v>105</v>
      </c>
      <c r="D229" s="3" t="s">
        <v>7</v>
      </c>
      <c r="E229">
        <v>923943131</v>
      </c>
    </row>
    <row r="230" spans="1:5" ht="15.75" customHeight="1" x14ac:dyDescent="0.25">
      <c r="A230" s="1" t="s">
        <v>266</v>
      </c>
      <c r="B230" s="3" t="s">
        <v>6</v>
      </c>
      <c r="C230" s="3" t="s">
        <v>13</v>
      </c>
      <c r="D230" s="3" t="s">
        <v>54</v>
      </c>
      <c r="E230">
        <v>926451002</v>
      </c>
    </row>
    <row r="231" spans="1:5" ht="15.75" customHeight="1" x14ac:dyDescent="0.25">
      <c r="A231" s="1" t="s">
        <v>267</v>
      </c>
      <c r="B231" s="3" t="s">
        <v>6</v>
      </c>
      <c r="C231" s="3" t="s">
        <v>13</v>
      </c>
      <c r="D231" s="3" t="s">
        <v>8</v>
      </c>
      <c r="E231">
        <v>933850918</v>
      </c>
    </row>
    <row r="232" spans="1:5" ht="15.75" customHeight="1" x14ac:dyDescent="0.25">
      <c r="A232" s="1" t="s">
        <v>268</v>
      </c>
      <c r="B232" s="3" t="s">
        <v>37</v>
      </c>
      <c r="C232" s="3" t="s">
        <v>7</v>
      </c>
      <c r="D232" s="3" t="s">
        <v>8</v>
      </c>
      <c r="E232">
        <v>937824248</v>
      </c>
    </row>
    <row r="233" spans="1:5" ht="15.75" customHeight="1" x14ac:dyDescent="0.25">
      <c r="A233" s="1" t="s">
        <v>269</v>
      </c>
      <c r="B233" s="3" t="s">
        <v>37</v>
      </c>
      <c r="C233" s="3" t="s">
        <v>8</v>
      </c>
      <c r="D233" s="3" t="s">
        <v>33</v>
      </c>
      <c r="E233">
        <v>944724922</v>
      </c>
    </row>
    <row r="234" spans="1:5" ht="15.75" customHeight="1" x14ac:dyDescent="0.25">
      <c r="A234" s="1" t="s">
        <v>270</v>
      </c>
      <c r="B234" s="3" t="s">
        <v>105</v>
      </c>
      <c r="C234" s="3" t="s">
        <v>7</v>
      </c>
      <c r="D234" s="3" t="s">
        <v>8</v>
      </c>
      <c r="E234">
        <v>951079471</v>
      </c>
    </row>
    <row r="235" spans="1:5" ht="15.75" customHeight="1" x14ac:dyDescent="0.25">
      <c r="A235" s="1" t="s">
        <v>271</v>
      </c>
      <c r="B235" s="3" t="s">
        <v>6</v>
      </c>
      <c r="C235" s="3" t="s">
        <v>13</v>
      </c>
      <c r="D235" s="3" t="s">
        <v>8</v>
      </c>
      <c r="E235">
        <v>957748930</v>
      </c>
    </row>
    <row r="236" spans="1:5" ht="15.75" customHeight="1" x14ac:dyDescent="0.25">
      <c r="A236" s="1" t="s">
        <v>272</v>
      </c>
      <c r="B236" s="3" t="s">
        <v>37</v>
      </c>
      <c r="C236" s="3" t="s">
        <v>7</v>
      </c>
      <c r="D236" s="3" t="s">
        <v>8</v>
      </c>
      <c r="E236">
        <v>961003376</v>
      </c>
    </row>
    <row r="237" spans="1:5" ht="15.75" customHeight="1" x14ac:dyDescent="0.25">
      <c r="A237" s="1" t="s">
        <v>273</v>
      </c>
      <c r="B237" s="3" t="s">
        <v>51</v>
      </c>
      <c r="C237" s="3" t="s">
        <v>24</v>
      </c>
      <c r="D237" s="3" t="s">
        <v>41</v>
      </c>
      <c r="E237">
        <v>961437737</v>
      </c>
    </row>
    <row r="238" spans="1:5" ht="15.75" customHeight="1" x14ac:dyDescent="0.25">
      <c r="A238" s="1" t="s">
        <v>274</v>
      </c>
      <c r="B238" s="3" t="s">
        <v>6</v>
      </c>
      <c r="C238" s="3" t="s">
        <v>7</v>
      </c>
      <c r="D238" s="3" t="s">
        <v>8</v>
      </c>
      <c r="E238">
        <v>963021615</v>
      </c>
    </row>
    <row r="239" spans="1:5" ht="15.75" customHeight="1" x14ac:dyDescent="0.25">
      <c r="A239" s="1" t="s">
        <v>275</v>
      </c>
      <c r="B239" s="3" t="s">
        <v>6</v>
      </c>
      <c r="C239" s="3" t="s">
        <v>7</v>
      </c>
      <c r="D239" s="3" t="s">
        <v>19</v>
      </c>
      <c r="E239">
        <v>966404227</v>
      </c>
    </row>
    <row r="240" spans="1:5" ht="15.75" customHeight="1" x14ac:dyDescent="0.25">
      <c r="A240" s="1" t="s">
        <v>276</v>
      </c>
      <c r="B240" s="3" t="s">
        <v>7</v>
      </c>
      <c r="C240" s="3" t="s">
        <v>43</v>
      </c>
      <c r="D240" s="3" t="s">
        <v>8</v>
      </c>
      <c r="E240">
        <v>977659789</v>
      </c>
    </row>
    <row r="241" spans="1:5" ht="15.75" customHeight="1" x14ac:dyDescent="0.25">
      <c r="A241" s="1" t="s">
        <v>277</v>
      </c>
      <c r="B241" s="3" t="s">
        <v>6</v>
      </c>
      <c r="C241" s="3" t="s">
        <v>7</v>
      </c>
      <c r="D241" s="3" t="s">
        <v>8</v>
      </c>
      <c r="E241">
        <v>979526403</v>
      </c>
    </row>
    <row r="242" spans="1:5" ht="15.75" customHeight="1" x14ac:dyDescent="0.25">
      <c r="A242" s="1" t="s">
        <v>278</v>
      </c>
      <c r="B242" s="3" t="s">
        <v>6</v>
      </c>
      <c r="C242" s="3" t="s">
        <v>7</v>
      </c>
      <c r="D242" s="3" t="s">
        <v>19</v>
      </c>
      <c r="E242">
        <v>984798692</v>
      </c>
    </row>
    <row r="243" spans="1:5" ht="15.75" customHeight="1" x14ac:dyDescent="0.25">
      <c r="A243" s="1" t="s">
        <v>279</v>
      </c>
      <c r="B243" s="3" t="s">
        <v>37</v>
      </c>
      <c r="C243" s="3" t="s">
        <v>13</v>
      </c>
      <c r="D243" s="3" t="s">
        <v>8</v>
      </c>
      <c r="E243">
        <v>986128967</v>
      </c>
    </row>
    <row r="244" spans="1:5" ht="15.75" customHeight="1" x14ac:dyDescent="0.25">
      <c r="A244" s="1" t="s">
        <v>280</v>
      </c>
      <c r="B244" s="3" t="s">
        <v>6</v>
      </c>
      <c r="C244" s="3" t="s">
        <v>7</v>
      </c>
      <c r="D244" s="3" t="s">
        <v>8</v>
      </c>
      <c r="E244">
        <v>987274796</v>
      </c>
    </row>
    <row r="245" spans="1:5" ht="15.75" customHeight="1" x14ac:dyDescent="0.25">
      <c r="A245" s="1" t="s">
        <v>281</v>
      </c>
      <c r="B245" s="3" t="s">
        <v>6</v>
      </c>
      <c r="C245" s="3" t="s">
        <v>7</v>
      </c>
      <c r="D245" s="3" t="s">
        <v>8</v>
      </c>
      <c r="E245">
        <v>995661506</v>
      </c>
    </row>
    <row r="246" spans="1:5" ht="15.75" customHeight="1" x14ac:dyDescent="0.25">
      <c r="A246" s="1" t="s">
        <v>282</v>
      </c>
      <c r="B246" s="3" t="s">
        <v>6</v>
      </c>
      <c r="C246" s="3" t="s">
        <v>7</v>
      </c>
      <c r="D246" s="3" t="s">
        <v>8</v>
      </c>
      <c r="E246">
        <v>996473883</v>
      </c>
    </row>
    <row r="247" spans="1:5" ht="15.75" customHeight="1" x14ac:dyDescent="0.25">
      <c r="A247" s="1" t="s">
        <v>283</v>
      </c>
      <c r="B247" s="3" t="s">
        <v>16</v>
      </c>
      <c r="C247" s="3" t="s">
        <v>8</v>
      </c>
      <c r="D247" s="3" t="s">
        <v>25</v>
      </c>
      <c r="E247">
        <v>996966879</v>
      </c>
    </row>
    <row r="248" spans="1:5" ht="15.75" customHeight="1" x14ac:dyDescent="0.25"/>
    <row r="249" spans="1:5" ht="15.75" customHeight="1" x14ac:dyDescent="0.25"/>
    <row r="250" spans="1:5" ht="15.75" customHeight="1" x14ac:dyDescent="0.25"/>
    <row r="251" spans="1:5" ht="15.75" customHeight="1" x14ac:dyDescent="0.25"/>
    <row r="252" spans="1:5" ht="15.75" customHeight="1" x14ac:dyDescent="0.25"/>
    <row r="253" spans="1:5" ht="15.75" customHeight="1" x14ac:dyDescent="0.25"/>
    <row r="254" spans="1:5" ht="15.75" customHeight="1" x14ac:dyDescent="0.25"/>
    <row r="255" spans="1:5" ht="15.75" customHeight="1" x14ac:dyDescent="0.25"/>
    <row r="256" spans="1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2" r:id="rId1" xr:uid="{00000000-0004-0000-0000-000000000000}"/>
    <hyperlink ref="C2" r:id="rId2" xr:uid="{00000000-0004-0000-0000-000001000000}"/>
    <hyperlink ref="D2" r:id="rId3" xr:uid="{00000000-0004-0000-0000-000002000000}"/>
    <hyperlink ref="B3" r:id="rId4" xr:uid="{00000000-0004-0000-0000-000003000000}"/>
    <hyperlink ref="C3" r:id="rId5" xr:uid="{00000000-0004-0000-0000-000004000000}"/>
    <hyperlink ref="D3" r:id="rId6" xr:uid="{00000000-0004-0000-0000-000005000000}"/>
    <hyperlink ref="B4" r:id="rId7" xr:uid="{00000000-0004-0000-0000-000006000000}"/>
    <hyperlink ref="C4" r:id="rId8" xr:uid="{00000000-0004-0000-0000-000007000000}"/>
    <hyperlink ref="D4" r:id="rId9" xr:uid="{00000000-0004-0000-0000-000008000000}"/>
    <hyperlink ref="B5" r:id="rId10" xr:uid="{00000000-0004-0000-0000-000009000000}"/>
    <hyperlink ref="C5" r:id="rId11" xr:uid="{00000000-0004-0000-0000-00000A000000}"/>
    <hyperlink ref="D5" r:id="rId12" xr:uid="{00000000-0004-0000-0000-00000B000000}"/>
    <hyperlink ref="B6" r:id="rId13" xr:uid="{00000000-0004-0000-0000-00000C000000}"/>
    <hyperlink ref="C6" r:id="rId14" xr:uid="{00000000-0004-0000-0000-00000D000000}"/>
    <hyperlink ref="D6" r:id="rId15" xr:uid="{00000000-0004-0000-0000-00000E000000}"/>
    <hyperlink ref="B7" r:id="rId16" xr:uid="{00000000-0004-0000-0000-00000F000000}"/>
    <hyperlink ref="C7" r:id="rId17" xr:uid="{00000000-0004-0000-0000-000010000000}"/>
    <hyperlink ref="D7" r:id="rId18" xr:uid="{00000000-0004-0000-0000-000011000000}"/>
    <hyperlink ref="B8" r:id="rId19" xr:uid="{00000000-0004-0000-0000-000012000000}"/>
    <hyperlink ref="C8" r:id="rId20" xr:uid="{00000000-0004-0000-0000-000013000000}"/>
    <hyperlink ref="D8" r:id="rId21" xr:uid="{00000000-0004-0000-0000-000014000000}"/>
    <hyperlink ref="B9" r:id="rId22" xr:uid="{00000000-0004-0000-0000-000015000000}"/>
    <hyperlink ref="C9" r:id="rId23" xr:uid="{00000000-0004-0000-0000-000016000000}"/>
    <hyperlink ref="D9" r:id="rId24" xr:uid="{00000000-0004-0000-0000-000017000000}"/>
    <hyperlink ref="B10" r:id="rId25" xr:uid="{00000000-0004-0000-0000-000018000000}"/>
    <hyperlink ref="C10" r:id="rId26" xr:uid="{00000000-0004-0000-0000-000019000000}"/>
    <hyperlink ref="D10" r:id="rId27" xr:uid="{00000000-0004-0000-0000-00001A000000}"/>
    <hyperlink ref="B11" r:id="rId28" xr:uid="{00000000-0004-0000-0000-00001B000000}"/>
    <hyperlink ref="C11" r:id="rId29" xr:uid="{00000000-0004-0000-0000-00001C000000}"/>
    <hyperlink ref="D11" r:id="rId30" xr:uid="{00000000-0004-0000-0000-00001D000000}"/>
    <hyperlink ref="B12" r:id="rId31" xr:uid="{00000000-0004-0000-0000-00001E000000}"/>
    <hyperlink ref="C12" r:id="rId32" xr:uid="{00000000-0004-0000-0000-00001F000000}"/>
    <hyperlink ref="D12" r:id="rId33" xr:uid="{00000000-0004-0000-0000-000020000000}"/>
    <hyperlink ref="B13" r:id="rId34" xr:uid="{00000000-0004-0000-0000-000021000000}"/>
    <hyperlink ref="C13" r:id="rId35" xr:uid="{00000000-0004-0000-0000-000022000000}"/>
    <hyperlink ref="D13" r:id="rId36" xr:uid="{00000000-0004-0000-0000-000023000000}"/>
    <hyperlink ref="B14" r:id="rId37" xr:uid="{00000000-0004-0000-0000-000024000000}"/>
    <hyperlink ref="C14" r:id="rId38" xr:uid="{00000000-0004-0000-0000-000025000000}"/>
    <hyperlink ref="D14" r:id="rId39" xr:uid="{00000000-0004-0000-0000-000026000000}"/>
    <hyperlink ref="B15" r:id="rId40" xr:uid="{00000000-0004-0000-0000-000027000000}"/>
    <hyperlink ref="C15" r:id="rId41" xr:uid="{00000000-0004-0000-0000-000028000000}"/>
    <hyperlink ref="D15" r:id="rId42" xr:uid="{00000000-0004-0000-0000-000029000000}"/>
    <hyperlink ref="B16" r:id="rId43" xr:uid="{00000000-0004-0000-0000-00002A000000}"/>
    <hyperlink ref="C16" r:id="rId44" xr:uid="{00000000-0004-0000-0000-00002B000000}"/>
    <hyperlink ref="D16" r:id="rId45" xr:uid="{00000000-0004-0000-0000-00002C000000}"/>
    <hyperlink ref="B17" r:id="rId46" xr:uid="{00000000-0004-0000-0000-00002D000000}"/>
    <hyperlink ref="C17" r:id="rId47" xr:uid="{00000000-0004-0000-0000-00002E000000}"/>
    <hyperlink ref="D17" r:id="rId48" xr:uid="{00000000-0004-0000-0000-00002F000000}"/>
    <hyperlink ref="B18" r:id="rId49" xr:uid="{00000000-0004-0000-0000-000030000000}"/>
    <hyperlink ref="C18" r:id="rId50" xr:uid="{00000000-0004-0000-0000-000031000000}"/>
    <hyperlink ref="D18" r:id="rId51" xr:uid="{00000000-0004-0000-0000-000032000000}"/>
    <hyperlink ref="B19" r:id="rId52" xr:uid="{00000000-0004-0000-0000-000033000000}"/>
    <hyperlink ref="C19" r:id="rId53" xr:uid="{00000000-0004-0000-0000-000034000000}"/>
    <hyperlink ref="D19" r:id="rId54" xr:uid="{00000000-0004-0000-0000-000035000000}"/>
    <hyperlink ref="B20" r:id="rId55" xr:uid="{00000000-0004-0000-0000-000036000000}"/>
    <hyperlink ref="C20" r:id="rId56" xr:uid="{00000000-0004-0000-0000-000037000000}"/>
    <hyperlink ref="D20" r:id="rId57" xr:uid="{00000000-0004-0000-0000-000038000000}"/>
    <hyperlink ref="B21" r:id="rId58" xr:uid="{00000000-0004-0000-0000-000039000000}"/>
    <hyperlink ref="C21" r:id="rId59" xr:uid="{00000000-0004-0000-0000-00003A000000}"/>
    <hyperlink ref="D21" r:id="rId60" xr:uid="{00000000-0004-0000-0000-00003B000000}"/>
    <hyperlink ref="B22" r:id="rId61" xr:uid="{00000000-0004-0000-0000-00003C000000}"/>
    <hyperlink ref="C22" r:id="rId62" xr:uid="{00000000-0004-0000-0000-00003D000000}"/>
    <hyperlink ref="D22" r:id="rId63" xr:uid="{00000000-0004-0000-0000-00003E000000}"/>
    <hyperlink ref="B23" r:id="rId64" xr:uid="{00000000-0004-0000-0000-00003F000000}"/>
    <hyperlink ref="C23" r:id="rId65" xr:uid="{00000000-0004-0000-0000-000040000000}"/>
    <hyperlink ref="D23" r:id="rId66" xr:uid="{00000000-0004-0000-0000-000041000000}"/>
    <hyperlink ref="B24" r:id="rId67" xr:uid="{00000000-0004-0000-0000-000042000000}"/>
    <hyperlink ref="C24" r:id="rId68" xr:uid="{00000000-0004-0000-0000-000043000000}"/>
    <hyperlink ref="D24" r:id="rId69" xr:uid="{00000000-0004-0000-0000-000044000000}"/>
    <hyperlink ref="B25" r:id="rId70" xr:uid="{00000000-0004-0000-0000-000045000000}"/>
    <hyperlink ref="C25" r:id="rId71" xr:uid="{00000000-0004-0000-0000-000046000000}"/>
    <hyperlink ref="D25" r:id="rId72" xr:uid="{00000000-0004-0000-0000-000047000000}"/>
    <hyperlink ref="B26" r:id="rId73" xr:uid="{00000000-0004-0000-0000-000048000000}"/>
    <hyperlink ref="C26" r:id="rId74" xr:uid="{00000000-0004-0000-0000-000049000000}"/>
    <hyperlink ref="D26" r:id="rId75" xr:uid="{00000000-0004-0000-0000-00004A000000}"/>
    <hyperlink ref="B27" r:id="rId76" xr:uid="{00000000-0004-0000-0000-00004B000000}"/>
    <hyperlink ref="C27" r:id="rId77" xr:uid="{00000000-0004-0000-0000-00004C000000}"/>
    <hyperlink ref="D27" r:id="rId78" xr:uid="{00000000-0004-0000-0000-00004D000000}"/>
    <hyperlink ref="B28" r:id="rId79" xr:uid="{00000000-0004-0000-0000-00004E000000}"/>
    <hyperlink ref="C28" r:id="rId80" xr:uid="{00000000-0004-0000-0000-00004F000000}"/>
    <hyperlink ref="D28" r:id="rId81" xr:uid="{00000000-0004-0000-0000-000050000000}"/>
    <hyperlink ref="B29" r:id="rId82" xr:uid="{00000000-0004-0000-0000-000051000000}"/>
    <hyperlink ref="C29" r:id="rId83" xr:uid="{00000000-0004-0000-0000-000052000000}"/>
    <hyperlink ref="D29" r:id="rId84" xr:uid="{00000000-0004-0000-0000-000053000000}"/>
    <hyperlink ref="B30" r:id="rId85" xr:uid="{00000000-0004-0000-0000-000054000000}"/>
    <hyperlink ref="C30" r:id="rId86" xr:uid="{00000000-0004-0000-0000-000055000000}"/>
    <hyperlink ref="D30" r:id="rId87" xr:uid="{00000000-0004-0000-0000-000056000000}"/>
    <hyperlink ref="B31" r:id="rId88" xr:uid="{00000000-0004-0000-0000-000057000000}"/>
    <hyperlink ref="C31" r:id="rId89" xr:uid="{00000000-0004-0000-0000-000058000000}"/>
    <hyperlink ref="D31" r:id="rId90" xr:uid="{00000000-0004-0000-0000-000059000000}"/>
    <hyperlink ref="B32" r:id="rId91" xr:uid="{00000000-0004-0000-0000-00005A000000}"/>
    <hyperlink ref="C32" r:id="rId92" xr:uid="{00000000-0004-0000-0000-00005B000000}"/>
    <hyperlink ref="D32" r:id="rId93" xr:uid="{00000000-0004-0000-0000-00005C000000}"/>
    <hyperlink ref="B33" r:id="rId94" xr:uid="{00000000-0004-0000-0000-00005D000000}"/>
    <hyperlink ref="C33" r:id="rId95" xr:uid="{00000000-0004-0000-0000-00005E000000}"/>
    <hyperlink ref="D33" r:id="rId96" xr:uid="{00000000-0004-0000-0000-00005F000000}"/>
    <hyperlink ref="B34" r:id="rId97" xr:uid="{00000000-0004-0000-0000-000060000000}"/>
    <hyperlink ref="C34" r:id="rId98" xr:uid="{00000000-0004-0000-0000-000061000000}"/>
    <hyperlink ref="D34" r:id="rId99" xr:uid="{00000000-0004-0000-0000-000062000000}"/>
    <hyperlink ref="B35" r:id="rId100" xr:uid="{00000000-0004-0000-0000-000063000000}"/>
    <hyperlink ref="C35" r:id="rId101" xr:uid="{00000000-0004-0000-0000-000064000000}"/>
    <hyperlink ref="D35" r:id="rId102" xr:uid="{00000000-0004-0000-0000-000065000000}"/>
    <hyperlink ref="B36" r:id="rId103" xr:uid="{00000000-0004-0000-0000-000066000000}"/>
    <hyperlink ref="C36" r:id="rId104" xr:uid="{00000000-0004-0000-0000-000067000000}"/>
    <hyperlink ref="D36" r:id="rId105" xr:uid="{00000000-0004-0000-0000-000068000000}"/>
    <hyperlink ref="B37" r:id="rId106" xr:uid="{00000000-0004-0000-0000-000069000000}"/>
    <hyperlink ref="C37" r:id="rId107" xr:uid="{00000000-0004-0000-0000-00006A000000}"/>
    <hyperlink ref="D37" r:id="rId108" xr:uid="{00000000-0004-0000-0000-00006B000000}"/>
    <hyperlink ref="B38" r:id="rId109" xr:uid="{00000000-0004-0000-0000-00006C000000}"/>
    <hyperlink ref="C38" r:id="rId110" xr:uid="{00000000-0004-0000-0000-00006D000000}"/>
    <hyperlink ref="D38" r:id="rId111" xr:uid="{00000000-0004-0000-0000-00006E000000}"/>
    <hyperlink ref="B39" r:id="rId112" xr:uid="{00000000-0004-0000-0000-00006F000000}"/>
    <hyperlink ref="C39" r:id="rId113" xr:uid="{00000000-0004-0000-0000-000070000000}"/>
    <hyperlink ref="D39" r:id="rId114" xr:uid="{00000000-0004-0000-0000-000071000000}"/>
    <hyperlink ref="B40" r:id="rId115" xr:uid="{00000000-0004-0000-0000-000072000000}"/>
    <hyperlink ref="C40" r:id="rId116" xr:uid="{00000000-0004-0000-0000-000073000000}"/>
    <hyperlink ref="D40" r:id="rId117" xr:uid="{00000000-0004-0000-0000-000074000000}"/>
    <hyperlink ref="B41" r:id="rId118" xr:uid="{00000000-0004-0000-0000-000075000000}"/>
    <hyperlink ref="C41" r:id="rId119" xr:uid="{00000000-0004-0000-0000-000076000000}"/>
    <hyperlink ref="D41" r:id="rId120" xr:uid="{00000000-0004-0000-0000-000077000000}"/>
    <hyperlink ref="B42" r:id="rId121" xr:uid="{00000000-0004-0000-0000-000078000000}"/>
    <hyperlink ref="C42" r:id="rId122" xr:uid="{00000000-0004-0000-0000-000079000000}"/>
    <hyperlink ref="D42" r:id="rId123" xr:uid="{00000000-0004-0000-0000-00007A000000}"/>
    <hyperlink ref="B43" r:id="rId124" xr:uid="{00000000-0004-0000-0000-00007B000000}"/>
    <hyperlink ref="C43" r:id="rId125" xr:uid="{00000000-0004-0000-0000-00007C000000}"/>
    <hyperlink ref="D43" r:id="rId126" xr:uid="{00000000-0004-0000-0000-00007D000000}"/>
    <hyperlink ref="B44" r:id="rId127" xr:uid="{00000000-0004-0000-0000-00007E000000}"/>
    <hyperlink ref="C44" r:id="rId128" xr:uid="{00000000-0004-0000-0000-00007F000000}"/>
    <hyperlink ref="D44" r:id="rId129" xr:uid="{00000000-0004-0000-0000-000080000000}"/>
    <hyperlink ref="B45" r:id="rId130" xr:uid="{00000000-0004-0000-0000-000081000000}"/>
    <hyperlink ref="C45" r:id="rId131" xr:uid="{00000000-0004-0000-0000-000082000000}"/>
    <hyperlink ref="D45" r:id="rId132" xr:uid="{00000000-0004-0000-0000-000083000000}"/>
    <hyperlink ref="B46" r:id="rId133" xr:uid="{00000000-0004-0000-0000-000084000000}"/>
    <hyperlink ref="C46" r:id="rId134" xr:uid="{00000000-0004-0000-0000-000085000000}"/>
    <hyperlink ref="D46" r:id="rId135" xr:uid="{00000000-0004-0000-0000-000086000000}"/>
    <hyperlink ref="B47" r:id="rId136" xr:uid="{00000000-0004-0000-0000-000087000000}"/>
    <hyperlink ref="C47" r:id="rId137" xr:uid="{00000000-0004-0000-0000-000088000000}"/>
    <hyperlink ref="D47" r:id="rId138" xr:uid="{00000000-0004-0000-0000-000089000000}"/>
    <hyperlink ref="B48" r:id="rId139" xr:uid="{00000000-0004-0000-0000-00008A000000}"/>
    <hyperlink ref="C48" r:id="rId140" xr:uid="{00000000-0004-0000-0000-00008B000000}"/>
    <hyperlink ref="D48" r:id="rId141" xr:uid="{00000000-0004-0000-0000-00008C000000}"/>
    <hyperlink ref="B49" r:id="rId142" xr:uid="{00000000-0004-0000-0000-00008D000000}"/>
    <hyperlink ref="C49" r:id="rId143" xr:uid="{00000000-0004-0000-0000-00008E000000}"/>
    <hyperlink ref="D49" r:id="rId144" xr:uid="{00000000-0004-0000-0000-00008F000000}"/>
    <hyperlink ref="B50" r:id="rId145" xr:uid="{00000000-0004-0000-0000-000090000000}"/>
    <hyperlink ref="C50" r:id="rId146" xr:uid="{00000000-0004-0000-0000-000091000000}"/>
    <hyperlink ref="D50" r:id="rId147" xr:uid="{00000000-0004-0000-0000-000092000000}"/>
    <hyperlink ref="B51" r:id="rId148" xr:uid="{00000000-0004-0000-0000-000093000000}"/>
    <hyperlink ref="C51" r:id="rId149" xr:uid="{00000000-0004-0000-0000-000094000000}"/>
    <hyperlink ref="D51" r:id="rId150" xr:uid="{00000000-0004-0000-0000-000095000000}"/>
    <hyperlink ref="B52" r:id="rId151" xr:uid="{00000000-0004-0000-0000-000096000000}"/>
    <hyperlink ref="C52" r:id="rId152" xr:uid="{00000000-0004-0000-0000-000097000000}"/>
    <hyperlink ref="D52" r:id="rId153" xr:uid="{00000000-0004-0000-0000-000098000000}"/>
    <hyperlink ref="B53" r:id="rId154" xr:uid="{00000000-0004-0000-0000-000099000000}"/>
    <hyperlink ref="C53" r:id="rId155" xr:uid="{00000000-0004-0000-0000-00009A000000}"/>
    <hyperlink ref="D53" r:id="rId156" xr:uid="{00000000-0004-0000-0000-00009B000000}"/>
    <hyperlink ref="B54" r:id="rId157" xr:uid="{00000000-0004-0000-0000-00009C000000}"/>
    <hyperlink ref="C54" r:id="rId158" xr:uid="{00000000-0004-0000-0000-00009D000000}"/>
    <hyperlink ref="D54" r:id="rId159" xr:uid="{00000000-0004-0000-0000-00009E000000}"/>
    <hyperlink ref="B55" r:id="rId160" xr:uid="{00000000-0004-0000-0000-00009F000000}"/>
    <hyperlink ref="C55" r:id="rId161" xr:uid="{00000000-0004-0000-0000-0000A0000000}"/>
    <hyperlink ref="D55" r:id="rId162" xr:uid="{00000000-0004-0000-0000-0000A1000000}"/>
    <hyperlink ref="B56" r:id="rId163" xr:uid="{00000000-0004-0000-0000-0000A2000000}"/>
    <hyperlink ref="C56" r:id="rId164" xr:uid="{00000000-0004-0000-0000-0000A3000000}"/>
    <hyperlink ref="D56" r:id="rId165" xr:uid="{00000000-0004-0000-0000-0000A4000000}"/>
    <hyperlink ref="B57" r:id="rId166" xr:uid="{00000000-0004-0000-0000-0000A5000000}"/>
    <hyperlink ref="C57" r:id="rId167" xr:uid="{00000000-0004-0000-0000-0000A6000000}"/>
    <hyperlink ref="D57" r:id="rId168" xr:uid="{00000000-0004-0000-0000-0000A7000000}"/>
    <hyperlink ref="B58" r:id="rId169" xr:uid="{00000000-0004-0000-0000-0000A8000000}"/>
    <hyperlink ref="C58" r:id="rId170" xr:uid="{00000000-0004-0000-0000-0000A9000000}"/>
    <hyperlink ref="D58" r:id="rId171" xr:uid="{00000000-0004-0000-0000-0000AA000000}"/>
    <hyperlink ref="B59" r:id="rId172" xr:uid="{00000000-0004-0000-0000-0000AB000000}"/>
    <hyperlink ref="C59" r:id="rId173" xr:uid="{00000000-0004-0000-0000-0000AC000000}"/>
    <hyperlink ref="D59" r:id="rId174" xr:uid="{00000000-0004-0000-0000-0000AD000000}"/>
    <hyperlink ref="B60" r:id="rId175" xr:uid="{00000000-0004-0000-0000-0000AE000000}"/>
    <hyperlink ref="C60" r:id="rId176" xr:uid="{00000000-0004-0000-0000-0000AF000000}"/>
    <hyperlink ref="D60" r:id="rId177" xr:uid="{00000000-0004-0000-0000-0000B0000000}"/>
    <hyperlink ref="B61" r:id="rId178" xr:uid="{00000000-0004-0000-0000-0000B1000000}"/>
    <hyperlink ref="C61" r:id="rId179" xr:uid="{00000000-0004-0000-0000-0000B2000000}"/>
    <hyperlink ref="D61" r:id="rId180" xr:uid="{00000000-0004-0000-0000-0000B3000000}"/>
    <hyperlink ref="B62" r:id="rId181" xr:uid="{00000000-0004-0000-0000-0000B4000000}"/>
    <hyperlink ref="C62" r:id="rId182" xr:uid="{00000000-0004-0000-0000-0000B5000000}"/>
    <hyperlink ref="D62" r:id="rId183" xr:uid="{00000000-0004-0000-0000-0000B6000000}"/>
    <hyperlink ref="B63" r:id="rId184" xr:uid="{00000000-0004-0000-0000-0000B7000000}"/>
    <hyperlink ref="C63" r:id="rId185" xr:uid="{00000000-0004-0000-0000-0000B8000000}"/>
    <hyperlink ref="D63" r:id="rId186" xr:uid="{00000000-0004-0000-0000-0000B9000000}"/>
    <hyperlink ref="B64" r:id="rId187" xr:uid="{00000000-0004-0000-0000-0000BA000000}"/>
    <hyperlink ref="C64" r:id="rId188" xr:uid="{00000000-0004-0000-0000-0000BB000000}"/>
    <hyperlink ref="D64" r:id="rId189" xr:uid="{00000000-0004-0000-0000-0000BC000000}"/>
    <hyperlink ref="B65" r:id="rId190" xr:uid="{00000000-0004-0000-0000-0000BD000000}"/>
    <hyperlink ref="C65" r:id="rId191" xr:uid="{00000000-0004-0000-0000-0000BE000000}"/>
    <hyperlink ref="D65" r:id="rId192" xr:uid="{00000000-0004-0000-0000-0000BF000000}"/>
    <hyperlink ref="B66" r:id="rId193" xr:uid="{00000000-0004-0000-0000-0000C0000000}"/>
    <hyperlink ref="C66" r:id="rId194" xr:uid="{00000000-0004-0000-0000-0000C1000000}"/>
    <hyperlink ref="D66" r:id="rId195" xr:uid="{00000000-0004-0000-0000-0000C2000000}"/>
    <hyperlink ref="B67" r:id="rId196" xr:uid="{00000000-0004-0000-0000-0000C3000000}"/>
    <hyperlink ref="C67" r:id="rId197" xr:uid="{00000000-0004-0000-0000-0000C4000000}"/>
    <hyperlink ref="D67" r:id="rId198" xr:uid="{00000000-0004-0000-0000-0000C5000000}"/>
    <hyperlink ref="B68" r:id="rId199" xr:uid="{00000000-0004-0000-0000-0000C6000000}"/>
    <hyperlink ref="C68" r:id="rId200" xr:uid="{00000000-0004-0000-0000-0000C7000000}"/>
    <hyperlink ref="D68" r:id="rId201" xr:uid="{00000000-0004-0000-0000-0000C8000000}"/>
    <hyperlink ref="B69" r:id="rId202" xr:uid="{00000000-0004-0000-0000-0000C9000000}"/>
    <hyperlink ref="C69" r:id="rId203" xr:uid="{00000000-0004-0000-0000-0000CA000000}"/>
    <hyperlink ref="D69" r:id="rId204" xr:uid="{00000000-0004-0000-0000-0000CB000000}"/>
    <hyperlink ref="B70" r:id="rId205" xr:uid="{00000000-0004-0000-0000-0000CC000000}"/>
    <hyperlink ref="C70" r:id="rId206" xr:uid="{00000000-0004-0000-0000-0000CD000000}"/>
    <hyperlink ref="D70" r:id="rId207" xr:uid="{00000000-0004-0000-0000-0000CE000000}"/>
    <hyperlink ref="B71" r:id="rId208" xr:uid="{00000000-0004-0000-0000-0000CF000000}"/>
    <hyperlink ref="C71" r:id="rId209" xr:uid="{00000000-0004-0000-0000-0000D0000000}"/>
    <hyperlink ref="D71" r:id="rId210" xr:uid="{00000000-0004-0000-0000-0000D1000000}"/>
    <hyperlink ref="B72" r:id="rId211" xr:uid="{00000000-0004-0000-0000-0000D2000000}"/>
    <hyperlink ref="C72" r:id="rId212" xr:uid="{00000000-0004-0000-0000-0000D3000000}"/>
    <hyperlink ref="D72" r:id="rId213" xr:uid="{00000000-0004-0000-0000-0000D4000000}"/>
    <hyperlink ref="B73" r:id="rId214" xr:uid="{00000000-0004-0000-0000-0000D5000000}"/>
    <hyperlink ref="C73" r:id="rId215" xr:uid="{00000000-0004-0000-0000-0000D6000000}"/>
    <hyperlink ref="D73" r:id="rId216" xr:uid="{00000000-0004-0000-0000-0000D7000000}"/>
    <hyperlink ref="B74" r:id="rId217" xr:uid="{00000000-0004-0000-0000-0000D8000000}"/>
    <hyperlink ref="C74" r:id="rId218" xr:uid="{00000000-0004-0000-0000-0000D9000000}"/>
    <hyperlink ref="D74" r:id="rId219" xr:uid="{00000000-0004-0000-0000-0000DA000000}"/>
    <hyperlink ref="B75" r:id="rId220" xr:uid="{00000000-0004-0000-0000-0000DB000000}"/>
    <hyperlink ref="C75" r:id="rId221" xr:uid="{00000000-0004-0000-0000-0000DC000000}"/>
    <hyperlink ref="D75" r:id="rId222" xr:uid="{00000000-0004-0000-0000-0000DD000000}"/>
    <hyperlink ref="B76" r:id="rId223" xr:uid="{00000000-0004-0000-0000-0000DE000000}"/>
    <hyperlink ref="C76" r:id="rId224" xr:uid="{00000000-0004-0000-0000-0000DF000000}"/>
    <hyperlink ref="D76" r:id="rId225" xr:uid="{00000000-0004-0000-0000-0000E0000000}"/>
    <hyperlink ref="B77" r:id="rId226" xr:uid="{00000000-0004-0000-0000-0000E1000000}"/>
    <hyperlink ref="C77" r:id="rId227" xr:uid="{00000000-0004-0000-0000-0000E2000000}"/>
    <hyperlink ref="D77" r:id="rId228" xr:uid="{00000000-0004-0000-0000-0000E3000000}"/>
    <hyperlink ref="B78" r:id="rId229" xr:uid="{00000000-0004-0000-0000-0000E4000000}"/>
    <hyperlink ref="C78" r:id="rId230" xr:uid="{00000000-0004-0000-0000-0000E5000000}"/>
    <hyperlink ref="D78" r:id="rId231" xr:uid="{00000000-0004-0000-0000-0000E6000000}"/>
    <hyperlink ref="B79" r:id="rId232" xr:uid="{00000000-0004-0000-0000-0000E7000000}"/>
    <hyperlink ref="C79" r:id="rId233" xr:uid="{00000000-0004-0000-0000-0000E8000000}"/>
    <hyperlink ref="D79" r:id="rId234" xr:uid="{00000000-0004-0000-0000-0000E9000000}"/>
    <hyperlink ref="B80" r:id="rId235" xr:uid="{00000000-0004-0000-0000-0000EA000000}"/>
    <hyperlink ref="C80" r:id="rId236" xr:uid="{00000000-0004-0000-0000-0000EB000000}"/>
    <hyperlink ref="D80" r:id="rId237" xr:uid="{00000000-0004-0000-0000-0000EC000000}"/>
    <hyperlink ref="B81" r:id="rId238" xr:uid="{00000000-0004-0000-0000-0000ED000000}"/>
    <hyperlink ref="C81" r:id="rId239" xr:uid="{00000000-0004-0000-0000-0000EE000000}"/>
    <hyperlink ref="D81" r:id="rId240" xr:uid="{00000000-0004-0000-0000-0000EF000000}"/>
    <hyperlink ref="B82" r:id="rId241" xr:uid="{00000000-0004-0000-0000-0000F0000000}"/>
    <hyperlink ref="C82" r:id="rId242" xr:uid="{00000000-0004-0000-0000-0000F1000000}"/>
    <hyperlink ref="D82" r:id="rId243" xr:uid="{00000000-0004-0000-0000-0000F2000000}"/>
    <hyperlink ref="B83" r:id="rId244" xr:uid="{00000000-0004-0000-0000-0000F3000000}"/>
    <hyperlink ref="C83" r:id="rId245" xr:uid="{00000000-0004-0000-0000-0000F4000000}"/>
    <hyperlink ref="D83" r:id="rId246" xr:uid="{00000000-0004-0000-0000-0000F5000000}"/>
    <hyperlink ref="B84" r:id="rId247" xr:uid="{00000000-0004-0000-0000-0000F6000000}"/>
    <hyperlink ref="C84" r:id="rId248" xr:uid="{00000000-0004-0000-0000-0000F7000000}"/>
    <hyperlink ref="D84" r:id="rId249" xr:uid="{00000000-0004-0000-0000-0000F8000000}"/>
    <hyperlink ref="B85" r:id="rId250" xr:uid="{00000000-0004-0000-0000-0000F9000000}"/>
    <hyperlink ref="C85" r:id="rId251" xr:uid="{00000000-0004-0000-0000-0000FA000000}"/>
    <hyperlink ref="D85" r:id="rId252" xr:uid="{00000000-0004-0000-0000-0000FB000000}"/>
    <hyperlink ref="B86" r:id="rId253" xr:uid="{00000000-0004-0000-0000-0000FC000000}"/>
    <hyperlink ref="C86" r:id="rId254" xr:uid="{00000000-0004-0000-0000-0000FD000000}"/>
    <hyperlink ref="D86" r:id="rId255" xr:uid="{00000000-0004-0000-0000-0000FE000000}"/>
    <hyperlink ref="B87" r:id="rId256" xr:uid="{00000000-0004-0000-0000-0000FF000000}"/>
    <hyperlink ref="C87" r:id="rId257" xr:uid="{00000000-0004-0000-0000-000000010000}"/>
    <hyperlink ref="D87" r:id="rId258" xr:uid="{00000000-0004-0000-0000-000001010000}"/>
    <hyperlink ref="B88" r:id="rId259" xr:uid="{00000000-0004-0000-0000-000002010000}"/>
    <hyperlink ref="C88" r:id="rId260" xr:uid="{00000000-0004-0000-0000-000003010000}"/>
    <hyperlink ref="D88" r:id="rId261" xr:uid="{00000000-0004-0000-0000-000004010000}"/>
    <hyperlink ref="B89" r:id="rId262" xr:uid="{00000000-0004-0000-0000-000005010000}"/>
    <hyperlink ref="C89" r:id="rId263" xr:uid="{00000000-0004-0000-0000-000006010000}"/>
    <hyperlink ref="D89" r:id="rId264" xr:uid="{00000000-0004-0000-0000-000007010000}"/>
    <hyperlink ref="B90" r:id="rId265" xr:uid="{00000000-0004-0000-0000-000008010000}"/>
    <hyperlink ref="C90" r:id="rId266" xr:uid="{00000000-0004-0000-0000-000009010000}"/>
    <hyperlink ref="D90" r:id="rId267" xr:uid="{00000000-0004-0000-0000-00000A010000}"/>
    <hyperlink ref="B91" r:id="rId268" xr:uid="{00000000-0004-0000-0000-00000B010000}"/>
    <hyperlink ref="C91" r:id="rId269" xr:uid="{00000000-0004-0000-0000-00000C010000}"/>
    <hyperlink ref="D91" r:id="rId270" xr:uid="{00000000-0004-0000-0000-00000D010000}"/>
    <hyperlink ref="B92" r:id="rId271" xr:uid="{00000000-0004-0000-0000-00000E010000}"/>
    <hyperlink ref="C92" r:id="rId272" xr:uid="{00000000-0004-0000-0000-00000F010000}"/>
    <hyperlink ref="D92" r:id="rId273" xr:uid="{00000000-0004-0000-0000-000010010000}"/>
    <hyperlink ref="B93" r:id="rId274" xr:uid="{00000000-0004-0000-0000-000011010000}"/>
    <hyperlink ref="C93" r:id="rId275" xr:uid="{00000000-0004-0000-0000-000012010000}"/>
    <hyperlink ref="D93" r:id="rId276" xr:uid="{00000000-0004-0000-0000-000013010000}"/>
    <hyperlink ref="B94" r:id="rId277" xr:uid="{00000000-0004-0000-0000-000014010000}"/>
    <hyperlink ref="C94" r:id="rId278" xr:uid="{00000000-0004-0000-0000-000015010000}"/>
    <hyperlink ref="D94" r:id="rId279" xr:uid="{00000000-0004-0000-0000-000016010000}"/>
    <hyperlink ref="B95" r:id="rId280" xr:uid="{00000000-0004-0000-0000-000017010000}"/>
    <hyperlink ref="C95" r:id="rId281" xr:uid="{00000000-0004-0000-0000-000018010000}"/>
    <hyperlink ref="D95" r:id="rId282" xr:uid="{00000000-0004-0000-0000-000019010000}"/>
    <hyperlink ref="B96" r:id="rId283" xr:uid="{00000000-0004-0000-0000-00001A010000}"/>
    <hyperlink ref="C96" r:id="rId284" xr:uid="{00000000-0004-0000-0000-00001B010000}"/>
    <hyperlink ref="D96" r:id="rId285" xr:uid="{00000000-0004-0000-0000-00001C010000}"/>
    <hyperlink ref="B97" r:id="rId286" xr:uid="{00000000-0004-0000-0000-00001D010000}"/>
    <hyperlink ref="C97" r:id="rId287" xr:uid="{00000000-0004-0000-0000-00001E010000}"/>
    <hyperlink ref="D97" r:id="rId288" xr:uid="{00000000-0004-0000-0000-00001F010000}"/>
    <hyperlink ref="B98" r:id="rId289" xr:uid="{00000000-0004-0000-0000-000020010000}"/>
    <hyperlink ref="C98" r:id="rId290" xr:uid="{00000000-0004-0000-0000-000021010000}"/>
    <hyperlink ref="D98" r:id="rId291" xr:uid="{00000000-0004-0000-0000-000022010000}"/>
    <hyperlink ref="B99" r:id="rId292" xr:uid="{00000000-0004-0000-0000-000023010000}"/>
    <hyperlink ref="C99" r:id="rId293" xr:uid="{00000000-0004-0000-0000-000024010000}"/>
    <hyperlink ref="D99" r:id="rId294" xr:uid="{00000000-0004-0000-0000-000025010000}"/>
    <hyperlink ref="B100" r:id="rId295" xr:uid="{00000000-0004-0000-0000-000026010000}"/>
    <hyperlink ref="C100" r:id="rId296" xr:uid="{00000000-0004-0000-0000-000027010000}"/>
    <hyperlink ref="D100" r:id="rId297" xr:uid="{00000000-0004-0000-0000-000028010000}"/>
    <hyperlink ref="B101" r:id="rId298" xr:uid="{00000000-0004-0000-0000-000029010000}"/>
    <hyperlink ref="C101" r:id="rId299" xr:uid="{00000000-0004-0000-0000-00002A010000}"/>
    <hyperlink ref="D101" r:id="rId300" xr:uid="{00000000-0004-0000-0000-00002B010000}"/>
    <hyperlink ref="B102" r:id="rId301" xr:uid="{00000000-0004-0000-0000-00002C010000}"/>
    <hyperlink ref="C102" r:id="rId302" xr:uid="{00000000-0004-0000-0000-00002D010000}"/>
    <hyperlink ref="D102" r:id="rId303" xr:uid="{00000000-0004-0000-0000-00002E010000}"/>
    <hyperlink ref="B103" r:id="rId304" xr:uid="{00000000-0004-0000-0000-00002F010000}"/>
    <hyperlink ref="C103" r:id="rId305" xr:uid="{00000000-0004-0000-0000-000030010000}"/>
    <hyperlink ref="D103" r:id="rId306" xr:uid="{00000000-0004-0000-0000-000031010000}"/>
    <hyperlink ref="B104" r:id="rId307" xr:uid="{00000000-0004-0000-0000-000032010000}"/>
    <hyperlink ref="C104" r:id="rId308" xr:uid="{00000000-0004-0000-0000-000033010000}"/>
    <hyperlink ref="D104" r:id="rId309" xr:uid="{00000000-0004-0000-0000-000034010000}"/>
    <hyperlink ref="B105" r:id="rId310" xr:uid="{00000000-0004-0000-0000-000035010000}"/>
    <hyperlink ref="C105" r:id="rId311" xr:uid="{00000000-0004-0000-0000-000036010000}"/>
    <hyperlink ref="D105" r:id="rId312" xr:uid="{00000000-0004-0000-0000-000037010000}"/>
    <hyperlink ref="B106" r:id="rId313" xr:uid="{00000000-0004-0000-0000-000038010000}"/>
    <hyperlink ref="C106" r:id="rId314" xr:uid="{00000000-0004-0000-0000-000039010000}"/>
    <hyperlink ref="D106" r:id="rId315" xr:uid="{00000000-0004-0000-0000-00003A010000}"/>
    <hyperlink ref="B107" r:id="rId316" xr:uid="{00000000-0004-0000-0000-00003B010000}"/>
    <hyperlink ref="C107" r:id="rId317" xr:uid="{00000000-0004-0000-0000-00003C010000}"/>
    <hyperlink ref="D107" r:id="rId318" xr:uid="{00000000-0004-0000-0000-00003D010000}"/>
    <hyperlink ref="B108" r:id="rId319" xr:uid="{00000000-0004-0000-0000-00003E010000}"/>
    <hyperlink ref="C108" r:id="rId320" xr:uid="{00000000-0004-0000-0000-00003F010000}"/>
    <hyperlink ref="D108" r:id="rId321" xr:uid="{00000000-0004-0000-0000-000040010000}"/>
    <hyperlink ref="B109" r:id="rId322" xr:uid="{00000000-0004-0000-0000-000041010000}"/>
    <hyperlink ref="C109" r:id="rId323" xr:uid="{00000000-0004-0000-0000-000042010000}"/>
    <hyperlink ref="D109" r:id="rId324" xr:uid="{00000000-0004-0000-0000-000043010000}"/>
    <hyperlink ref="B110" r:id="rId325" xr:uid="{00000000-0004-0000-0000-000044010000}"/>
    <hyperlink ref="C110" r:id="rId326" xr:uid="{00000000-0004-0000-0000-000045010000}"/>
    <hyperlink ref="D110" r:id="rId327" xr:uid="{00000000-0004-0000-0000-000046010000}"/>
    <hyperlink ref="B111" r:id="rId328" xr:uid="{00000000-0004-0000-0000-000047010000}"/>
    <hyperlink ref="C111" r:id="rId329" xr:uid="{00000000-0004-0000-0000-000048010000}"/>
    <hyperlink ref="D111" r:id="rId330" xr:uid="{00000000-0004-0000-0000-000049010000}"/>
    <hyperlink ref="B112" r:id="rId331" xr:uid="{00000000-0004-0000-0000-00004A010000}"/>
    <hyperlink ref="C112" r:id="rId332" xr:uid="{00000000-0004-0000-0000-00004B010000}"/>
    <hyperlink ref="D112" r:id="rId333" xr:uid="{00000000-0004-0000-0000-00004C010000}"/>
    <hyperlink ref="B113" r:id="rId334" xr:uid="{00000000-0004-0000-0000-00004D010000}"/>
    <hyperlink ref="C113" r:id="rId335" xr:uid="{00000000-0004-0000-0000-00004E010000}"/>
    <hyperlink ref="D113" r:id="rId336" xr:uid="{00000000-0004-0000-0000-00004F010000}"/>
    <hyperlink ref="B114" r:id="rId337" xr:uid="{00000000-0004-0000-0000-000050010000}"/>
    <hyperlink ref="C114" r:id="rId338" xr:uid="{00000000-0004-0000-0000-000051010000}"/>
    <hyperlink ref="D114" r:id="rId339" xr:uid="{00000000-0004-0000-0000-000052010000}"/>
    <hyperlink ref="B115" r:id="rId340" xr:uid="{00000000-0004-0000-0000-000053010000}"/>
    <hyperlink ref="C115" r:id="rId341" xr:uid="{00000000-0004-0000-0000-000054010000}"/>
    <hyperlink ref="D115" r:id="rId342" xr:uid="{00000000-0004-0000-0000-000055010000}"/>
    <hyperlink ref="B116" r:id="rId343" xr:uid="{00000000-0004-0000-0000-000056010000}"/>
    <hyperlink ref="C116" r:id="rId344" xr:uid="{00000000-0004-0000-0000-000057010000}"/>
    <hyperlink ref="D116" r:id="rId345" xr:uid="{00000000-0004-0000-0000-000058010000}"/>
    <hyperlink ref="B117" r:id="rId346" xr:uid="{00000000-0004-0000-0000-000059010000}"/>
    <hyperlink ref="C117" r:id="rId347" xr:uid="{00000000-0004-0000-0000-00005A010000}"/>
    <hyperlink ref="D117" r:id="rId348" xr:uid="{00000000-0004-0000-0000-00005B010000}"/>
    <hyperlink ref="B118" r:id="rId349" xr:uid="{00000000-0004-0000-0000-00005C010000}"/>
    <hyperlink ref="C118" r:id="rId350" xr:uid="{00000000-0004-0000-0000-00005D010000}"/>
    <hyperlink ref="D118" r:id="rId351" xr:uid="{00000000-0004-0000-0000-00005E010000}"/>
    <hyperlink ref="B119" r:id="rId352" xr:uid="{00000000-0004-0000-0000-00005F010000}"/>
    <hyperlink ref="C119" r:id="rId353" xr:uid="{00000000-0004-0000-0000-000060010000}"/>
    <hyperlink ref="D119" r:id="rId354" xr:uid="{00000000-0004-0000-0000-000061010000}"/>
    <hyperlink ref="B120" r:id="rId355" xr:uid="{00000000-0004-0000-0000-000062010000}"/>
    <hyperlink ref="C120" r:id="rId356" xr:uid="{00000000-0004-0000-0000-000063010000}"/>
    <hyperlink ref="D120" r:id="rId357" xr:uid="{00000000-0004-0000-0000-000064010000}"/>
    <hyperlink ref="B121" r:id="rId358" xr:uid="{00000000-0004-0000-0000-000065010000}"/>
    <hyperlink ref="C121" r:id="rId359" xr:uid="{00000000-0004-0000-0000-000066010000}"/>
    <hyperlink ref="D121" r:id="rId360" xr:uid="{00000000-0004-0000-0000-000067010000}"/>
    <hyperlink ref="B122" r:id="rId361" xr:uid="{00000000-0004-0000-0000-000068010000}"/>
    <hyperlink ref="C122" r:id="rId362" xr:uid="{00000000-0004-0000-0000-000069010000}"/>
    <hyperlink ref="D122" r:id="rId363" xr:uid="{00000000-0004-0000-0000-00006A010000}"/>
    <hyperlink ref="B123" r:id="rId364" xr:uid="{00000000-0004-0000-0000-00006B010000}"/>
    <hyperlink ref="C123" r:id="rId365" xr:uid="{00000000-0004-0000-0000-00006C010000}"/>
    <hyperlink ref="D123" r:id="rId366" xr:uid="{00000000-0004-0000-0000-00006D010000}"/>
    <hyperlink ref="B124" r:id="rId367" xr:uid="{00000000-0004-0000-0000-00006E010000}"/>
    <hyperlink ref="C124" r:id="rId368" xr:uid="{00000000-0004-0000-0000-00006F010000}"/>
    <hyperlink ref="D124" r:id="rId369" xr:uid="{00000000-0004-0000-0000-000070010000}"/>
    <hyperlink ref="B125" r:id="rId370" xr:uid="{00000000-0004-0000-0000-000071010000}"/>
    <hyperlink ref="C125" r:id="rId371" xr:uid="{00000000-0004-0000-0000-000072010000}"/>
    <hyperlink ref="D125" r:id="rId372" xr:uid="{00000000-0004-0000-0000-000073010000}"/>
    <hyperlink ref="B126" r:id="rId373" xr:uid="{00000000-0004-0000-0000-000074010000}"/>
    <hyperlink ref="C126" r:id="rId374" xr:uid="{00000000-0004-0000-0000-000075010000}"/>
    <hyperlink ref="D126" r:id="rId375" xr:uid="{00000000-0004-0000-0000-000076010000}"/>
    <hyperlink ref="B127" r:id="rId376" xr:uid="{00000000-0004-0000-0000-000077010000}"/>
    <hyperlink ref="C127" r:id="rId377" xr:uid="{00000000-0004-0000-0000-000078010000}"/>
    <hyperlink ref="D127" r:id="rId378" xr:uid="{00000000-0004-0000-0000-000079010000}"/>
    <hyperlink ref="B128" r:id="rId379" xr:uid="{00000000-0004-0000-0000-00007A010000}"/>
    <hyperlink ref="C128" r:id="rId380" xr:uid="{00000000-0004-0000-0000-00007B010000}"/>
    <hyperlink ref="D128" r:id="rId381" xr:uid="{00000000-0004-0000-0000-00007C010000}"/>
    <hyperlink ref="B129" r:id="rId382" xr:uid="{00000000-0004-0000-0000-00007D010000}"/>
    <hyperlink ref="C129" r:id="rId383" xr:uid="{00000000-0004-0000-0000-00007E010000}"/>
    <hyperlink ref="D129" r:id="rId384" xr:uid="{00000000-0004-0000-0000-00007F010000}"/>
    <hyperlink ref="B130" r:id="rId385" xr:uid="{00000000-0004-0000-0000-000080010000}"/>
    <hyperlink ref="C130" r:id="rId386" xr:uid="{00000000-0004-0000-0000-000081010000}"/>
    <hyperlink ref="D130" r:id="rId387" xr:uid="{00000000-0004-0000-0000-000082010000}"/>
    <hyperlink ref="B131" r:id="rId388" xr:uid="{00000000-0004-0000-0000-000083010000}"/>
    <hyperlink ref="C131" r:id="rId389" xr:uid="{00000000-0004-0000-0000-000084010000}"/>
    <hyperlink ref="D131" r:id="rId390" xr:uid="{00000000-0004-0000-0000-000085010000}"/>
    <hyperlink ref="B132" r:id="rId391" xr:uid="{00000000-0004-0000-0000-000086010000}"/>
    <hyperlink ref="C132" r:id="rId392" xr:uid="{00000000-0004-0000-0000-000087010000}"/>
    <hyperlink ref="D132" r:id="rId393" xr:uid="{00000000-0004-0000-0000-000088010000}"/>
    <hyperlink ref="B133" r:id="rId394" xr:uid="{00000000-0004-0000-0000-000089010000}"/>
    <hyperlink ref="C133" r:id="rId395" xr:uid="{00000000-0004-0000-0000-00008A010000}"/>
    <hyperlink ref="D133" r:id="rId396" xr:uid="{00000000-0004-0000-0000-00008B010000}"/>
    <hyperlink ref="B134" r:id="rId397" xr:uid="{00000000-0004-0000-0000-00008C010000}"/>
    <hyperlink ref="C134" r:id="rId398" xr:uid="{00000000-0004-0000-0000-00008D010000}"/>
    <hyperlink ref="D134" r:id="rId399" xr:uid="{00000000-0004-0000-0000-00008E010000}"/>
    <hyperlink ref="B135" r:id="rId400" xr:uid="{00000000-0004-0000-0000-00008F010000}"/>
    <hyperlink ref="C135" r:id="rId401" xr:uid="{00000000-0004-0000-0000-000090010000}"/>
    <hyperlink ref="D135" r:id="rId402" xr:uid="{00000000-0004-0000-0000-000091010000}"/>
    <hyperlink ref="B136" r:id="rId403" xr:uid="{00000000-0004-0000-0000-000092010000}"/>
    <hyperlink ref="C136" r:id="rId404" xr:uid="{00000000-0004-0000-0000-000093010000}"/>
    <hyperlink ref="D136" r:id="rId405" xr:uid="{00000000-0004-0000-0000-000094010000}"/>
    <hyperlink ref="B137" r:id="rId406" xr:uid="{00000000-0004-0000-0000-000095010000}"/>
    <hyperlink ref="C137" r:id="rId407" xr:uid="{00000000-0004-0000-0000-000096010000}"/>
    <hyperlink ref="D137" r:id="rId408" xr:uid="{00000000-0004-0000-0000-000097010000}"/>
    <hyperlink ref="B138" r:id="rId409" xr:uid="{00000000-0004-0000-0000-000098010000}"/>
    <hyperlink ref="C138" r:id="rId410" xr:uid="{00000000-0004-0000-0000-000099010000}"/>
    <hyperlink ref="D138" r:id="rId411" xr:uid="{00000000-0004-0000-0000-00009A010000}"/>
    <hyperlink ref="B139" r:id="rId412" xr:uid="{00000000-0004-0000-0000-00009B010000}"/>
    <hyperlink ref="C139" r:id="rId413" xr:uid="{00000000-0004-0000-0000-00009C010000}"/>
    <hyperlink ref="D139" r:id="rId414" xr:uid="{00000000-0004-0000-0000-00009D010000}"/>
    <hyperlink ref="B140" r:id="rId415" xr:uid="{00000000-0004-0000-0000-00009E010000}"/>
    <hyperlink ref="C140" r:id="rId416" xr:uid="{00000000-0004-0000-0000-00009F010000}"/>
    <hyperlink ref="D140" r:id="rId417" xr:uid="{00000000-0004-0000-0000-0000A0010000}"/>
    <hyperlink ref="B141" r:id="rId418" xr:uid="{00000000-0004-0000-0000-0000A1010000}"/>
    <hyperlink ref="C141" r:id="rId419" xr:uid="{00000000-0004-0000-0000-0000A2010000}"/>
    <hyperlink ref="D141" r:id="rId420" xr:uid="{00000000-0004-0000-0000-0000A3010000}"/>
    <hyperlink ref="B142" r:id="rId421" xr:uid="{00000000-0004-0000-0000-0000A4010000}"/>
    <hyperlink ref="C142" r:id="rId422" xr:uid="{00000000-0004-0000-0000-0000A5010000}"/>
    <hyperlink ref="D142" r:id="rId423" xr:uid="{00000000-0004-0000-0000-0000A6010000}"/>
    <hyperlink ref="B143" r:id="rId424" xr:uid="{00000000-0004-0000-0000-0000A7010000}"/>
    <hyperlink ref="C143" r:id="rId425" xr:uid="{00000000-0004-0000-0000-0000A8010000}"/>
    <hyperlink ref="D143" r:id="rId426" xr:uid="{00000000-0004-0000-0000-0000A9010000}"/>
    <hyperlink ref="B144" r:id="rId427" xr:uid="{00000000-0004-0000-0000-0000AA010000}"/>
    <hyperlink ref="C144" r:id="rId428" xr:uid="{00000000-0004-0000-0000-0000AB010000}"/>
    <hyperlink ref="D144" r:id="rId429" xr:uid="{00000000-0004-0000-0000-0000AC010000}"/>
    <hyperlink ref="B145" r:id="rId430" xr:uid="{00000000-0004-0000-0000-0000AD010000}"/>
    <hyperlink ref="C145" r:id="rId431" xr:uid="{00000000-0004-0000-0000-0000AE010000}"/>
    <hyperlink ref="D145" r:id="rId432" xr:uid="{00000000-0004-0000-0000-0000AF010000}"/>
    <hyperlink ref="B146" r:id="rId433" xr:uid="{00000000-0004-0000-0000-0000B0010000}"/>
    <hyperlink ref="C146" r:id="rId434" xr:uid="{00000000-0004-0000-0000-0000B1010000}"/>
    <hyperlink ref="D146" r:id="rId435" xr:uid="{00000000-0004-0000-0000-0000B2010000}"/>
    <hyperlink ref="B147" r:id="rId436" xr:uid="{00000000-0004-0000-0000-0000B3010000}"/>
    <hyperlink ref="C147" r:id="rId437" xr:uid="{00000000-0004-0000-0000-0000B4010000}"/>
    <hyperlink ref="D147" r:id="rId438" xr:uid="{00000000-0004-0000-0000-0000B5010000}"/>
    <hyperlink ref="B148" r:id="rId439" xr:uid="{00000000-0004-0000-0000-0000B6010000}"/>
    <hyperlink ref="C148" r:id="rId440" xr:uid="{00000000-0004-0000-0000-0000B7010000}"/>
    <hyperlink ref="D148" r:id="rId441" xr:uid="{00000000-0004-0000-0000-0000B8010000}"/>
    <hyperlink ref="B149" r:id="rId442" xr:uid="{00000000-0004-0000-0000-0000B9010000}"/>
    <hyperlink ref="C149" r:id="rId443" xr:uid="{00000000-0004-0000-0000-0000BA010000}"/>
    <hyperlink ref="D149" r:id="rId444" xr:uid="{00000000-0004-0000-0000-0000BB010000}"/>
    <hyperlink ref="B150" r:id="rId445" xr:uid="{00000000-0004-0000-0000-0000BC010000}"/>
    <hyperlink ref="C150" r:id="rId446" xr:uid="{00000000-0004-0000-0000-0000BD010000}"/>
    <hyperlink ref="D150" r:id="rId447" xr:uid="{00000000-0004-0000-0000-0000BE010000}"/>
    <hyperlink ref="B151" r:id="rId448" xr:uid="{00000000-0004-0000-0000-0000BF010000}"/>
    <hyperlink ref="C151" r:id="rId449" xr:uid="{00000000-0004-0000-0000-0000C0010000}"/>
    <hyperlink ref="D151" r:id="rId450" xr:uid="{00000000-0004-0000-0000-0000C1010000}"/>
    <hyperlink ref="B152" r:id="rId451" xr:uid="{00000000-0004-0000-0000-0000C2010000}"/>
    <hyperlink ref="C152" r:id="rId452" xr:uid="{00000000-0004-0000-0000-0000C3010000}"/>
    <hyperlink ref="D152" r:id="rId453" xr:uid="{00000000-0004-0000-0000-0000C4010000}"/>
    <hyperlink ref="B153" r:id="rId454" xr:uid="{00000000-0004-0000-0000-0000C5010000}"/>
    <hyperlink ref="C153" r:id="rId455" xr:uid="{00000000-0004-0000-0000-0000C6010000}"/>
    <hyperlink ref="D153" r:id="rId456" xr:uid="{00000000-0004-0000-0000-0000C7010000}"/>
    <hyperlink ref="B154" r:id="rId457" xr:uid="{00000000-0004-0000-0000-0000C8010000}"/>
    <hyperlink ref="C154" r:id="rId458" xr:uid="{00000000-0004-0000-0000-0000C9010000}"/>
    <hyperlink ref="D154" r:id="rId459" xr:uid="{00000000-0004-0000-0000-0000CA010000}"/>
    <hyperlink ref="B155" r:id="rId460" xr:uid="{00000000-0004-0000-0000-0000CB010000}"/>
    <hyperlink ref="C155" r:id="rId461" xr:uid="{00000000-0004-0000-0000-0000CC010000}"/>
    <hyperlink ref="D155" r:id="rId462" xr:uid="{00000000-0004-0000-0000-0000CD010000}"/>
    <hyperlink ref="B156" r:id="rId463" xr:uid="{00000000-0004-0000-0000-0000CE010000}"/>
    <hyperlink ref="C156" r:id="rId464" xr:uid="{00000000-0004-0000-0000-0000CF010000}"/>
    <hyperlink ref="D156" r:id="rId465" xr:uid="{00000000-0004-0000-0000-0000D0010000}"/>
    <hyperlink ref="B157" r:id="rId466" xr:uid="{00000000-0004-0000-0000-0000D1010000}"/>
    <hyperlink ref="C157" r:id="rId467" xr:uid="{00000000-0004-0000-0000-0000D2010000}"/>
    <hyperlink ref="D157" r:id="rId468" xr:uid="{00000000-0004-0000-0000-0000D3010000}"/>
    <hyperlink ref="B158" r:id="rId469" xr:uid="{00000000-0004-0000-0000-0000D4010000}"/>
    <hyperlink ref="C158" r:id="rId470" xr:uid="{00000000-0004-0000-0000-0000D5010000}"/>
    <hyperlink ref="D158" r:id="rId471" xr:uid="{00000000-0004-0000-0000-0000D6010000}"/>
    <hyperlink ref="B159" r:id="rId472" xr:uid="{00000000-0004-0000-0000-0000D7010000}"/>
    <hyperlink ref="C159" r:id="rId473" xr:uid="{00000000-0004-0000-0000-0000D8010000}"/>
    <hyperlink ref="D159" r:id="rId474" xr:uid="{00000000-0004-0000-0000-0000D9010000}"/>
    <hyperlink ref="B160" r:id="rId475" xr:uid="{00000000-0004-0000-0000-0000DA010000}"/>
    <hyperlink ref="C160" r:id="rId476" xr:uid="{00000000-0004-0000-0000-0000DB010000}"/>
    <hyperlink ref="D160" r:id="rId477" xr:uid="{00000000-0004-0000-0000-0000DC010000}"/>
    <hyperlink ref="B161" r:id="rId478" xr:uid="{00000000-0004-0000-0000-0000DD010000}"/>
    <hyperlink ref="C161" r:id="rId479" xr:uid="{00000000-0004-0000-0000-0000DE010000}"/>
    <hyperlink ref="D161" r:id="rId480" xr:uid="{00000000-0004-0000-0000-0000DF010000}"/>
    <hyperlink ref="B162" r:id="rId481" xr:uid="{00000000-0004-0000-0000-0000E0010000}"/>
    <hyperlink ref="C162" r:id="rId482" xr:uid="{00000000-0004-0000-0000-0000E1010000}"/>
    <hyperlink ref="D162" r:id="rId483" xr:uid="{00000000-0004-0000-0000-0000E2010000}"/>
    <hyperlink ref="B163" r:id="rId484" xr:uid="{00000000-0004-0000-0000-0000E3010000}"/>
    <hyperlink ref="C163" r:id="rId485" xr:uid="{00000000-0004-0000-0000-0000E4010000}"/>
    <hyperlink ref="D163" r:id="rId486" xr:uid="{00000000-0004-0000-0000-0000E5010000}"/>
    <hyperlink ref="B164" r:id="rId487" xr:uid="{00000000-0004-0000-0000-0000E6010000}"/>
    <hyperlink ref="C164" r:id="rId488" xr:uid="{00000000-0004-0000-0000-0000E7010000}"/>
    <hyperlink ref="D164" r:id="rId489" xr:uid="{00000000-0004-0000-0000-0000E8010000}"/>
    <hyperlink ref="B165" r:id="rId490" xr:uid="{00000000-0004-0000-0000-0000E9010000}"/>
    <hyperlink ref="C165" r:id="rId491" xr:uid="{00000000-0004-0000-0000-0000EA010000}"/>
    <hyperlink ref="D165" r:id="rId492" xr:uid="{00000000-0004-0000-0000-0000EB010000}"/>
    <hyperlink ref="B166" r:id="rId493" xr:uid="{00000000-0004-0000-0000-0000EC010000}"/>
    <hyperlink ref="C166" r:id="rId494" xr:uid="{00000000-0004-0000-0000-0000ED010000}"/>
    <hyperlink ref="D166" r:id="rId495" xr:uid="{00000000-0004-0000-0000-0000EE010000}"/>
    <hyperlink ref="B167" r:id="rId496" xr:uid="{00000000-0004-0000-0000-0000EF010000}"/>
    <hyperlink ref="C167" r:id="rId497" xr:uid="{00000000-0004-0000-0000-0000F0010000}"/>
    <hyperlink ref="D167" r:id="rId498" xr:uid="{00000000-0004-0000-0000-0000F1010000}"/>
    <hyperlink ref="B168" r:id="rId499" xr:uid="{00000000-0004-0000-0000-0000F2010000}"/>
    <hyperlink ref="C168" r:id="rId500" xr:uid="{00000000-0004-0000-0000-0000F3010000}"/>
    <hyperlink ref="D168" r:id="rId501" xr:uid="{00000000-0004-0000-0000-0000F4010000}"/>
    <hyperlink ref="B169" r:id="rId502" xr:uid="{00000000-0004-0000-0000-0000F5010000}"/>
    <hyperlink ref="C169" r:id="rId503" xr:uid="{00000000-0004-0000-0000-0000F6010000}"/>
    <hyperlink ref="D169" r:id="rId504" xr:uid="{00000000-0004-0000-0000-0000F7010000}"/>
    <hyperlink ref="B170" r:id="rId505" xr:uid="{00000000-0004-0000-0000-0000F8010000}"/>
    <hyperlink ref="C170" r:id="rId506" xr:uid="{00000000-0004-0000-0000-0000F9010000}"/>
    <hyperlink ref="D170" r:id="rId507" xr:uid="{00000000-0004-0000-0000-0000FA010000}"/>
    <hyperlink ref="B171" r:id="rId508" xr:uid="{00000000-0004-0000-0000-0000FB010000}"/>
    <hyperlink ref="C171" r:id="rId509" xr:uid="{00000000-0004-0000-0000-0000FC010000}"/>
    <hyperlink ref="D171" r:id="rId510" xr:uid="{00000000-0004-0000-0000-0000FD010000}"/>
    <hyperlink ref="B172" r:id="rId511" xr:uid="{00000000-0004-0000-0000-0000FE010000}"/>
    <hyperlink ref="C172" r:id="rId512" xr:uid="{00000000-0004-0000-0000-0000FF010000}"/>
    <hyperlink ref="D172" r:id="rId513" xr:uid="{00000000-0004-0000-0000-000000020000}"/>
    <hyperlink ref="B173" r:id="rId514" xr:uid="{00000000-0004-0000-0000-000001020000}"/>
    <hyperlink ref="C173" r:id="rId515" xr:uid="{00000000-0004-0000-0000-000002020000}"/>
    <hyperlink ref="D173" r:id="rId516" xr:uid="{00000000-0004-0000-0000-000003020000}"/>
    <hyperlink ref="B174" r:id="rId517" xr:uid="{00000000-0004-0000-0000-000004020000}"/>
    <hyperlink ref="C174" r:id="rId518" xr:uid="{00000000-0004-0000-0000-000005020000}"/>
    <hyperlink ref="D174" r:id="rId519" xr:uid="{00000000-0004-0000-0000-000006020000}"/>
    <hyperlink ref="B175" r:id="rId520" xr:uid="{00000000-0004-0000-0000-000007020000}"/>
    <hyperlink ref="C175" r:id="rId521" xr:uid="{00000000-0004-0000-0000-000008020000}"/>
    <hyperlink ref="D175" r:id="rId522" xr:uid="{00000000-0004-0000-0000-000009020000}"/>
    <hyperlink ref="B176" r:id="rId523" xr:uid="{00000000-0004-0000-0000-00000A020000}"/>
    <hyperlink ref="C176" r:id="rId524" xr:uid="{00000000-0004-0000-0000-00000B020000}"/>
    <hyperlink ref="D176" r:id="rId525" xr:uid="{00000000-0004-0000-0000-00000C020000}"/>
    <hyperlink ref="B177" r:id="rId526" xr:uid="{00000000-0004-0000-0000-00000D020000}"/>
    <hyperlink ref="C177" r:id="rId527" xr:uid="{00000000-0004-0000-0000-00000E020000}"/>
    <hyperlink ref="D177" r:id="rId528" xr:uid="{00000000-0004-0000-0000-00000F020000}"/>
    <hyperlink ref="B178" r:id="rId529" xr:uid="{00000000-0004-0000-0000-000010020000}"/>
    <hyperlink ref="C178" r:id="rId530" xr:uid="{00000000-0004-0000-0000-000011020000}"/>
    <hyperlink ref="D178" r:id="rId531" xr:uid="{00000000-0004-0000-0000-000012020000}"/>
    <hyperlink ref="B179" r:id="rId532" xr:uid="{00000000-0004-0000-0000-000013020000}"/>
    <hyperlink ref="C179" r:id="rId533" xr:uid="{00000000-0004-0000-0000-000014020000}"/>
    <hyperlink ref="D179" r:id="rId534" xr:uid="{00000000-0004-0000-0000-000015020000}"/>
    <hyperlink ref="B180" r:id="rId535" xr:uid="{00000000-0004-0000-0000-000016020000}"/>
    <hyperlink ref="C180" r:id="rId536" xr:uid="{00000000-0004-0000-0000-000017020000}"/>
    <hyperlink ref="D180" r:id="rId537" xr:uid="{00000000-0004-0000-0000-000018020000}"/>
    <hyperlink ref="B181" r:id="rId538" xr:uid="{00000000-0004-0000-0000-000019020000}"/>
    <hyperlink ref="C181" r:id="rId539" xr:uid="{00000000-0004-0000-0000-00001A020000}"/>
    <hyperlink ref="D181" r:id="rId540" xr:uid="{00000000-0004-0000-0000-00001B020000}"/>
    <hyperlink ref="B182" r:id="rId541" xr:uid="{00000000-0004-0000-0000-00001C020000}"/>
    <hyperlink ref="C182" r:id="rId542" xr:uid="{00000000-0004-0000-0000-00001D020000}"/>
    <hyperlink ref="D182" r:id="rId543" xr:uid="{00000000-0004-0000-0000-00001E020000}"/>
    <hyperlink ref="B183" r:id="rId544" xr:uid="{00000000-0004-0000-0000-00001F020000}"/>
    <hyperlink ref="C183" r:id="rId545" xr:uid="{00000000-0004-0000-0000-000020020000}"/>
    <hyperlink ref="D183" r:id="rId546" xr:uid="{00000000-0004-0000-0000-000021020000}"/>
    <hyperlink ref="B184" r:id="rId547" xr:uid="{00000000-0004-0000-0000-000022020000}"/>
    <hyperlink ref="C184" r:id="rId548" xr:uid="{00000000-0004-0000-0000-000023020000}"/>
    <hyperlink ref="D184" r:id="rId549" xr:uid="{00000000-0004-0000-0000-000024020000}"/>
    <hyperlink ref="B185" r:id="rId550" xr:uid="{00000000-0004-0000-0000-000025020000}"/>
    <hyperlink ref="C185" r:id="rId551" xr:uid="{00000000-0004-0000-0000-000026020000}"/>
    <hyperlink ref="D185" r:id="rId552" xr:uid="{00000000-0004-0000-0000-000027020000}"/>
    <hyperlink ref="B186" r:id="rId553" xr:uid="{00000000-0004-0000-0000-000028020000}"/>
    <hyperlink ref="C186" r:id="rId554" xr:uid="{00000000-0004-0000-0000-000029020000}"/>
    <hyperlink ref="D186" r:id="rId555" xr:uid="{00000000-0004-0000-0000-00002A020000}"/>
    <hyperlink ref="B187" r:id="rId556" xr:uid="{00000000-0004-0000-0000-00002B020000}"/>
    <hyperlink ref="C187" r:id="rId557" xr:uid="{00000000-0004-0000-0000-00002C020000}"/>
    <hyperlink ref="D187" r:id="rId558" xr:uid="{00000000-0004-0000-0000-00002D020000}"/>
    <hyperlink ref="B188" r:id="rId559" xr:uid="{00000000-0004-0000-0000-00002E020000}"/>
    <hyperlink ref="C188" r:id="rId560" xr:uid="{00000000-0004-0000-0000-00002F020000}"/>
    <hyperlink ref="D188" r:id="rId561" xr:uid="{00000000-0004-0000-0000-000030020000}"/>
    <hyperlink ref="B189" r:id="rId562" xr:uid="{00000000-0004-0000-0000-000031020000}"/>
    <hyperlink ref="C189" r:id="rId563" xr:uid="{00000000-0004-0000-0000-000032020000}"/>
    <hyperlink ref="D189" r:id="rId564" xr:uid="{00000000-0004-0000-0000-000033020000}"/>
    <hyperlink ref="B190" r:id="rId565" xr:uid="{00000000-0004-0000-0000-000034020000}"/>
    <hyperlink ref="C190" r:id="rId566" xr:uid="{00000000-0004-0000-0000-000035020000}"/>
    <hyperlink ref="D190" r:id="rId567" xr:uid="{00000000-0004-0000-0000-000036020000}"/>
    <hyperlink ref="B191" r:id="rId568" xr:uid="{00000000-0004-0000-0000-000037020000}"/>
    <hyperlink ref="C191" r:id="rId569" xr:uid="{00000000-0004-0000-0000-000038020000}"/>
    <hyperlink ref="D191" r:id="rId570" xr:uid="{00000000-0004-0000-0000-000039020000}"/>
    <hyperlink ref="B192" r:id="rId571" xr:uid="{00000000-0004-0000-0000-00003A020000}"/>
    <hyperlink ref="C192" r:id="rId572" xr:uid="{00000000-0004-0000-0000-00003B020000}"/>
    <hyperlink ref="D192" r:id="rId573" xr:uid="{00000000-0004-0000-0000-00003C020000}"/>
    <hyperlink ref="B193" r:id="rId574" xr:uid="{00000000-0004-0000-0000-00003D020000}"/>
    <hyperlink ref="C193" r:id="rId575" xr:uid="{00000000-0004-0000-0000-00003E020000}"/>
    <hyperlink ref="D193" r:id="rId576" xr:uid="{00000000-0004-0000-0000-00003F020000}"/>
    <hyperlink ref="B194" r:id="rId577" xr:uid="{00000000-0004-0000-0000-000040020000}"/>
    <hyperlink ref="C194" r:id="rId578" xr:uid="{00000000-0004-0000-0000-000041020000}"/>
    <hyperlink ref="D194" r:id="rId579" xr:uid="{00000000-0004-0000-0000-000042020000}"/>
    <hyperlink ref="B195" r:id="rId580" xr:uid="{00000000-0004-0000-0000-000043020000}"/>
    <hyperlink ref="C195" r:id="rId581" xr:uid="{00000000-0004-0000-0000-000044020000}"/>
    <hyperlink ref="D195" r:id="rId582" xr:uid="{00000000-0004-0000-0000-000045020000}"/>
    <hyperlink ref="B196" r:id="rId583" xr:uid="{00000000-0004-0000-0000-000046020000}"/>
    <hyperlink ref="C196" r:id="rId584" xr:uid="{00000000-0004-0000-0000-000047020000}"/>
    <hyperlink ref="D196" r:id="rId585" xr:uid="{00000000-0004-0000-0000-000048020000}"/>
    <hyperlink ref="B197" r:id="rId586" xr:uid="{00000000-0004-0000-0000-000049020000}"/>
    <hyperlink ref="C197" r:id="rId587" xr:uid="{00000000-0004-0000-0000-00004A020000}"/>
    <hyperlink ref="D197" r:id="rId588" xr:uid="{00000000-0004-0000-0000-00004B020000}"/>
    <hyperlink ref="B198" r:id="rId589" xr:uid="{00000000-0004-0000-0000-00004C020000}"/>
    <hyperlink ref="C198" r:id="rId590" xr:uid="{00000000-0004-0000-0000-00004D020000}"/>
    <hyperlink ref="D198" r:id="rId591" xr:uid="{00000000-0004-0000-0000-00004E020000}"/>
    <hyperlink ref="B199" r:id="rId592" xr:uid="{00000000-0004-0000-0000-00004F020000}"/>
    <hyperlink ref="C199" r:id="rId593" xr:uid="{00000000-0004-0000-0000-000050020000}"/>
    <hyperlink ref="D199" r:id="rId594" xr:uid="{00000000-0004-0000-0000-000051020000}"/>
    <hyperlink ref="B200" r:id="rId595" xr:uid="{00000000-0004-0000-0000-000052020000}"/>
    <hyperlink ref="C200" r:id="rId596" xr:uid="{00000000-0004-0000-0000-000053020000}"/>
    <hyperlink ref="D200" r:id="rId597" xr:uid="{00000000-0004-0000-0000-000054020000}"/>
    <hyperlink ref="B201" r:id="rId598" xr:uid="{00000000-0004-0000-0000-000055020000}"/>
    <hyperlink ref="C201" r:id="rId599" xr:uid="{00000000-0004-0000-0000-000056020000}"/>
    <hyperlink ref="D201" r:id="rId600" xr:uid="{00000000-0004-0000-0000-000057020000}"/>
    <hyperlink ref="B202" r:id="rId601" xr:uid="{00000000-0004-0000-0000-000058020000}"/>
    <hyperlink ref="C202" r:id="rId602" xr:uid="{00000000-0004-0000-0000-000059020000}"/>
    <hyperlink ref="D202" r:id="rId603" xr:uid="{00000000-0004-0000-0000-00005A020000}"/>
    <hyperlink ref="B203" r:id="rId604" xr:uid="{00000000-0004-0000-0000-00005B020000}"/>
    <hyperlink ref="C203" r:id="rId605" xr:uid="{00000000-0004-0000-0000-00005C020000}"/>
    <hyperlink ref="D203" r:id="rId606" xr:uid="{00000000-0004-0000-0000-00005D020000}"/>
    <hyperlink ref="B204" r:id="rId607" xr:uid="{00000000-0004-0000-0000-00005E020000}"/>
    <hyperlink ref="C204" r:id="rId608" xr:uid="{00000000-0004-0000-0000-00005F020000}"/>
    <hyperlink ref="D204" r:id="rId609" xr:uid="{00000000-0004-0000-0000-000060020000}"/>
    <hyperlink ref="B205" r:id="rId610" xr:uid="{00000000-0004-0000-0000-000061020000}"/>
    <hyperlink ref="C205" r:id="rId611" xr:uid="{00000000-0004-0000-0000-000062020000}"/>
    <hyperlink ref="D205" r:id="rId612" xr:uid="{00000000-0004-0000-0000-000063020000}"/>
    <hyperlink ref="B206" r:id="rId613" xr:uid="{00000000-0004-0000-0000-000064020000}"/>
    <hyperlink ref="C206" r:id="rId614" xr:uid="{00000000-0004-0000-0000-000065020000}"/>
    <hyperlink ref="D206" r:id="rId615" xr:uid="{00000000-0004-0000-0000-000066020000}"/>
    <hyperlink ref="B207" r:id="rId616" xr:uid="{00000000-0004-0000-0000-000067020000}"/>
    <hyperlink ref="C207" r:id="rId617" xr:uid="{00000000-0004-0000-0000-000068020000}"/>
    <hyperlink ref="D207" r:id="rId618" xr:uid="{00000000-0004-0000-0000-000069020000}"/>
    <hyperlink ref="B208" r:id="rId619" xr:uid="{00000000-0004-0000-0000-00006A020000}"/>
    <hyperlink ref="C208" r:id="rId620" xr:uid="{00000000-0004-0000-0000-00006B020000}"/>
    <hyperlink ref="D208" r:id="rId621" xr:uid="{00000000-0004-0000-0000-00006C020000}"/>
    <hyperlink ref="B209" r:id="rId622" xr:uid="{00000000-0004-0000-0000-00006D020000}"/>
    <hyperlink ref="C209" r:id="rId623" xr:uid="{00000000-0004-0000-0000-00006E020000}"/>
    <hyperlink ref="D209" r:id="rId624" xr:uid="{00000000-0004-0000-0000-00006F020000}"/>
    <hyperlink ref="B210" r:id="rId625" xr:uid="{00000000-0004-0000-0000-000070020000}"/>
    <hyperlink ref="C210" r:id="rId626" xr:uid="{00000000-0004-0000-0000-000071020000}"/>
    <hyperlink ref="D210" r:id="rId627" xr:uid="{00000000-0004-0000-0000-000072020000}"/>
    <hyperlink ref="B211" r:id="rId628" xr:uid="{00000000-0004-0000-0000-000073020000}"/>
    <hyperlink ref="C211" r:id="rId629" xr:uid="{00000000-0004-0000-0000-000074020000}"/>
    <hyperlink ref="D211" r:id="rId630" xr:uid="{00000000-0004-0000-0000-000075020000}"/>
    <hyperlink ref="B212" r:id="rId631" xr:uid="{00000000-0004-0000-0000-000076020000}"/>
    <hyperlink ref="C212" r:id="rId632" xr:uid="{00000000-0004-0000-0000-000077020000}"/>
    <hyperlink ref="D212" r:id="rId633" xr:uid="{00000000-0004-0000-0000-000078020000}"/>
    <hyperlink ref="B213" r:id="rId634" xr:uid="{00000000-0004-0000-0000-000079020000}"/>
    <hyperlink ref="C213" r:id="rId635" xr:uid="{00000000-0004-0000-0000-00007A020000}"/>
    <hyperlink ref="D213" r:id="rId636" xr:uid="{00000000-0004-0000-0000-00007B020000}"/>
    <hyperlink ref="B214" r:id="rId637" xr:uid="{00000000-0004-0000-0000-00007C020000}"/>
    <hyperlink ref="C214" r:id="rId638" xr:uid="{00000000-0004-0000-0000-00007D020000}"/>
    <hyperlink ref="D214" r:id="rId639" xr:uid="{00000000-0004-0000-0000-00007E020000}"/>
    <hyperlink ref="B215" r:id="rId640" xr:uid="{00000000-0004-0000-0000-00007F020000}"/>
    <hyperlink ref="C215" r:id="rId641" xr:uid="{00000000-0004-0000-0000-000080020000}"/>
    <hyperlink ref="D215" r:id="rId642" xr:uid="{00000000-0004-0000-0000-000081020000}"/>
    <hyperlink ref="B216" r:id="rId643" xr:uid="{00000000-0004-0000-0000-000082020000}"/>
    <hyperlink ref="C216" r:id="rId644" xr:uid="{00000000-0004-0000-0000-000083020000}"/>
    <hyperlink ref="D216" r:id="rId645" xr:uid="{00000000-0004-0000-0000-000084020000}"/>
    <hyperlink ref="B217" r:id="rId646" xr:uid="{00000000-0004-0000-0000-000085020000}"/>
    <hyperlink ref="C217" r:id="rId647" xr:uid="{00000000-0004-0000-0000-000086020000}"/>
    <hyperlink ref="D217" r:id="rId648" xr:uid="{00000000-0004-0000-0000-000087020000}"/>
    <hyperlink ref="B218" r:id="rId649" xr:uid="{00000000-0004-0000-0000-000088020000}"/>
    <hyperlink ref="C218" r:id="rId650" xr:uid="{00000000-0004-0000-0000-000089020000}"/>
    <hyperlink ref="D218" r:id="rId651" xr:uid="{00000000-0004-0000-0000-00008A020000}"/>
    <hyperlink ref="B219" r:id="rId652" xr:uid="{00000000-0004-0000-0000-00008B020000}"/>
    <hyperlink ref="C219" r:id="rId653" xr:uid="{00000000-0004-0000-0000-00008C020000}"/>
    <hyperlink ref="D219" r:id="rId654" xr:uid="{00000000-0004-0000-0000-00008D020000}"/>
    <hyperlink ref="B220" r:id="rId655" xr:uid="{00000000-0004-0000-0000-00008E020000}"/>
    <hyperlink ref="C220" r:id="rId656" xr:uid="{00000000-0004-0000-0000-00008F020000}"/>
    <hyperlink ref="D220" r:id="rId657" xr:uid="{00000000-0004-0000-0000-000090020000}"/>
    <hyperlink ref="B221" r:id="rId658" xr:uid="{00000000-0004-0000-0000-000091020000}"/>
    <hyperlink ref="C221" r:id="rId659" xr:uid="{00000000-0004-0000-0000-000092020000}"/>
    <hyperlink ref="D221" r:id="rId660" xr:uid="{00000000-0004-0000-0000-000093020000}"/>
    <hyperlink ref="B222" r:id="rId661" xr:uid="{00000000-0004-0000-0000-000094020000}"/>
    <hyperlink ref="C222" r:id="rId662" xr:uid="{00000000-0004-0000-0000-000095020000}"/>
    <hyperlink ref="D222" r:id="rId663" xr:uid="{00000000-0004-0000-0000-000096020000}"/>
    <hyperlink ref="B223" r:id="rId664" xr:uid="{00000000-0004-0000-0000-000097020000}"/>
    <hyperlink ref="C223" r:id="rId665" xr:uid="{00000000-0004-0000-0000-000098020000}"/>
    <hyperlink ref="D223" r:id="rId666" xr:uid="{00000000-0004-0000-0000-000099020000}"/>
    <hyperlink ref="B224" r:id="rId667" xr:uid="{00000000-0004-0000-0000-00009A020000}"/>
    <hyperlink ref="C224" r:id="rId668" xr:uid="{00000000-0004-0000-0000-00009B020000}"/>
    <hyperlink ref="D224" r:id="rId669" xr:uid="{00000000-0004-0000-0000-00009C020000}"/>
    <hyperlink ref="B225" r:id="rId670" xr:uid="{00000000-0004-0000-0000-00009D020000}"/>
    <hyperlink ref="C225" r:id="rId671" xr:uid="{00000000-0004-0000-0000-00009E020000}"/>
    <hyperlink ref="D225" r:id="rId672" xr:uid="{00000000-0004-0000-0000-00009F020000}"/>
    <hyperlink ref="B226" r:id="rId673" xr:uid="{00000000-0004-0000-0000-0000A0020000}"/>
    <hyperlink ref="C226" r:id="rId674" xr:uid="{00000000-0004-0000-0000-0000A1020000}"/>
    <hyperlink ref="D226" r:id="rId675" xr:uid="{00000000-0004-0000-0000-0000A2020000}"/>
    <hyperlink ref="B227" r:id="rId676" xr:uid="{00000000-0004-0000-0000-0000A3020000}"/>
    <hyperlink ref="C227" r:id="rId677" xr:uid="{00000000-0004-0000-0000-0000A4020000}"/>
    <hyperlink ref="D227" r:id="rId678" xr:uid="{00000000-0004-0000-0000-0000A5020000}"/>
    <hyperlink ref="B228" r:id="rId679" xr:uid="{00000000-0004-0000-0000-0000A6020000}"/>
    <hyperlink ref="C228" r:id="rId680" xr:uid="{00000000-0004-0000-0000-0000A7020000}"/>
    <hyperlink ref="D228" r:id="rId681" xr:uid="{00000000-0004-0000-0000-0000A8020000}"/>
    <hyperlink ref="B229" r:id="rId682" xr:uid="{00000000-0004-0000-0000-0000A9020000}"/>
    <hyperlink ref="C229" r:id="rId683" xr:uid="{00000000-0004-0000-0000-0000AA020000}"/>
    <hyperlink ref="D229" r:id="rId684" xr:uid="{00000000-0004-0000-0000-0000AB020000}"/>
    <hyperlink ref="B230" r:id="rId685" xr:uid="{00000000-0004-0000-0000-0000AC020000}"/>
    <hyperlink ref="C230" r:id="rId686" xr:uid="{00000000-0004-0000-0000-0000AD020000}"/>
    <hyperlink ref="D230" r:id="rId687" xr:uid="{00000000-0004-0000-0000-0000AE020000}"/>
    <hyperlink ref="B231" r:id="rId688" xr:uid="{00000000-0004-0000-0000-0000AF020000}"/>
    <hyperlink ref="C231" r:id="rId689" xr:uid="{00000000-0004-0000-0000-0000B0020000}"/>
    <hyperlink ref="D231" r:id="rId690" xr:uid="{00000000-0004-0000-0000-0000B1020000}"/>
    <hyperlink ref="B232" r:id="rId691" xr:uid="{00000000-0004-0000-0000-0000B2020000}"/>
    <hyperlink ref="C232" r:id="rId692" xr:uid="{00000000-0004-0000-0000-0000B3020000}"/>
    <hyperlink ref="D232" r:id="rId693" xr:uid="{00000000-0004-0000-0000-0000B4020000}"/>
    <hyperlink ref="B233" r:id="rId694" xr:uid="{00000000-0004-0000-0000-0000B5020000}"/>
    <hyperlink ref="C233" r:id="rId695" xr:uid="{00000000-0004-0000-0000-0000B6020000}"/>
    <hyperlink ref="D233" r:id="rId696" xr:uid="{00000000-0004-0000-0000-0000B7020000}"/>
    <hyperlink ref="B234" r:id="rId697" xr:uid="{00000000-0004-0000-0000-0000B8020000}"/>
    <hyperlink ref="C234" r:id="rId698" xr:uid="{00000000-0004-0000-0000-0000B9020000}"/>
    <hyperlink ref="D234" r:id="rId699" xr:uid="{00000000-0004-0000-0000-0000BA020000}"/>
    <hyperlink ref="B235" r:id="rId700" xr:uid="{00000000-0004-0000-0000-0000BB020000}"/>
    <hyperlink ref="C235" r:id="rId701" xr:uid="{00000000-0004-0000-0000-0000BC020000}"/>
    <hyperlink ref="D235" r:id="rId702" xr:uid="{00000000-0004-0000-0000-0000BD020000}"/>
    <hyperlink ref="B236" r:id="rId703" xr:uid="{00000000-0004-0000-0000-0000BE020000}"/>
    <hyperlink ref="C236" r:id="rId704" xr:uid="{00000000-0004-0000-0000-0000BF020000}"/>
    <hyperlink ref="D236" r:id="rId705" xr:uid="{00000000-0004-0000-0000-0000C0020000}"/>
    <hyperlink ref="B237" r:id="rId706" xr:uid="{00000000-0004-0000-0000-0000C1020000}"/>
    <hyperlink ref="C237" r:id="rId707" xr:uid="{00000000-0004-0000-0000-0000C2020000}"/>
    <hyperlink ref="D237" r:id="rId708" xr:uid="{00000000-0004-0000-0000-0000C3020000}"/>
    <hyperlink ref="B238" r:id="rId709" xr:uid="{00000000-0004-0000-0000-0000C4020000}"/>
    <hyperlink ref="C238" r:id="rId710" xr:uid="{00000000-0004-0000-0000-0000C5020000}"/>
    <hyperlink ref="D238" r:id="rId711" xr:uid="{00000000-0004-0000-0000-0000C6020000}"/>
    <hyperlink ref="B239" r:id="rId712" xr:uid="{00000000-0004-0000-0000-0000C7020000}"/>
    <hyperlink ref="C239" r:id="rId713" xr:uid="{00000000-0004-0000-0000-0000C8020000}"/>
    <hyperlink ref="D239" r:id="rId714" xr:uid="{00000000-0004-0000-0000-0000C9020000}"/>
    <hyperlink ref="B240" r:id="rId715" xr:uid="{00000000-0004-0000-0000-0000CA020000}"/>
    <hyperlink ref="C240" r:id="rId716" xr:uid="{00000000-0004-0000-0000-0000CB020000}"/>
    <hyperlink ref="D240" r:id="rId717" xr:uid="{00000000-0004-0000-0000-0000CC020000}"/>
    <hyperlink ref="B241" r:id="rId718" xr:uid="{00000000-0004-0000-0000-0000CD020000}"/>
    <hyperlink ref="C241" r:id="rId719" xr:uid="{00000000-0004-0000-0000-0000CE020000}"/>
    <hyperlink ref="D241" r:id="rId720" xr:uid="{00000000-0004-0000-0000-0000CF020000}"/>
    <hyperlink ref="B242" r:id="rId721" xr:uid="{00000000-0004-0000-0000-0000D0020000}"/>
    <hyperlink ref="C242" r:id="rId722" xr:uid="{00000000-0004-0000-0000-0000D1020000}"/>
    <hyperlink ref="D242" r:id="rId723" xr:uid="{00000000-0004-0000-0000-0000D2020000}"/>
    <hyperlink ref="B243" r:id="rId724" xr:uid="{00000000-0004-0000-0000-0000D3020000}"/>
    <hyperlink ref="C243" r:id="rId725" xr:uid="{00000000-0004-0000-0000-0000D4020000}"/>
    <hyperlink ref="D243" r:id="rId726" xr:uid="{00000000-0004-0000-0000-0000D5020000}"/>
    <hyperlink ref="B244" r:id="rId727" xr:uid="{00000000-0004-0000-0000-0000D6020000}"/>
    <hyperlink ref="C244" r:id="rId728" xr:uid="{00000000-0004-0000-0000-0000D7020000}"/>
    <hyperlink ref="D244" r:id="rId729" xr:uid="{00000000-0004-0000-0000-0000D8020000}"/>
    <hyperlink ref="B245" r:id="rId730" xr:uid="{00000000-0004-0000-0000-0000D9020000}"/>
    <hyperlink ref="C245" r:id="rId731" xr:uid="{00000000-0004-0000-0000-0000DA020000}"/>
    <hyperlink ref="D245" r:id="rId732" xr:uid="{00000000-0004-0000-0000-0000DB020000}"/>
    <hyperlink ref="B246" r:id="rId733" xr:uid="{00000000-0004-0000-0000-0000DC020000}"/>
    <hyperlink ref="C246" r:id="rId734" xr:uid="{00000000-0004-0000-0000-0000DD020000}"/>
    <hyperlink ref="D246" r:id="rId735" xr:uid="{00000000-0004-0000-0000-0000DE020000}"/>
    <hyperlink ref="B247" r:id="rId736" xr:uid="{00000000-0004-0000-0000-0000DF020000}"/>
    <hyperlink ref="C247" r:id="rId737" xr:uid="{00000000-0004-0000-0000-0000E0020000}"/>
    <hyperlink ref="D247" r:id="rId738" xr:uid="{00000000-0004-0000-0000-0000E1020000}"/>
  </hyperlinks>
  <pageMargins left="0.75" right="0.75" top="1" bottom="1" header="0" footer="0"/>
  <pageSetup orientation="landscape" r:id="rId73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33" width="8.7109375" customWidth="1"/>
  </cols>
  <sheetData>
    <row r="1" spans="1:33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70</v>
      </c>
      <c r="J1" s="4" t="s">
        <v>74</v>
      </c>
      <c r="K1" s="4" t="s">
        <v>82</v>
      </c>
      <c r="L1" s="4" t="s">
        <v>98</v>
      </c>
      <c r="M1" s="4" t="s">
        <v>100</v>
      </c>
      <c r="N1" s="4" t="s">
        <v>103</v>
      </c>
      <c r="O1" s="4" t="s">
        <v>106</v>
      </c>
      <c r="P1" s="4" t="s">
        <v>107</v>
      </c>
      <c r="Q1" s="4" t="s">
        <v>124</v>
      </c>
      <c r="R1" s="4" t="s">
        <v>129</v>
      </c>
      <c r="S1" s="4" t="s">
        <v>132</v>
      </c>
      <c r="T1" s="4" t="s">
        <v>12</v>
      </c>
      <c r="U1" s="4" t="s">
        <v>139</v>
      </c>
      <c r="V1" s="4" t="s">
        <v>150</v>
      </c>
      <c r="W1" s="4" t="s">
        <v>169</v>
      </c>
      <c r="X1" s="4" t="s">
        <v>178</v>
      </c>
      <c r="Y1" s="4" t="s">
        <v>191</v>
      </c>
      <c r="Z1" s="4" t="s">
        <v>200</v>
      </c>
      <c r="AA1" s="4" t="s">
        <v>21</v>
      </c>
      <c r="AB1" s="4" t="s">
        <v>218</v>
      </c>
      <c r="AC1" s="4" t="s">
        <v>243</v>
      </c>
      <c r="AD1" s="4" t="s">
        <v>266</v>
      </c>
      <c r="AE1" s="4" t="s">
        <v>267</v>
      </c>
      <c r="AF1" s="4" t="s">
        <v>271</v>
      </c>
      <c r="AG1" s="4" t="s">
        <v>279</v>
      </c>
    </row>
    <row r="2" spans="1:33" ht="27.75" customHeight="1" x14ac:dyDescent="0.25">
      <c r="A2" s="5" t="s">
        <v>371</v>
      </c>
      <c r="B2" s="6" t="e">
        <f ca="1">IMAGE("https://shadowverse-portal.com/image/card/phase2/common/L/L_100314010.jpg",3)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</row>
    <row r="3" spans="1:33" ht="27.75" customHeight="1" x14ac:dyDescent="0.25">
      <c r="A3" s="5" t="s">
        <v>364</v>
      </c>
      <c r="B3" s="6" t="e">
        <f ca="1">IMAGE("https://shadowverse-portal.com/image/card/phase2/common/L/L_123341020.jpg",3)</f>
        <v>#NAME?</v>
      </c>
      <c r="C3" s="1">
        <v>2.96</v>
      </c>
      <c r="D3" s="7">
        <v>0</v>
      </c>
      <c r="E3" s="7">
        <v>0</v>
      </c>
      <c r="F3" s="7">
        <v>0.04</v>
      </c>
      <c r="G3" s="7">
        <v>0.96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2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</row>
    <row r="4" spans="1:33" ht="27.75" customHeight="1" x14ac:dyDescent="0.25">
      <c r="A4" s="5" t="s">
        <v>451</v>
      </c>
      <c r="B4" s="6" t="e">
        <f ca="1">IMAGE("https://shadowverse-portal.com/image/card/phase2/common/L/L_125334010.jpg",3)</f>
        <v>#NAME?</v>
      </c>
      <c r="C4" s="1">
        <v>2.96</v>
      </c>
      <c r="D4" s="7">
        <v>0</v>
      </c>
      <c r="E4" s="7">
        <v>0</v>
      </c>
      <c r="F4" s="7">
        <v>0.04</v>
      </c>
      <c r="G4" s="7">
        <v>0.96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2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</row>
    <row r="5" spans="1:33" ht="27.75" customHeight="1" x14ac:dyDescent="0.25">
      <c r="A5" s="5" t="s">
        <v>452</v>
      </c>
      <c r="B5" s="6" t="e">
        <f ca="1">IMAGE("https://shadowverse-portal.com/image/card/phase2/common/L/L_100314020.jpg",3)</f>
        <v>#NAME?</v>
      </c>
      <c r="C5" s="1">
        <v>2.96</v>
      </c>
      <c r="D5" s="7">
        <v>0</v>
      </c>
      <c r="E5" s="7">
        <v>0</v>
      </c>
      <c r="F5" s="7">
        <v>0.04</v>
      </c>
      <c r="G5" s="7">
        <v>0.96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2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</row>
    <row r="6" spans="1:33" ht="27.75" customHeight="1" x14ac:dyDescent="0.25">
      <c r="A6" s="5" t="s">
        <v>453</v>
      </c>
      <c r="B6" s="6" t="e">
        <f ca="1">IMAGE("https://shadowverse-portal.com/image/card/phase2/common/L/L_124311020.jpg",3)</f>
        <v>#NAME?</v>
      </c>
      <c r="C6" s="1">
        <v>2.96</v>
      </c>
      <c r="D6" s="7">
        <v>0</v>
      </c>
      <c r="E6" s="7">
        <v>0</v>
      </c>
      <c r="F6" s="7">
        <v>0.04</v>
      </c>
      <c r="G6" s="7">
        <v>0.96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2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</row>
    <row r="7" spans="1:33" ht="27.75" customHeight="1" x14ac:dyDescent="0.25">
      <c r="A7" s="5" t="s">
        <v>454</v>
      </c>
      <c r="B7" s="6" t="e">
        <f ca="1">IMAGE("https://shadowverse-portal.com/image/card/phase2/common/L/L_126341020.jpg",3)</f>
        <v>#NAME?</v>
      </c>
      <c r="C7" s="1">
        <v>2.96</v>
      </c>
      <c r="D7" s="7">
        <v>0</v>
      </c>
      <c r="E7" s="7">
        <v>0</v>
      </c>
      <c r="F7" s="7">
        <v>0.04</v>
      </c>
      <c r="G7" s="7">
        <v>0.96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</row>
    <row r="8" spans="1:33" ht="27.75" customHeight="1" x14ac:dyDescent="0.25">
      <c r="A8" s="5" t="s">
        <v>455</v>
      </c>
      <c r="B8" s="6" t="e">
        <f ca="1">IMAGE("https://shadowverse-portal.com/image/card/phase2/common/L/L_127341020.jpg",3)</f>
        <v>#NAME?</v>
      </c>
      <c r="C8" s="1">
        <v>2.96</v>
      </c>
      <c r="D8" s="7">
        <v>0</v>
      </c>
      <c r="E8" s="7">
        <v>0</v>
      </c>
      <c r="F8" s="7">
        <v>0.04</v>
      </c>
      <c r="G8" s="7">
        <v>0.96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2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</row>
    <row r="9" spans="1:33" ht="27.75" customHeight="1" x14ac:dyDescent="0.25">
      <c r="A9" s="5" t="s">
        <v>324</v>
      </c>
      <c r="B9" s="6" t="e">
        <f ca="1">IMAGE("https://shadowverse-portal.com/image/card/phase2/common/L/L_124024010.jpg",3)</f>
        <v>#NAME?</v>
      </c>
      <c r="C9" s="1">
        <v>2.92</v>
      </c>
      <c r="D9" s="7">
        <v>0</v>
      </c>
      <c r="E9" s="7">
        <v>0</v>
      </c>
      <c r="F9" s="7">
        <v>0.08</v>
      </c>
      <c r="G9" s="7">
        <v>0.92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2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2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</row>
    <row r="10" spans="1:33" ht="27.75" customHeight="1" x14ac:dyDescent="0.25">
      <c r="A10" s="5" t="s">
        <v>456</v>
      </c>
      <c r="B10" s="6" t="e">
        <f ca="1">IMAGE("https://shadowverse-portal.com/image/card/phase2/common/L/L_127314010.jpg",3)</f>
        <v>#NAME?</v>
      </c>
      <c r="C10" s="1">
        <v>2.88</v>
      </c>
      <c r="D10" s="7">
        <v>0</v>
      </c>
      <c r="E10" s="7">
        <v>0</v>
      </c>
      <c r="F10" s="7">
        <v>0.12</v>
      </c>
      <c r="G10" s="7">
        <v>0.88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2</v>
      </c>
      <c r="P10" s="1">
        <v>2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2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</row>
    <row r="11" spans="1:33" ht="27.75" customHeight="1" x14ac:dyDescent="0.25">
      <c r="A11" s="5" t="s">
        <v>373</v>
      </c>
      <c r="B11" s="6" t="e">
        <f ca="1">IMAGE("https://shadowverse-portal.com/image/card/phase2/common/L/L_124334010.jpg",3)</f>
        <v>#NAME?</v>
      </c>
      <c r="C11" s="1">
        <v>2.84</v>
      </c>
      <c r="D11" s="7">
        <v>0.04</v>
      </c>
      <c r="E11" s="7">
        <v>0</v>
      </c>
      <c r="F11" s="7">
        <v>0.04</v>
      </c>
      <c r="G11" s="7">
        <v>0.92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0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</row>
    <row r="12" spans="1:33" ht="27.75" customHeight="1" x14ac:dyDescent="0.25">
      <c r="A12" s="5" t="s">
        <v>457</v>
      </c>
      <c r="B12" s="6" t="e">
        <f ca="1">IMAGE("https://shadowverse-portal.com/image/card/phase2/common/L/L_126321020.jpg",3)</f>
        <v>#NAME?</v>
      </c>
      <c r="C12" s="1">
        <v>2.48</v>
      </c>
      <c r="D12" s="7">
        <v>0.12</v>
      </c>
      <c r="E12" s="7">
        <v>0</v>
      </c>
      <c r="F12" s="7">
        <v>0.16</v>
      </c>
      <c r="G12" s="7">
        <v>0.72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2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2</v>
      </c>
      <c r="W12" s="1">
        <v>3</v>
      </c>
      <c r="X12" s="1">
        <v>3</v>
      </c>
      <c r="Y12" s="1">
        <v>3</v>
      </c>
      <c r="Z12" s="1">
        <v>0</v>
      </c>
      <c r="AA12" s="1">
        <v>0</v>
      </c>
      <c r="AB12" s="1">
        <v>0</v>
      </c>
      <c r="AC12" s="1">
        <v>3</v>
      </c>
      <c r="AD12" s="1">
        <v>3</v>
      </c>
      <c r="AE12" s="1">
        <v>2</v>
      </c>
      <c r="AF12" s="1">
        <v>2</v>
      </c>
      <c r="AG12" s="1">
        <v>3</v>
      </c>
    </row>
    <row r="13" spans="1:33" ht="27.75" customHeight="1" x14ac:dyDescent="0.25">
      <c r="A13" s="5" t="s">
        <v>413</v>
      </c>
      <c r="B13" s="6" t="e">
        <f ca="1">IMAGE("https://shadowverse-portal.com/image/card/phase2/common/L/L_124034010.jpg",3)</f>
        <v>#NAME?</v>
      </c>
      <c r="C13" s="1">
        <v>1.76</v>
      </c>
      <c r="D13" s="7">
        <v>0.2</v>
      </c>
      <c r="E13" s="7">
        <v>0.16</v>
      </c>
      <c r="F13" s="7">
        <v>0.32</v>
      </c>
      <c r="G13" s="7">
        <v>0.32</v>
      </c>
      <c r="H13" s="1">
        <v>2</v>
      </c>
      <c r="I13" s="1">
        <v>2</v>
      </c>
      <c r="J13" s="1">
        <v>3</v>
      </c>
      <c r="K13" s="1">
        <v>1</v>
      </c>
      <c r="L13" s="1">
        <v>3</v>
      </c>
      <c r="M13" s="1">
        <v>1</v>
      </c>
      <c r="N13" s="1">
        <v>2</v>
      </c>
      <c r="O13" s="1">
        <v>2</v>
      </c>
      <c r="P13" s="1">
        <v>3</v>
      </c>
      <c r="Q13" s="1">
        <v>3</v>
      </c>
      <c r="R13" s="1">
        <v>3</v>
      </c>
      <c r="S13" s="1">
        <v>2</v>
      </c>
      <c r="T13" s="1">
        <v>1</v>
      </c>
      <c r="U13" s="1">
        <v>3</v>
      </c>
      <c r="V13" s="1">
        <v>2</v>
      </c>
      <c r="W13" s="1">
        <v>0</v>
      </c>
      <c r="X13" s="1">
        <v>0</v>
      </c>
      <c r="Y13" s="1">
        <v>1</v>
      </c>
      <c r="Z13" s="1">
        <v>0</v>
      </c>
      <c r="AA13" s="1">
        <v>3</v>
      </c>
      <c r="AB13" s="1">
        <v>0</v>
      </c>
      <c r="AC13" s="1">
        <v>0</v>
      </c>
      <c r="AD13" s="1">
        <v>2</v>
      </c>
      <c r="AE13" s="1">
        <v>2</v>
      </c>
      <c r="AF13" s="1">
        <v>2</v>
      </c>
      <c r="AG13" s="1">
        <v>3</v>
      </c>
    </row>
    <row r="14" spans="1:33" ht="27.75" customHeight="1" x14ac:dyDescent="0.25">
      <c r="A14" s="5" t="s">
        <v>327</v>
      </c>
      <c r="B14" s="6" t="e">
        <f ca="1">IMAGE("https://shadowverse-portal.com/image/card/phase2/common/L/L_126041010.jpg",3)</f>
        <v>#NAME?</v>
      </c>
      <c r="C14" s="1">
        <v>1.68</v>
      </c>
      <c r="D14" s="7">
        <v>0.12</v>
      </c>
      <c r="E14" s="7">
        <v>0.08</v>
      </c>
      <c r="F14" s="7">
        <v>0.8</v>
      </c>
      <c r="G14" s="7">
        <v>0</v>
      </c>
      <c r="H14" s="1">
        <v>2</v>
      </c>
      <c r="I14" s="1">
        <v>2</v>
      </c>
      <c r="J14" s="1">
        <v>2</v>
      </c>
      <c r="K14" s="1">
        <v>1</v>
      </c>
      <c r="L14" s="1">
        <v>2</v>
      </c>
      <c r="M14" s="1">
        <v>0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0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0</v>
      </c>
      <c r="AC14" s="1">
        <v>2</v>
      </c>
      <c r="AD14" s="1">
        <v>2</v>
      </c>
      <c r="AE14" s="1">
        <v>1</v>
      </c>
      <c r="AF14" s="1">
        <v>2</v>
      </c>
      <c r="AG14" s="1">
        <v>2</v>
      </c>
    </row>
    <row r="15" spans="1:33" ht="27.75" customHeight="1" x14ac:dyDescent="0.25">
      <c r="A15" s="5" t="s">
        <v>372</v>
      </c>
      <c r="B15" s="6" t="e">
        <f ca="1">IMAGE("https://shadowverse-portal.com/image/card/phase2/common/L/L_124321010.jpg",3)</f>
        <v>#NAME?</v>
      </c>
      <c r="C15" s="1">
        <v>1.2</v>
      </c>
      <c r="D15" s="7">
        <v>0.04</v>
      </c>
      <c r="E15" s="7">
        <v>0.72</v>
      </c>
      <c r="F15" s="7">
        <v>0.24</v>
      </c>
      <c r="G15" s="7">
        <v>0</v>
      </c>
      <c r="H15" s="1">
        <v>1</v>
      </c>
      <c r="I15" s="1">
        <v>2</v>
      </c>
      <c r="J15" s="1">
        <v>1</v>
      </c>
      <c r="K15" s="1">
        <v>2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2</v>
      </c>
      <c r="Z15" s="1">
        <v>2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</row>
    <row r="16" spans="1:33" ht="27.75" customHeight="1" x14ac:dyDescent="0.25">
      <c r="A16" s="5" t="s">
        <v>458</v>
      </c>
      <c r="B16" s="6" t="e">
        <f ca="1">IMAGE("https://shadowverse-portal.com/image/card/phase2/common/L/L_125314020.jpg",3)</f>
        <v>#NAME?</v>
      </c>
      <c r="C16" s="1">
        <v>1.1200000000000001</v>
      </c>
      <c r="D16" s="7">
        <v>0.48</v>
      </c>
      <c r="E16" s="7">
        <v>0.08</v>
      </c>
      <c r="F16" s="7">
        <v>0.28000000000000003</v>
      </c>
      <c r="G16" s="7">
        <v>0.16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2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3</v>
      </c>
      <c r="W16" s="1">
        <v>2</v>
      </c>
      <c r="X16" s="1">
        <v>2</v>
      </c>
      <c r="Y16" s="1">
        <v>0</v>
      </c>
      <c r="Z16" s="1">
        <v>0</v>
      </c>
      <c r="AA16" s="1">
        <v>3</v>
      </c>
      <c r="AB16" s="1">
        <v>3</v>
      </c>
      <c r="AC16" s="1">
        <v>2</v>
      </c>
      <c r="AD16" s="1">
        <v>0</v>
      </c>
      <c r="AE16" s="1">
        <v>3</v>
      </c>
      <c r="AF16" s="1">
        <v>2</v>
      </c>
      <c r="AG16" s="1">
        <v>0</v>
      </c>
    </row>
    <row r="17" spans="1:33" ht="27.75" customHeight="1" x14ac:dyDescent="0.25">
      <c r="A17" s="5" t="s">
        <v>365</v>
      </c>
      <c r="B17" s="6" t="e">
        <f ca="1">IMAGE("https://shadowverse-portal.com/image/card/phase2/common/L/L_124341010.jpg",3)</f>
        <v>#NAME?</v>
      </c>
      <c r="C17" s="1">
        <v>0.96</v>
      </c>
      <c r="D17" s="7">
        <v>0.12</v>
      </c>
      <c r="E17" s="7">
        <v>0.84</v>
      </c>
      <c r="F17" s="7">
        <v>0</v>
      </c>
      <c r="G17" s="7">
        <v>0.04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1">
        <v>1</v>
      </c>
      <c r="Z17" s="1">
        <v>3</v>
      </c>
      <c r="AA17" s="1">
        <v>1</v>
      </c>
      <c r="AB17" s="1">
        <v>0</v>
      </c>
      <c r="AC17" s="1">
        <v>0</v>
      </c>
      <c r="AD17" s="1">
        <v>1</v>
      </c>
      <c r="AE17" s="1">
        <v>1</v>
      </c>
      <c r="AF17" s="1">
        <v>1</v>
      </c>
      <c r="AG17" s="1">
        <v>1</v>
      </c>
    </row>
    <row r="18" spans="1:33" ht="27.75" customHeight="1" x14ac:dyDescent="0.25">
      <c r="A18" s="5" t="s">
        <v>417</v>
      </c>
      <c r="B18" s="6" t="e">
        <f ca="1">IMAGE("https://shadowverse-portal.com/image/card/phase2/common/L/L_126034010.jpg",3)</f>
        <v>#NAME?</v>
      </c>
      <c r="C18" s="1">
        <v>0.48</v>
      </c>
      <c r="D18" s="7">
        <v>0.8</v>
      </c>
      <c r="E18" s="7">
        <v>0</v>
      </c>
      <c r="F18" s="7">
        <v>0.12</v>
      </c>
      <c r="G18" s="7">
        <v>0.08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2</v>
      </c>
      <c r="Y18" s="1">
        <v>0</v>
      </c>
      <c r="Z18" s="1">
        <v>3</v>
      </c>
      <c r="AA18" s="1">
        <v>0</v>
      </c>
      <c r="AB18" s="1">
        <v>3</v>
      </c>
      <c r="AC18" s="1">
        <v>2</v>
      </c>
      <c r="AD18" s="1">
        <v>0</v>
      </c>
      <c r="AE18" s="1">
        <v>0</v>
      </c>
      <c r="AF18" s="1">
        <v>0</v>
      </c>
      <c r="AG18" s="1">
        <v>0</v>
      </c>
    </row>
    <row r="19" spans="1:33" ht="27.75" customHeight="1" x14ac:dyDescent="0.25">
      <c r="A19" s="5" t="s">
        <v>459</v>
      </c>
      <c r="B19" s="6" t="e">
        <f ca="1">IMAGE("https://shadowverse-portal.com/image/card/phase2/common/L/L_123324010.jpg",3)</f>
        <v>#NAME?</v>
      </c>
      <c r="C19" s="1">
        <v>0.4</v>
      </c>
      <c r="D19" s="7">
        <v>0.76</v>
      </c>
      <c r="E19" s="7">
        <v>0.12</v>
      </c>
      <c r="F19" s="7">
        <v>0.08</v>
      </c>
      <c r="G19" s="7">
        <v>0.04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</v>
      </c>
      <c r="P19" s="1">
        <v>0</v>
      </c>
      <c r="Q19" s="1">
        <v>0</v>
      </c>
      <c r="R19" s="1">
        <v>0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3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</row>
    <row r="20" spans="1:33" ht="27.75" customHeight="1" x14ac:dyDescent="0.25">
      <c r="A20" s="5" t="s">
        <v>460</v>
      </c>
      <c r="B20" s="6" t="e">
        <f ca="1">IMAGE("https://shadowverse-portal.com/image/card/phase2/common/L/L_123341010.jpg",3)</f>
        <v>#NAME?</v>
      </c>
      <c r="C20" s="1">
        <v>0.12</v>
      </c>
      <c r="D20" s="7">
        <v>0.96</v>
      </c>
      <c r="E20" s="7">
        <v>0</v>
      </c>
      <c r="F20" s="7">
        <v>0</v>
      </c>
      <c r="G20" s="7">
        <v>0.04</v>
      </c>
      <c r="H20" s="1">
        <v>0</v>
      </c>
      <c r="I20" s="1">
        <v>0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ht="27.75" customHeight="1" x14ac:dyDescent="0.25">
      <c r="A21" s="5" t="s">
        <v>461</v>
      </c>
      <c r="B21" s="6" t="e">
        <f ca="1">IMAGE("https://shadowverse-portal.com/image/card/phase2/common/L/L_127324010.jpg",3)</f>
        <v>#NAME?</v>
      </c>
      <c r="C21" s="1">
        <v>0.08</v>
      </c>
      <c r="D21" s="7">
        <v>0.96</v>
      </c>
      <c r="E21" s="7">
        <v>0</v>
      </c>
      <c r="F21" s="7">
        <v>0.04</v>
      </c>
      <c r="G21" s="7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ht="27.75" customHeight="1" x14ac:dyDescent="0.25">
      <c r="A22" s="5" t="s">
        <v>462</v>
      </c>
      <c r="B22" s="6" t="e">
        <f ca="1">IMAGE("https://shadowverse-portal.com/image/card/phase2/common/L/L_126334010.jpg",3)</f>
        <v>#NAME?</v>
      </c>
      <c r="C22" s="1">
        <v>0.08</v>
      </c>
      <c r="D22" s="7">
        <v>0.96</v>
      </c>
      <c r="E22" s="7">
        <v>0</v>
      </c>
      <c r="F22" s="7">
        <v>0.04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ht="27.75" customHeight="1" x14ac:dyDescent="0.25">
      <c r="A23" s="5" t="s">
        <v>361</v>
      </c>
      <c r="B23" s="6" t="e">
        <f ca="1">IMAGE("https://shadowverse-portal.com/image/card/phase2/common/L/L_127311010.jpg",3)</f>
        <v>#NAME?</v>
      </c>
      <c r="C23" s="1">
        <v>0.08</v>
      </c>
      <c r="D23" s="7">
        <v>0.96</v>
      </c>
      <c r="E23" s="7">
        <v>0</v>
      </c>
      <c r="F23" s="7">
        <v>0.04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ht="27.75" customHeight="1" x14ac:dyDescent="0.25">
      <c r="A24" s="5" t="s">
        <v>366</v>
      </c>
      <c r="B24" s="6" t="e">
        <f ca="1">IMAGE("https://shadowverse-portal.com/image/card/phase2/common/L/L_126031020.jpg",3)</f>
        <v>#NAME?</v>
      </c>
      <c r="C24" s="1">
        <v>0.08</v>
      </c>
      <c r="D24" s="7">
        <v>0.96</v>
      </c>
      <c r="E24" s="7">
        <v>0</v>
      </c>
      <c r="F24" s="7">
        <v>0.04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ht="27.75" customHeight="1" x14ac:dyDescent="0.25">
      <c r="A25" s="5" t="s">
        <v>463</v>
      </c>
      <c r="B25" s="6" t="e">
        <f ca="1">IMAGE("https://shadowverse-portal.com/image/card/phase2/common/L/L_126321010.jpg",3)</f>
        <v>#NAME?</v>
      </c>
      <c r="C25" s="1">
        <v>0.04</v>
      </c>
      <c r="D25" s="7">
        <v>0.96</v>
      </c>
      <c r="E25" s="7">
        <v>0.04</v>
      </c>
      <c r="F25" s="7">
        <v>0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 ht="27.75" customHeight="1" x14ac:dyDescent="0.25">
      <c r="A26" s="5" t="s">
        <v>328</v>
      </c>
      <c r="B26" s="6" t="e">
        <f ca="1">IMAGE("https://shadowverse-portal.com/image/card/phase2/common/L/L_126041020.jpg",3)</f>
        <v>#NAME?</v>
      </c>
      <c r="C26" s="1">
        <v>0.04</v>
      </c>
      <c r="D26" s="7">
        <v>0.96</v>
      </c>
      <c r="E26" s="7">
        <v>0.04</v>
      </c>
      <c r="F26" s="7">
        <v>0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ht="27.75" customHeight="1" x14ac:dyDescent="0.25">
      <c r="A27" s="8"/>
      <c r="B27" s="6"/>
      <c r="D27" s="7"/>
      <c r="E27" s="7"/>
      <c r="F27" s="7"/>
      <c r="G27" s="7"/>
    </row>
    <row r="28" spans="1:33" ht="27.75" customHeight="1" x14ac:dyDescent="0.25">
      <c r="A28" s="8"/>
      <c r="B28" s="6"/>
      <c r="D28" s="7"/>
      <c r="E28" s="7"/>
      <c r="F28" s="7"/>
      <c r="G28" s="7"/>
    </row>
    <row r="29" spans="1:33" ht="27.75" customHeight="1" x14ac:dyDescent="0.25">
      <c r="A29" s="8"/>
      <c r="B29" s="6"/>
      <c r="D29" s="7"/>
      <c r="E29" s="7"/>
      <c r="F29" s="7"/>
      <c r="G29" s="7"/>
    </row>
    <row r="30" spans="1:33" ht="27.75" customHeight="1" x14ac:dyDescent="0.25">
      <c r="A30" s="8"/>
      <c r="B30" s="6"/>
      <c r="D30" s="7"/>
      <c r="E30" s="7"/>
      <c r="F30" s="7"/>
      <c r="G30" s="7"/>
    </row>
    <row r="31" spans="1:33" ht="27.75" customHeight="1" x14ac:dyDescent="0.25">
      <c r="A31" s="8"/>
      <c r="B31" s="6"/>
      <c r="D31" s="7"/>
      <c r="E31" s="7"/>
      <c r="F31" s="7"/>
      <c r="G31" s="7"/>
    </row>
    <row r="32" spans="1:33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G80">
    <cfRule type="expression" dxfId="26" priority="1">
      <formula>$C2&gt;=2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26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53</v>
      </c>
      <c r="J1" s="4" t="s">
        <v>57</v>
      </c>
      <c r="K1" s="4" t="s">
        <v>60</v>
      </c>
      <c r="L1" s="4">
        <v>300</v>
      </c>
      <c r="M1" s="4" t="s">
        <v>112</v>
      </c>
      <c r="N1" s="4" t="s">
        <v>134</v>
      </c>
      <c r="O1" s="4" t="s">
        <v>153</v>
      </c>
      <c r="P1" s="4" t="s">
        <v>203</v>
      </c>
      <c r="Q1" s="4" t="s">
        <v>215</v>
      </c>
      <c r="R1" s="4" t="s">
        <v>218</v>
      </c>
      <c r="S1" s="4" t="s">
        <v>222</v>
      </c>
      <c r="T1" s="4" t="s">
        <v>228</v>
      </c>
      <c r="U1" s="4" t="s">
        <v>232</v>
      </c>
      <c r="V1" s="4" t="s">
        <v>257</v>
      </c>
      <c r="W1" s="4" t="s">
        <v>259</v>
      </c>
      <c r="X1" s="4" t="s">
        <v>261</v>
      </c>
      <c r="Y1" s="4" t="s">
        <v>263</v>
      </c>
      <c r="Z1" s="4" t="s">
        <v>266</v>
      </c>
    </row>
    <row r="2" spans="1:26" ht="27.75" customHeight="1" x14ac:dyDescent="0.25">
      <c r="A2" s="5" t="s">
        <v>464</v>
      </c>
      <c r="B2" s="6" t="e">
        <f ca="1">IMAGE("https://shadowverse-portal.com/image/card/phase2/common/L/L_126411030.jpg",3)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</row>
    <row r="3" spans="1:26" ht="27.75" customHeight="1" x14ac:dyDescent="0.25">
      <c r="A3" s="5" t="s">
        <v>465</v>
      </c>
      <c r="B3" s="6" t="e">
        <f ca="1">IMAGE("https://shadowverse-portal.com/image/card/phase2/common/L/L_126414010.jpg",3)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</row>
    <row r="4" spans="1:26" ht="27.75" customHeight="1" x14ac:dyDescent="0.25">
      <c r="A4" s="5" t="s">
        <v>396</v>
      </c>
      <c r="B4" s="6" t="e">
        <f ca="1">IMAGE("https://shadowverse-portal.com/image/card/phase2/common/L/L_124441010.jpg",3)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</row>
    <row r="5" spans="1:26" ht="27.75" customHeight="1" x14ac:dyDescent="0.25">
      <c r="A5" s="5" t="s">
        <v>466</v>
      </c>
      <c r="B5" s="6" t="e">
        <f ca="1">IMAGE("https://shadowverse-portal.com/image/card/phase2/common/L/L_126431030.jpg",3)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</row>
    <row r="6" spans="1:26" ht="27.75" customHeight="1" x14ac:dyDescent="0.25">
      <c r="A6" s="5" t="s">
        <v>467</v>
      </c>
      <c r="B6" s="6" t="e">
        <f ca="1">IMAGE("https://shadowverse-portal.com/image/card/phase2/common/L/L_124441030.jpg",3)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</row>
    <row r="7" spans="1:26" ht="27.75" customHeight="1" x14ac:dyDescent="0.25">
      <c r="A7" s="5" t="s">
        <v>422</v>
      </c>
      <c r="B7" s="6" t="e">
        <f ca="1">IMAGE("https://shadowverse-portal.com/image/card/phase2/common/L/L_123011010.jpg",3)</f>
        <v>#NAME?</v>
      </c>
      <c r="C7" s="1">
        <v>2.94</v>
      </c>
      <c r="D7" s="7">
        <v>0</v>
      </c>
      <c r="E7" s="7">
        <v>0</v>
      </c>
      <c r="F7" s="7">
        <v>5.5555555555555552E-2</v>
      </c>
      <c r="G7" s="7">
        <v>0.94444444444444442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2</v>
      </c>
      <c r="W7" s="1">
        <v>3</v>
      </c>
      <c r="X7" s="1">
        <v>3</v>
      </c>
      <c r="Y7" s="1">
        <v>3</v>
      </c>
      <c r="Z7" s="1">
        <v>3</v>
      </c>
    </row>
    <row r="8" spans="1:26" ht="27.75" customHeight="1" x14ac:dyDescent="0.25">
      <c r="A8" s="5" t="s">
        <v>468</v>
      </c>
      <c r="B8" s="6" t="e">
        <f ca="1">IMAGE("https://shadowverse-portal.com/image/card/phase2/common/L/L_126441030.jpg",3)</f>
        <v>#NAME?</v>
      </c>
      <c r="C8" s="1">
        <v>2.94</v>
      </c>
      <c r="D8" s="7">
        <v>0</v>
      </c>
      <c r="E8" s="7">
        <v>0</v>
      </c>
      <c r="F8" s="7">
        <v>5.5555555555555552E-2</v>
      </c>
      <c r="G8" s="7">
        <v>0.94444444444444442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2</v>
      </c>
      <c r="W8" s="1">
        <v>3</v>
      </c>
      <c r="X8" s="1">
        <v>3</v>
      </c>
      <c r="Y8" s="1">
        <v>3</v>
      </c>
      <c r="Z8" s="1">
        <v>3</v>
      </c>
    </row>
    <row r="9" spans="1:26" ht="27.75" customHeight="1" x14ac:dyDescent="0.25">
      <c r="A9" s="5" t="s">
        <v>391</v>
      </c>
      <c r="B9" s="6" t="e">
        <f ca="1">IMAGE("https://shadowverse-portal.com/image/card/phase2/common/L/L_100414010.jpg",3)</f>
        <v>#NAME?</v>
      </c>
      <c r="C9" s="1">
        <v>2.94</v>
      </c>
      <c r="D9" s="7">
        <v>0</v>
      </c>
      <c r="E9" s="7">
        <v>0</v>
      </c>
      <c r="F9" s="7">
        <v>5.5555555555555552E-2</v>
      </c>
      <c r="G9" s="7">
        <v>0.94444444444444442</v>
      </c>
      <c r="H9" s="1">
        <v>3</v>
      </c>
      <c r="I9" s="1">
        <v>3</v>
      </c>
      <c r="J9" s="1">
        <v>3</v>
      </c>
      <c r="K9" s="1">
        <v>3</v>
      </c>
      <c r="L9" s="1">
        <v>2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</row>
    <row r="10" spans="1:26" ht="27.75" customHeight="1" x14ac:dyDescent="0.25">
      <c r="A10" s="5" t="s">
        <v>393</v>
      </c>
      <c r="B10" s="6" t="e">
        <f ca="1">IMAGE("https://shadowverse-portal.com/image/card/phase2/common/L/L_127441020.jpg",3)</f>
        <v>#NAME?</v>
      </c>
      <c r="C10" s="1">
        <v>2.89</v>
      </c>
      <c r="D10" s="7">
        <v>0</v>
      </c>
      <c r="E10" s="7">
        <v>0</v>
      </c>
      <c r="F10" s="7">
        <v>0.1111111111111111</v>
      </c>
      <c r="G10" s="7">
        <v>0.88888888888888884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2</v>
      </c>
      <c r="R10" s="1">
        <v>3</v>
      </c>
      <c r="S10" s="1">
        <v>3</v>
      </c>
      <c r="T10" s="1">
        <v>3</v>
      </c>
      <c r="U10" s="1">
        <v>3</v>
      </c>
      <c r="V10" s="1">
        <v>2</v>
      </c>
      <c r="W10" s="1">
        <v>3</v>
      </c>
      <c r="X10" s="1">
        <v>3</v>
      </c>
      <c r="Y10" s="1">
        <v>3</v>
      </c>
      <c r="Z10" s="1">
        <v>3</v>
      </c>
    </row>
    <row r="11" spans="1:26" ht="27.75" customHeight="1" x14ac:dyDescent="0.25">
      <c r="A11" s="5" t="s">
        <v>327</v>
      </c>
      <c r="B11" s="6" t="e">
        <f ca="1">IMAGE("https://shadowverse-portal.com/image/card/phase2/common/L/L_126041010.jpg",3)</f>
        <v>#NAME?</v>
      </c>
      <c r="C11" s="1">
        <v>2.72</v>
      </c>
      <c r="D11" s="7">
        <v>0</v>
      </c>
      <c r="E11" s="7">
        <v>0</v>
      </c>
      <c r="F11" s="7">
        <v>0.27777777777777779</v>
      </c>
      <c r="G11" s="7">
        <v>0.72222222222222221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2</v>
      </c>
      <c r="O11" s="1">
        <v>3</v>
      </c>
      <c r="P11" s="1">
        <v>3</v>
      </c>
      <c r="Q11" s="1">
        <v>2</v>
      </c>
      <c r="R11" s="1">
        <v>2</v>
      </c>
      <c r="S11" s="1">
        <v>3</v>
      </c>
      <c r="T11" s="1">
        <v>3</v>
      </c>
      <c r="U11" s="1">
        <v>3</v>
      </c>
      <c r="V11" s="1">
        <v>2</v>
      </c>
      <c r="W11" s="1">
        <v>3</v>
      </c>
      <c r="X11" s="1">
        <v>2</v>
      </c>
      <c r="Y11" s="1">
        <v>3</v>
      </c>
      <c r="Z11" s="1">
        <v>3</v>
      </c>
    </row>
    <row r="12" spans="1:26" ht="27.75" customHeight="1" x14ac:dyDescent="0.25">
      <c r="A12" s="5" t="s">
        <v>324</v>
      </c>
      <c r="B12" s="6" t="e">
        <f ca="1">IMAGE("https://shadowverse-portal.com/image/card/phase2/common/L/L_124024010.jpg",3)</f>
        <v>#NAME?</v>
      </c>
      <c r="C12" s="1">
        <v>2.72</v>
      </c>
      <c r="D12" s="7">
        <v>0</v>
      </c>
      <c r="E12" s="7">
        <v>0</v>
      </c>
      <c r="F12" s="7">
        <v>0.27777777777777779</v>
      </c>
      <c r="G12" s="7">
        <v>0.72222222222222221</v>
      </c>
      <c r="H12" s="1">
        <v>3</v>
      </c>
      <c r="I12" s="1">
        <v>3</v>
      </c>
      <c r="J12" s="1">
        <v>3</v>
      </c>
      <c r="K12" s="1">
        <v>2</v>
      </c>
      <c r="L12" s="1">
        <v>3</v>
      </c>
      <c r="M12" s="1">
        <v>2</v>
      </c>
      <c r="N12" s="1">
        <v>3</v>
      </c>
      <c r="O12" s="1">
        <v>3</v>
      </c>
      <c r="P12" s="1">
        <v>2</v>
      </c>
      <c r="Q12" s="1">
        <v>3</v>
      </c>
      <c r="R12" s="1">
        <v>3</v>
      </c>
      <c r="S12" s="1">
        <v>2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2</v>
      </c>
      <c r="Z12" s="1">
        <v>3</v>
      </c>
    </row>
    <row r="13" spans="1:26" ht="27.75" customHeight="1" x14ac:dyDescent="0.25">
      <c r="A13" s="5" t="s">
        <v>406</v>
      </c>
      <c r="B13" s="6" t="e">
        <f ca="1">IMAGE("https://shadowverse-portal.com/image/card/phase2/common/L/L_123441010.jpg",3)</f>
        <v>#NAME?</v>
      </c>
      <c r="C13" s="1">
        <v>2.56</v>
      </c>
      <c r="D13" s="7">
        <v>0</v>
      </c>
      <c r="E13" s="7">
        <v>0</v>
      </c>
      <c r="F13" s="7">
        <v>0.44444444444444442</v>
      </c>
      <c r="G13" s="7">
        <v>0.55555555555555558</v>
      </c>
      <c r="H13" s="1">
        <v>3</v>
      </c>
      <c r="I13" s="1">
        <v>2</v>
      </c>
      <c r="J13" s="1">
        <v>3</v>
      </c>
      <c r="K13" s="1">
        <v>2</v>
      </c>
      <c r="L13" s="1">
        <v>3</v>
      </c>
      <c r="M13" s="1">
        <v>3</v>
      </c>
      <c r="N13" s="1">
        <v>2</v>
      </c>
      <c r="O13" s="1">
        <v>3</v>
      </c>
      <c r="P13" s="1">
        <v>3</v>
      </c>
      <c r="Q13" s="1">
        <v>2</v>
      </c>
      <c r="R13" s="1">
        <v>3</v>
      </c>
      <c r="S13" s="1">
        <v>3</v>
      </c>
      <c r="T13" s="1">
        <v>2</v>
      </c>
      <c r="U13" s="1">
        <v>3</v>
      </c>
      <c r="V13" s="1">
        <v>2</v>
      </c>
      <c r="W13" s="1">
        <v>2</v>
      </c>
      <c r="X13" s="1">
        <v>3</v>
      </c>
      <c r="Y13" s="1">
        <v>3</v>
      </c>
      <c r="Z13" s="1">
        <v>2</v>
      </c>
    </row>
    <row r="14" spans="1:26" ht="27.75" customHeight="1" x14ac:dyDescent="0.25">
      <c r="A14" s="5" t="s">
        <v>311</v>
      </c>
      <c r="B14" s="6" t="e">
        <f ca="1">IMAGE("https://shadowverse-portal.com/image/card/phase2/common/L/L_123041020.jpg",3)</f>
        <v>#NAME?</v>
      </c>
      <c r="C14" s="1">
        <v>2.06</v>
      </c>
      <c r="D14" s="7">
        <v>0.1111111111111111</v>
      </c>
      <c r="E14" s="7">
        <v>0</v>
      </c>
      <c r="F14" s="7">
        <v>0.61111111111111116</v>
      </c>
      <c r="G14" s="7">
        <v>0.27777777777777779</v>
      </c>
      <c r="H14" s="1">
        <v>2</v>
      </c>
      <c r="I14" s="1">
        <v>3</v>
      </c>
      <c r="J14" s="1">
        <v>3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>
        <v>2</v>
      </c>
      <c r="U14" s="1">
        <v>3</v>
      </c>
      <c r="V14" s="1">
        <v>0</v>
      </c>
      <c r="W14" s="1">
        <v>2</v>
      </c>
      <c r="X14" s="1">
        <v>2</v>
      </c>
      <c r="Y14" s="1">
        <v>2</v>
      </c>
      <c r="Z14" s="1">
        <v>2</v>
      </c>
    </row>
    <row r="15" spans="1:26" ht="27.75" customHeight="1" x14ac:dyDescent="0.25">
      <c r="A15" s="5" t="s">
        <v>469</v>
      </c>
      <c r="B15" s="6" t="e">
        <f ca="1">IMAGE("https://shadowverse-portal.com/image/card/phase2/common/L/L_126441020.jpg",3)</f>
        <v>#NAME?</v>
      </c>
      <c r="C15" s="1">
        <v>1.06</v>
      </c>
      <c r="D15" s="7">
        <v>0.22222222222222221</v>
      </c>
      <c r="E15" s="7">
        <v>0.55555555555555558</v>
      </c>
      <c r="F15" s="7">
        <v>0.16666666666666671</v>
      </c>
      <c r="G15" s="7">
        <v>5.5555555555555552E-2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2</v>
      </c>
      <c r="O15" s="1">
        <v>1</v>
      </c>
      <c r="P15" s="1">
        <v>1</v>
      </c>
      <c r="Q15" s="1">
        <v>0</v>
      </c>
      <c r="R15" s="1">
        <v>2</v>
      </c>
      <c r="S15" s="1">
        <v>0</v>
      </c>
      <c r="T15" s="1">
        <v>3</v>
      </c>
      <c r="U15" s="1">
        <v>1</v>
      </c>
      <c r="V15" s="1">
        <v>1</v>
      </c>
      <c r="W15" s="1">
        <v>1</v>
      </c>
      <c r="X15" s="1">
        <v>0</v>
      </c>
      <c r="Y15" s="1">
        <v>2</v>
      </c>
      <c r="Z15" s="1">
        <v>1</v>
      </c>
    </row>
    <row r="16" spans="1:26" ht="27.75" customHeight="1" x14ac:dyDescent="0.25">
      <c r="A16" s="5" t="s">
        <v>399</v>
      </c>
      <c r="B16" s="6" t="e">
        <f ca="1">IMAGE("https://shadowverse-portal.com/image/card/phase2/common/L/L_127431020.jpg",3)</f>
        <v>#NAME?</v>
      </c>
      <c r="C16" s="1">
        <v>0.89</v>
      </c>
      <c r="D16" s="7">
        <v>0.44444444444444442</v>
      </c>
      <c r="E16" s="7">
        <v>0.22222222222222221</v>
      </c>
      <c r="F16" s="7">
        <v>0.33333333333333331</v>
      </c>
      <c r="G16" s="7">
        <v>0</v>
      </c>
      <c r="H16" s="1">
        <v>1</v>
      </c>
      <c r="I16" s="1">
        <v>0</v>
      </c>
      <c r="J16" s="1">
        <v>0</v>
      </c>
      <c r="K16" s="1">
        <v>2</v>
      </c>
      <c r="L16" s="1">
        <v>2</v>
      </c>
      <c r="M16" s="1">
        <v>2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0</v>
      </c>
      <c r="V16" s="1">
        <v>2</v>
      </c>
      <c r="W16" s="1">
        <v>1</v>
      </c>
      <c r="X16" s="1">
        <v>2</v>
      </c>
      <c r="Y16" s="1">
        <v>1</v>
      </c>
      <c r="Z16" s="1">
        <v>1</v>
      </c>
    </row>
    <row r="17" spans="1:26" ht="27.75" customHeight="1" x14ac:dyDescent="0.25">
      <c r="A17" s="5" t="s">
        <v>355</v>
      </c>
      <c r="B17" s="6" t="e">
        <f ca="1">IMAGE("https://shadowverse-portal.com/image/card/phase2/common/L/L_125041010.jpg",3)</f>
        <v>#NAME?</v>
      </c>
      <c r="C17" s="1">
        <v>0.33</v>
      </c>
      <c r="D17" s="7">
        <v>0.72222222222222221</v>
      </c>
      <c r="E17" s="7">
        <v>0.22222222222222221</v>
      </c>
      <c r="F17" s="7">
        <v>5.5555555555555552E-2</v>
      </c>
      <c r="G17" s="7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</row>
    <row r="18" spans="1:26" ht="27.75" customHeight="1" x14ac:dyDescent="0.25">
      <c r="A18" s="5" t="s">
        <v>308</v>
      </c>
      <c r="B18" s="6" t="e">
        <f ca="1">IMAGE("https://shadowverse-portal.com/image/card/phase2/common/L/L_127033010.jpg",3)</f>
        <v>#NAME?</v>
      </c>
      <c r="C18" s="1">
        <v>0.22</v>
      </c>
      <c r="D18" s="7">
        <v>0.88888888888888884</v>
      </c>
      <c r="E18" s="7">
        <v>5.5555555555555552E-2</v>
      </c>
      <c r="F18" s="7">
        <v>0</v>
      </c>
      <c r="G18" s="7">
        <v>5.5555555555555552E-2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3</v>
      </c>
      <c r="W18" s="1">
        <v>0</v>
      </c>
      <c r="X18" s="1">
        <v>0</v>
      </c>
      <c r="Y18" s="1">
        <v>0</v>
      </c>
      <c r="Z18" s="1">
        <v>0</v>
      </c>
    </row>
    <row r="19" spans="1:26" ht="27.75" customHeight="1" x14ac:dyDescent="0.25">
      <c r="A19" s="5" t="s">
        <v>328</v>
      </c>
      <c r="B19" s="6" t="e">
        <f ca="1">IMAGE("https://shadowverse-portal.com/image/card/phase2/common/L/L_126041020.jpg",3)</f>
        <v>#NAME?</v>
      </c>
      <c r="C19" s="1">
        <v>0.17</v>
      </c>
      <c r="D19" s="7">
        <v>0.83333333333333337</v>
      </c>
      <c r="E19" s="7">
        <v>0.16666666666666671</v>
      </c>
      <c r="F19" s="7">
        <v>0</v>
      </c>
      <c r="G19" s="7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1</v>
      </c>
    </row>
    <row r="20" spans="1:26" ht="27.75" customHeight="1" x14ac:dyDescent="0.25">
      <c r="A20" s="5" t="s">
        <v>343</v>
      </c>
      <c r="B20" s="6" t="e">
        <f ca="1">IMAGE("https://shadowverse-portal.com/image/card/phase2/common/L/L_125041020.jpg",3)</f>
        <v>#NAME?</v>
      </c>
      <c r="C20" s="1">
        <v>0.17</v>
      </c>
      <c r="D20" s="7">
        <v>0.94444444444444442</v>
      </c>
      <c r="E20" s="7">
        <v>0</v>
      </c>
      <c r="F20" s="7">
        <v>0</v>
      </c>
      <c r="G20" s="7">
        <v>5.5555555555555552E-2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ht="27.75" customHeight="1" x14ac:dyDescent="0.25">
      <c r="A21" s="5" t="s">
        <v>400</v>
      </c>
      <c r="B21" s="6" t="e">
        <f ca="1">IMAGE("https://shadowverse-portal.com/image/card/phase2/common/L/L_127421010.jpg",3)</f>
        <v>#NAME?</v>
      </c>
      <c r="C21" s="1">
        <v>0.17</v>
      </c>
      <c r="D21" s="7">
        <v>0.94444444444444442</v>
      </c>
      <c r="E21" s="7">
        <v>0</v>
      </c>
      <c r="F21" s="7">
        <v>0</v>
      </c>
      <c r="G21" s="7">
        <v>5.5555555555555552E-2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3</v>
      </c>
      <c r="W21" s="1">
        <v>0</v>
      </c>
      <c r="X21" s="1">
        <v>0</v>
      </c>
      <c r="Y21" s="1">
        <v>0</v>
      </c>
      <c r="Z21" s="1">
        <v>0</v>
      </c>
    </row>
    <row r="22" spans="1:26" ht="27.75" customHeight="1" x14ac:dyDescent="0.25">
      <c r="A22" s="5" t="s">
        <v>370</v>
      </c>
      <c r="B22" s="6" t="e">
        <f ca="1">IMAGE("https://shadowverse-portal.com/image/card/phase2/common/L/L_124031020.jpg",3)</f>
        <v>#NAME?</v>
      </c>
      <c r="C22" s="1">
        <v>0.06</v>
      </c>
      <c r="D22" s="7">
        <v>0.94444444444444442</v>
      </c>
      <c r="E22" s="7">
        <v>5.5555555555555552E-2</v>
      </c>
      <c r="F22" s="7">
        <v>0</v>
      </c>
      <c r="G22" s="7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ht="27.75" customHeight="1" x14ac:dyDescent="0.25">
      <c r="A23" s="5" t="s">
        <v>397</v>
      </c>
      <c r="B23" s="6" t="e">
        <f ca="1">IMAGE("https://shadowverse-portal.com/image/card/phase2/common/L/L_127411030.jpg",3)</f>
        <v>#NAME?</v>
      </c>
      <c r="C23" s="1">
        <v>0.06</v>
      </c>
      <c r="D23" s="7">
        <v>0.94444444444444442</v>
      </c>
      <c r="E23" s="7">
        <v>5.5555555555555552E-2</v>
      </c>
      <c r="F23" s="7">
        <v>0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ht="27.75" customHeight="1" x14ac:dyDescent="0.25">
      <c r="A24" s="5" t="s">
        <v>407</v>
      </c>
      <c r="B24" s="6" t="e">
        <f ca="1">IMAGE("https://shadowverse-portal.com/image/card/phase2/common/L/L_125431020.jpg",3)</f>
        <v>#NAME?</v>
      </c>
      <c r="C24" s="1">
        <v>0.06</v>
      </c>
      <c r="D24" s="7">
        <v>0.94444444444444442</v>
      </c>
      <c r="E24" s="7">
        <v>5.5555555555555552E-2</v>
      </c>
      <c r="F24" s="7">
        <v>0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ht="27.75" customHeight="1" x14ac:dyDescent="0.25">
      <c r="A25" s="5" t="s">
        <v>470</v>
      </c>
      <c r="B25" s="6" t="e">
        <f ca="1">IMAGE("https://shadowverse-portal.com/image/card/phase2/common/L/L_125441010.jpg",3)</f>
        <v>#NAME?</v>
      </c>
      <c r="C25" s="1">
        <v>0.06</v>
      </c>
      <c r="D25" s="7">
        <v>0.94444444444444442</v>
      </c>
      <c r="E25" s="7">
        <v>5.5555555555555552E-2</v>
      </c>
      <c r="F25" s="7">
        <v>0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ht="27.75" customHeight="1" x14ac:dyDescent="0.25">
      <c r="A26" s="8"/>
      <c r="B26" s="6"/>
      <c r="D26" s="7"/>
      <c r="E26" s="7"/>
      <c r="F26" s="7"/>
      <c r="G26" s="7"/>
    </row>
    <row r="27" spans="1:26" ht="27.75" customHeight="1" x14ac:dyDescent="0.25">
      <c r="A27" s="8"/>
      <c r="B27" s="6"/>
      <c r="D27" s="7"/>
      <c r="E27" s="7"/>
      <c r="F27" s="7"/>
      <c r="G27" s="7"/>
    </row>
    <row r="28" spans="1:26" ht="27.75" customHeight="1" x14ac:dyDescent="0.25">
      <c r="A28" s="8"/>
      <c r="B28" s="6"/>
      <c r="D28" s="7"/>
      <c r="E28" s="7"/>
      <c r="F28" s="7"/>
      <c r="G28" s="7"/>
    </row>
    <row r="29" spans="1:26" ht="27.75" customHeight="1" x14ac:dyDescent="0.25">
      <c r="A29" s="8"/>
      <c r="B29" s="6"/>
      <c r="D29" s="7"/>
      <c r="E29" s="7"/>
      <c r="F29" s="7"/>
      <c r="G29" s="7"/>
    </row>
    <row r="30" spans="1:26" ht="27.75" customHeight="1" x14ac:dyDescent="0.25">
      <c r="A30" s="8"/>
      <c r="B30" s="6"/>
      <c r="D30" s="7"/>
      <c r="E30" s="7"/>
      <c r="F30" s="7"/>
      <c r="G30" s="7"/>
    </row>
    <row r="31" spans="1:26" ht="27.75" customHeight="1" x14ac:dyDescent="0.25">
      <c r="A31" s="8"/>
      <c r="B31" s="6"/>
      <c r="D31" s="7"/>
      <c r="E31" s="7"/>
      <c r="F31" s="7"/>
      <c r="G31" s="7"/>
    </row>
    <row r="32" spans="1:26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Z80">
    <cfRule type="expression" dxfId="25" priority="1">
      <formula>$C2&gt;=2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25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55</v>
      </c>
      <c r="J1" s="4" t="s">
        <v>63</v>
      </c>
      <c r="K1" s="4" t="s">
        <v>71</v>
      </c>
      <c r="L1" s="4" t="s">
        <v>75</v>
      </c>
      <c r="M1" s="4" t="s">
        <v>135</v>
      </c>
      <c r="N1" s="4" t="s">
        <v>158</v>
      </c>
      <c r="O1" s="4" t="s">
        <v>162</v>
      </c>
      <c r="P1" s="4" t="s">
        <v>164</v>
      </c>
      <c r="Q1" s="4" t="s">
        <v>15</v>
      </c>
      <c r="R1" s="4" t="s">
        <v>180</v>
      </c>
      <c r="S1" s="4" t="s">
        <v>206</v>
      </c>
      <c r="T1" s="4" t="s">
        <v>212</v>
      </c>
      <c r="U1" s="4" t="s">
        <v>219</v>
      </c>
      <c r="V1" s="4" t="s">
        <v>226</v>
      </c>
      <c r="W1" s="4" t="s">
        <v>244</v>
      </c>
      <c r="X1" s="4" t="s">
        <v>254</v>
      </c>
      <c r="Y1" s="4" t="s">
        <v>283</v>
      </c>
    </row>
    <row r="2" spans="1:25" ht="27.75" customHeight="1" x14ac:dyDescent="0.25">
      <c r="A2" s="5" t="s">
        <v>463</v>
      </c>
      <c r="B2" s="6" t="e">
        <f ca="1">IMAGE("https://shadowverse-portal.com/image/card/phase2/common/L/L_126321010.jpg",3)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</row>
    <row r="3" spans="1:25" ht="27.75" customHeight="1" x14ac:dyDescent="0.25">
      <c r="A3" s="5" t="s">
        <v>462</v>
      </c>
      <c r="B3" s="6" t="e">
        <f ca="1">IMAGE("https://shadowverse-portal.com/image/card/phase2/common/L/L_126334010.jpg",3)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</row>
    <row r="4" spans="1:25" ht="27.75" customHeight="1" x14ac:dyDescent="0.25">
      <c r="A4" s="5" t="s">
        <v>471</v>
      </c>
      <c r="B4" s="6" t="e">
        <f ca="1">IMAGE("https://shadowverse-portal.com/image/card/phase2/common/L/L_126341010.jpg",3)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</row>
    <row r="5" spans="1:25" ht="27.75" customHeight="1" x14ac:dyDescent="0.25">
      <c r="A5" s="5" t="s">
        <v>461</v>
      </c>
      <c r="B5" s="6" t="e">
        <f ca="1">IMAGE("https://shadowverse-portal.com/image/card/phase2/common/L/L_127324010.jpg",3)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</row>
    <row r="6" spans="1:25" ht="27.75" customHeight="1" x14ac:dyDescent="0.25">
      <c r="A6" s="5" t="s">
        <v>472</v>
      </c>
      <c r="B6" s="6" t="e">
        <f ca="1">IMAGE("https://shadowverse-portal.com/image/card/phase2/common/L/L_126311010.jpg",3)</f>
        <v>#NAME?</v>
      </c>
      <c r="C6" s="1">
        <v>2.94</v>
      </c>
      <c r="D6" s="7">
        <v>0</v>
      </c>
      <c r="E6" s="7">
        <v>0</v>
      </c>
      <c r="F6" s="7">
        <v>5.8823529411764712E-2</v>
      </c>
      <c r="G6" s="7">
        <v>0.94117647058823528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2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</row>
    <row r="7" spans="1:25" ht="27.75" customHeight="1" x14ac:dyDescent="0.25">
      <c r="A7" s="5" t="s">
        <v>364</v>
      </c>
      <c r="B7" s="6" t="e">
        <f ca="1">IMAGE("https://shadowverse-portal.com/image/card/phase2/common/L/L_123341020.jpg",3)</f>
        <v>#NAME?</v>
      </c>
      <c r="C7" s="1">
        <v>2.76</v>
      </c>
      <c r="D7" s="7">
        <v>5.8823529411764712E-2</v>
      </c>
      <c r="E7" s="7">
        <v>0</v>
      </c>
      <c r="F7" s="7">
        <v>5.8823529411764712E-2</v>
      </c>
      <c r="G7" s="7">
        <v>0.88235294117647056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0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2</v>
      </c>
      <c r="U7" s="1">
        <v>3</v>
      </c>
      <c r="V7" s="1">
        <v>3</v>
      </c>
      <c r="W7" s="1">
        <v>3</v>
      </c>
      <c r="X7" s="1">
        <v>3</v>
      </c>
      <c r="Y7" s="1">
        <v>3</v>
      </c>
    </row>
    <row r="8" spans="1:25" ht="27.75" customHeight="1" x14ac:dyDescent="0.25">
      <c r="A8" s="5" t="s">
        <v>371</v>
      </c>
      <c r="B8" s="6" t="e">
        <f ca="1">IMAGE("https://shadowverse-portal.com/image/card/phase2/common/L/L_100314010.jpg",3)</f>
        <v>#NAME?</v>
      </c>
      <c r="C8" s="1">
        <v>2.4700000000000002</v>
      </c>
      <c r="D8" s="7">
        <v>0.1764705882352941</v>
      </c>
      <c r="E8" s="7">
        <v>0</v>
      </c>
      <c r="F8" s="7">
        <v>0</v>
      </c>
      <c r="G8" s="7">
        <v>0.82352941176470584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0</v>
      </c>
      <c r="N8" s="1">
        <v>3</v>
      </c>
      <c r="O8" s="1">
        <v>0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0</v>
      </c>
      <c r="X8" s="1">
        <v>3</v>
      </c>
      <c r="Y8" s="1">
        <v>3</v>
      </c>
    </row>
    <row r="9" spans="1:25" ht="27.75" customHeight="1" x14ac:dyDescent="0.25">
      <c r="A9" s="5" t="s">
        <v>373</v>
      </c>
      <c r="B9" s="6" t="e">
        <f ca="1">IMAGE("https://shadowverse-portal.com/image/card/phase2/common/L/L_124334010.jpg",3)</f>
        <v>#NAME?</v>
      </c>
      <c r="C9" s="1">
        <v>2.29</v>
      </c>
      <c r="D9" s="7">
        <v>0.1764705882352941</v>
      </c>
      <c r="E9" s="7">
        <v>0</v>
      </c>
      <c r="F9" s="7">
        <v>0.1764705882352941</v>
      </c>
      <c r="G9" s="7">
        <v>0.6470588235294118</v>
      </c>
      <c r="H9" s="1">
        <v>3</v>
      </c>
      <c r="I9" s="1">
        <v>3</v>
      </c>
      <c r="J9" s="1">
        <v>0</v>
      </c>
      <c r="K9" s="1">
        <v>3</v>
      </c>
      <c r="L9" s="1">
        <v>0</v>
      </c>
      <c r="M9" s="1">
        <v>3</v>
      </c>
      <c r="N9" s="1">
        <v>3</v>
      </c>
      <c r="O9" s="1">
        <v>2</v>
      </c>
      <c r="P9" s="1">
        <v>2</v>
      </c>
      <c r="Q9" s="1">
        <v>3</v>
      </c>
      <c r="R9" s="1">
        <v>3</v>
      </c>
      <c r="S9" s="1">
        <v>2</v>
      </c>
      <c r="T9" s="1">
        <v>3</v>
      </c>
      <c r="U9" s="1">
        <v>3</v>
      </c>
      <c r="V9" s="1">
        <v>3</v>
      </c>
      <c r="W9" s="1">
        <v>0</v>
      </c>
      <c r="X9" s="1">
        <v>3</v>
      </c>
      <c r="Y9" s="1">
        <v>3</v>
      </c>
    </row>
    <row r="10" spans="1:25" ht="27.75" customHeight="1" x14ac:dyDescent="0.25">
      <c r="A10" s="5" t="s">
        <v>327</v>
      </c>
      <c r="B10" s="6" t="e">
        <f ca="1">IMAGE("https://shadowverse-portal.com/image/card/phase2/common/L/L_126041010.jpg",3)</f>
        <v>#NAME?</v>
      </c>
      <c r="C10" s="1">
        <v>2.2400000000000002</v>
      </c>
      <c r="D10" s="7">
        <v>0.1176470588235294</v>
      </c>
      <c r="E10" s="7">
        <v>0</v>
      </c>
      <c r="F10" s="7">
        <v>0.41176470588235292</v>
      </c>
      <c r="G10" s="7">
        <v>0.47058823529411759</v>
      </c>
      <c r="H10" s="1">
        <v>2</v>
      </c>
      <c r="I10" s="1">
        <v>3</v>
      </c>
      <c r="J10" s="1">
        <v>3</v>
      </c>
      <c r="K10" s="1">
        <v>3</v>
      </c>
      <c r="L10" s="1">
        <v>2</v>
      </c>
      <c r="M10" s="1">
        <v>2</v>
      </c>
      <c r="N10" s="1">
        <v>0</v>
      </c>
      <c r="O10" s="1">
        <v>2</v>
      </c>
      <c r="P10" s="1">
        <v>2</v>
      </c>
      <c r="Q10" s="1">
        <v>3</v>
      </c>
      <c r="R10" s="1">
        <v>2</v>
      </c>
      <c r="S10" s="1">
        <v>3</v>
      </c>
      <c r="T10" s="1">
        <v>2</v>
      </c>
      <c r="U10" s="1">
        <v>3</v>
      </c>
      <c r="V10" s="1">
        <v>2</v>
      </c>
      <c r="W10" s="1">
        <v>3</v>
      </c>
      <c r="X10" s="1">
        <v>0</v>
      </c>
      <c r="Y10" s="1">
        <v>3</v>
      </c>
    </row>
    <row r="11" spans="1:25" ht="27.75" customHeight="1" x14ac:dyDescent="0.25">
      <c r="A11" s="5" t="s">
        <v>366</v>
      </c>
      <c r="B11" s="6" t="e">
        <f ca="1">IMAGE("https://shadowverse-portal.com/image/card/phase2/common/L/L_126031020.jpg",3)</f>
        <v>#NAME?</v>
      </c>
      <c r="C11" s="1">
        <v>1.94</v>
      </c>
      <c r="D11" s="7">
        <v>0.29411764705882348</v>
      </c>
      <c r="E11" s="7">
        <v>0</v>
      </c>
      <c r="F11" s="7">
        <v>0.1764705882352941</v>
      </c>
      <c r="G11" s="7">
        <v>0.52941176470588236</v>
      </c>
      <c r="H11" s="1">
        <v>3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2</v>
      </c>
      <c r="O11" s="1">
        <v>2</v>
      </c>
      <c r="P11" s="1">
        <v>0</v>
      </c>
      <c r="Q11" s="1">
        <v>3</v>
      </c>
      <c r="R11" s="1">
        <v>3</v>
      </c>
      <c r="S11" s="1">
        <v>0</v>
      </c>
      <c r="T11" s="1">
        <v>2</v>
      </c>
      <c r="U11" s="1">
        <v>3</v>
      </c>
      <c r="V11" s="1">
        <v>3</v>
      </c>
      <c r="W11" s="1">
        <v>3</v>
      </c>
      <c r="X11" s="1">
        <v>0</v>
      </c>
      <c r="Y11" s="1">
        <v>0</v>
      </c>
    </row>
    <row r="12" spans="1:25" ht="27.75" customHeight="1" x14ac:dyDescent="0.25">
      <c r="A12" s="5" t="s">
        <v>473</v>
      </c>
      <c r="B12" s="6" t="e">
        <f ca="1">IMAGE("https://shadowverse-portal.com/image/card/phase2/common/L/L_126331010.jpg",3)</f>
        <v>#NAME?</v>
      </c>
      <c r="C12" s="1">
        <v>1.76</v>
      </c>
      <c r="D12" s="7">
        <v>0.35294117647058831</v>
      </c>
      <c r="E12" s="7">
        <v>0</v>
      </c>
      <c r="F12" s="7">
        <v>0.1764705882352941</v>
      </c>
      <c r="G12" s="7">
        <v>0.47058823529411759</v>
      </c>
      <c r="H12" s="1">
        <v>2</v>
      </c>
      <c r="I12" s="1">
        <v>3</v>
      </c>
      <c r="J12" s="1">
        <v>3</v>
      </c>
      <c r="K12" s="1">
        <v>0</v>
      </c>
      <c r="L12" s="1">
        <v>0</v>
      </c>
      <c r="M12" s="1">
        <v>3</v>
      </c>
      <c r="N12" s="1">
        <v>3</v>
      </c>
      <c r="O12" s="1">
        <v>3</v>
      </c>
      <c r="P12" s="1">
        <v>3</v>
      </c>
      <c r="Q12" s="1">
        <v>0</v>
      </c>
      <c r="R12" s="1">
        <v>0</v>
      </c>
      <c r="S12" s="1">
        <v>3</v>
      </c>
      <c r="T12" s="1">
        <v>0</v>
      </c>
      <c r="U12" s="1">
        <v>2</v>
      </c>
      <c r="V12" s="1">
        <v>0</v>
      </c>
      <c r="W12" s="1">
        <v>3</v>
      </c>
      <c r="X12" s="1">
        <v>2</v>
      </c>
      <c r="Y12" s="1">
        <v>2</v>
      </c>
    </row>
    <row r="13" spans="1:25" ht="27.75" customHeight="1" x14ac:dyDescent="0.25">
      <c r="A13" s="5" t="s">
        <v>328</v>
      </c>
      <c r="B13" s="6" t="e">
        <f ca="1">IMAGE("https://shadowverse-portal.com/image/card/phase2/common/L/L_126041020.jpg",3)</f>
        <v>#NAME?</v>
      </c>
      <c r="C13" s="1">
        <v>1.59</v>
      </c>
      <c r="D13" s="7">
        <v>0.29411764705882348</v>
      </c>
      <c r="E13" s="7">
        <v>5.8823529411764712E-2</v>
      </c>
      <c r="F13" s="7">
        <v>0.41176470588235292</v>
      </c>
      <c r="G13" s="7">
        <v>0.23529411764705879</v>
      </c>
      <c r="H13" s="1">
        <v>2</v>
      </c>
      <c r="I13" s="1">
        <v>1</v>
      </c>
      <c r="J13" s="1">
        <v>0</v>
      </c>
      <c r="K13" s="1">
        <v>2</v>
      </c>
      <c r="L13" s="1">
        <v>2</v>
      </c>
      <c r="M13" s="1">
        <v>2</v>
      </c>
      <c r="N13" s="1">
        <v>0</v>
      </c>
      <c r="O13" s="1">
        <v>2</v>
      </c>
      <c r="P13" s="1">
        <v>3</v>
      </c>
      <c r="Q13" s="1">
        <v>2</v>
      </c>
      <c r="R13" s="1">
        <v>3</v>
      </c>
      <c r="S13" s="1">
        <v>3</v>
      </c>
      <c r="T13" s="1">
        <v>2</v>
      </c>
      <c r="U13" s="1">
        <v>2</v>
      </c>
      <c r="V13" s="1">
        <v>0</v>
      </c>
      <c r="W13" s="1">
        <v>3</v>
      </c>
      <c r="X13" s="1">
        <v>0</v>
      </c>
      <c r="Y13" s="1">
        <v>0</v>
      </c>
    </row>
    <row r="14" spans="1:25" ht="27.75" customHeight="1" x14ac:dyDescent="0.25">
      <c r="A14" s="5" t="s">
        <v>324</v>
      </c>
      <c r="B14" s="6" t="e">
        <f ca="1">IMAGE("https://shadowverse-portal.com/image/card/phase2/common/L/L_124024010.jpg",3)</f>
        <v>#NAME?</v>
      </c>
      <c r="C14" s="1">
        <v>1.41</v>
      </c>
      <c r="D14" s="7">
        <v>0.41176470588235292</v>
      </c>
      <c r="E14" s="7">
        <v>0</v>
      </c>
      <c r="F14" s="7">
        <v>0.35294117647058831</v>
      </c>
      <c r="G14" s="7">
        <v>0.23529411764705879</v>
      </c>
      <c r="H14" s="1">
        <v>2</v>
      </c>
      <c r="I14" s="1">
        <v>0</v>
      </c>
      <c r="J14" s="1">
        <v>3</v>
      </c>
      <c r="K14" s="1">
        <v>0</v>
      </c>
      <c r="L14" s="1">
        <v>3</v>
      </c>
      <c r="M14" s="1">
        <v>0</v>
      </c>
      <c r="N14" s="1">
        <v>3</v>
      </c>
      <c r="O14" s="1">
        <v>2</v>
      </c>
      <c r="P14" s="1">
        <v>2</v>
      </c>
      <c r="Q14" s="1">
        <v>0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3</v>
      </c>
      <c r="X14" s="1">
        <v>2</v>
      </c>
      <c r="Y14" s="1">
        <v>0</v>
      </c>
    </row>
    <row r="15" spans="1:25" ht="27.75" customHeight="1" x14ac:dyDescent="0.25">
      <c r="A15" s="5" t="s">
        <v>474</v>
      </c>
      <c r="B15" s="6" t="e">
        <f ca="1">IMAGE("https://shadowverse-portal.com/image/card/phase2/common/L/L_126311020.jpg",3)</f>
        <v>#NAME?</v>
      </c>
      <c r="C15" s="1">
        <v>1.24</v>
      </c>
      <c r="D15" s="7">
        <v>0.52941176470588236</v>
      </c>
      <c r="E15" s="7">
        <v>5.8823529411764712E-2</v>
      </c>
      <c r="F15" s="7">
        <v>5.8823529411764712E-2</v>
      </c>
      <c r="G15" s="7">
        <v>0.35294117647058831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</v>
      </c>
      <c r="U15" s="1">
        <v>3</v>
      </c>
      <c r="V15" s="1">
        <v>3</v>
      </c>
      <c r="W15" s="1">
        <v>1</v>
      </c>
      <c r="X15" s="1">
        <v>0</v>
      </c>
      <c r="Y15" s="1">
        <v>2</v>
      </c>
    </row>
    <row r="16" spans="1:25" ht="27.75" customHeight="1" x14ac:dyDescent="0.25">
      <c r="A16" s="5" t="s">
        <v>475</v>
      </c>
      <c r="B16" s="6" t="e">
        <f ca="1">IMAGE("https://shadowverse-portal.com/image/card/phase2/common/L/L_126014010.jpg",3)</f>
        <v>#NAME?</v>
      </c>
      <c r="C16" s="1">
        <v>1.1200000000000001</v>
      </c>
      <c r="D16" s="7">
        <v>0.47058823529411759</v>
      </c>
      <c r="E16" s="7">
        <v>5.8823529411764712E-2</v>
      </c>
      <c r="F16" s="7">
        <v>0.35294117647058831</v>
      </c>
      <c r="G16" s="7">
        <v>0.1176470588235294</v>
      </c>
      <c r="H16" s="1">
        <v>1</v>
      </c>
      <c r="I16" s="1">
        <v>3</v>
      </c>
      <c r="J16" s="1">
        <v>2</v>
      </c>
      <c r="K16" s="1">
        <v>0</v>
      </c>
      <c r="L16" s="1">
        <v>0</v>
      </c>
      <c r="M16" s="1">
        <v>1</v>
      </c>
      <c r="N16" s="1">
        <v>3</v>
      </c>
      <c r="O16" s="1">
        <v>2</v>
      </c>
      <c r="P16" s="1">
        <v>2</v>
      </c>
      <c r="Q16" s="1">
        <v>0</v>
      </c>
      <c r="R16" s="1">
        <v>0</v>
      </c>
      <c r="S16" s="1">
        <v>2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2</v>
      </c>
    </row>
    <row r="17" spans="1:25" ht="27.75" customHeight="1" x14ac:dyDescent="0.25">
      <c r="A17" s="5" t="s">
        <v>311</v>
      </c>
      <c r="B17" s="6" t="e">
        <f ca="1">IMAGE("https://shadowverse-portal.com/image/card/phase2/common/L/L_123041020.jpg",3)</f>
        <v>#NAME?</v>
      </c>
      <c r="C17" s="1">
        <v>0.94</v>
      </c>
      <c r="D17" s="7">
        <v>0.58823529411764708</v>
      </c>
      <c r="E17" s="7">
        <v>0</v>
      </c>
      <c r="F17" s="7">
        <v>0.29411764705882348</v>
      </c>
      <c r="G17" s="7">
        <v>0.1176470588235294</v>
      </c>
      <c r="H17" s="1">
        <v>0</v>
      </c>
      <c r="I17" s="1">
        <v>0</v>
      </c>
      <c r="J17" s="1">
        <v>2</v>
      </c>
      <c r="K17" s="1">
        <v>0</v>
      </c>
      <c r="L17" s="1">
        <v>0</v>
      </c>
      <c r="M17" s="1">
        <v>2</v>
      </c>
      <c r="N17" s="1">
        <v>0</v>
      </c>
      <c r="O17" s="1">
        <v>2</v>
      </c>
      <c r="P17" s="1">
        <v>2</v>
      </c>
      <c r="Q17" s="1">
        <v>0</v>
      </c>
      <c r="R17" s="1">
        <v>0</v>
      </c>
      <c r="S17" s="1">
        <v>2</v>
      </c>
      <c r="T17" s="1">
        <v>0</v>
      </c>
      <c r="U17" s="1">
        <v>0</v>
      </c>
      <c r="V17" s="1">
        <v>3</v>
      </c>
      <c r="W17" s="1">
        <v>3</v>
      </c>
      <c r="X17" s="1">
        <v>0</v>
      </c>
      <c r="Y17" s="1">
        <v>0</v>
      </c>
    </row>
    <row r="18" spans="1:25" ht="27.75" customHeight="1" x14ac:dyDescent="0.25">
      <c r="A18" s="5" t="s">
        <v>417</v>
      </c>
      <c r="B18" s="6" t="e">
        <f ca="1">IMAGE("https://shadowverse-portal.com/image/card/phase2/common/L/L_126034010.jpg",3)</f>
        <v>#NAME?</v>
      </c>
      <c r="C18" s="1">
        <v>0.94</v>
      </c>
      <c r="D18" s="7">
        <v>0.6470588235294118</v>
      </c>
      <c r="E18" s="7">
        <v>0</v>
      </c>
      <c r="F18" s="7">
        <v>0.1176470588235294</v>
      </c>
      <c r="G18" s="7">
        <v>0.23529411764705879</v>
      </c>
      <c r="H18" s="1">
        <v>0</v>
      </c>
      <c r="I18" s="1">
        <v>0</v>
      </c>
      <c r="J18" s="1">
        <v>0</v>
      </c>
      <c r="K18" s="1">
        <v>3</v>
      </c>
      <c r="L18" s="1">
        <v>2</v>
      </c>
      <c r="M18" s="1">
        <v>0</v>
      </c>
      <c r="N18" s="1">
        <v>3</v>
      </c>
      <c r="O18" s="1">
        <v>0</v>
      </c>
      <c r="P18" s="1">
        <v>0</v>
      </c>
      <c r="Q18" s="1">
        <v>3</v>
      </c>
      <c r="R18" s="1">
        <v>3</v>
      </c>
      <c r="S18" s="1">
        <v>0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ht="27.75" customHeight="1" x14ac:dyDescent="0.25">
      <c r="A19" s="5" t="s">
        <v>476</v>
      </c>
      <c r="B19" s="6" t="e">
        <f ca="1">IMAGE("https://shadowverse-portal.com/image/card/phase2/common/L/L_127014010.jpg",3)</f>
        <v>#NAME?</v>
      </c>
      <c r="C19" s="1">
        <v>0.82</v>
      </c>
      <c r="D19" s="7">
        <v>0.6470588235294118</v>
      </c>
      <c r="E19" s="7">
        <v>0</v>
      </c>
      <c r="F19" s="7">
        <v>0.23529411764705879</v>
      </c>
      <c r="G19" s="7">
        <v>0.1176470588235294</v>
      </c>
      <c r="H19" s="1">
        <v>0</v>
      </c>
      <c r="I19" s="1">
        <v>0</v>
      </c>
      <c r="J19" s="1">
        <v>0</v>
      </c>
      <c r="K19" s="1">
        <v>2</v>
      </c>
      <c r="L19" s="1">
        <v>3</v>
      </c>
      <c r="M19" s="1">
        <v>0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0</v>
      </c>
      <c r="U19" s="1">
        <v>0</v>
      </c>
      <c r="V19" s="1">
        <v>3</v>
      </c>
      <c r="W19" s="1">
        <v>0</v>
      </c>
      <c r="X19" s="1">
        <v>2</v>
      </c>
      <c r="Y19" s="1">
        <v>2</v>
      </c>
    </row>
    <row r="20" spans="1:25" ht="27.75" customHeight="1" x14ac:dyDescent="0.25">
      <c r="A20" s="5" t="s">
        <v>354</v>
      </c>
      <c r="B20" s="6" t="e">
        <f ca="1">IMAGE("https://shadowverse-portal.com/image/card/phase2/common/L/L_125011010.jpg",3)</f>
        <v>#NAME?</v>
      </c>
      <c r="C20" s="1">
        <v>0.71</v>
      </c>
      <c r="D20" s="7">
        <v>0.76470588235294112</v>
      </c>
      <c r="E20" s="7">
        <v>0</v>
      </c>
      <c r="F20" s="7">
        <v>0</v>
      </c>
      <c r="G20" s="7">
        <v>0.23529411764705879</v>
      </c>
      <c r="H20" s="1">
        <v>0</v>
      </c>
      <c r="I20" s="1">
        <v>0</v>
      </c>
      <c r="J20" s="1">
        <v>0</v>
      </c>
      <c r="K20" s="1">
        <v>3</v>
      </c>
      <c r="L20" s="1">
        <v>3</v>
      </c>
      <c r="M20" s="1">
        <v>0</v>
      </c>
      <c r="N20" s="1">
        <v>0</v>
      </c>
      <c r="O20" s="1">
        <v>0</v>
      </c>
      <c r="P20" s="1">
        <v>0</v>
      </c>
      <c r="Q20" s="1">
        <v>3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ht="27.75" customHeight="1" x14ac:dyDescent="0.25">
      <c r="A21" s="5" t="s">
        <v>363</v>
      </c>
      <c r="B21" s="6" t="e">
        <f ca="1">IMAGE("https://shadowverse-portal.com/image/card/phase2/common/L/L_125041030.jpg",3)</f>
        <v>#NAME?</v>
      </c>
      <c r="C21" s="1">
        <v>0.47</v>
      </c>
      <c r="D21" s="7">
        <v>0.82352941176470584</v>
      </c>
      <c r="E21" s="7">
        <v>0</v>
      </c>
      <c r="F21" s="7">
        <v>5.8823529411764712E-2</v>
      </c>
      <c r="G21" s="7">
        <v>0.1176470588235294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3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3</v>
      </c>
      <c r="X21" s="1">
        <v>0</v>
      </c>
      <c r="Y21" s="1">
        <v>0</v>
      </c>
    </row>
    <row r="22" spans="1:25" ht="27.75" customHeight="1" x14ac:dyDescent="0.25">
      <c r="A22" s="5" t="s">
        <v>456</v>
      </c>
      <c r="B22" s="6" t="e">
        <f ca="1">IMAGE("https://shadowverse-portal.com/image/card/phase2/common/L/L_127314010.jpg",3)</f>
        <v>#NAME?</v>
      </c>
      <c r="C22" s="1">
        <v>0.47</v>
      </c>
      <c r="D22" s="7">
        <v>0.82352941176470584</v>
      </c>
      <c r="E22" s="7">
        <v>0</v>
      </c>
      <c r="F22" s="7">
        <v>5.8823529411764712E-2</v>
      </c>
      <c r="G22" s="7">
        <v>0.1176470588235294</v>
      </c>
      <c r="H22" s="1">
        <v>0</v>
      </c>
      <c r="I22" s="1">
        <v>0</v>
      </c>
      <c r="J22" s="1">
        <v>3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  <c r="U22" s="1">
        <v>0</v>
      </c>
      <c r="V22" s="1">
        <v>0</v>
      </c>
      <c r="W22" s="1">
        <v>0</v>
      </c>
      <c r="X22" s="1">
        <v>3</v>
      </c>
      <c r="Y22" s="1">
        <v>0</v>
      </c>
    </row>
    <row r="23" spans="1:25" ht="27.75" customHeight="1" x14ac:dyDescent="0.25">
      <c r="A23" s="5" t="s">
        <v>458</v>
      </c>
      <c r="B23" s="6" t="e">
        <f ca="1">IMAGE("https://shadowverse-portal.com/image/card/phase2/common/L/L_125314020.jpg",3)</f>
        <v>#NAME?</v>
      </c>
      <c r="C23" s="1">
        <v>0.35</v>
      </c>
      <c r="D23" s="7">
        <v>0.82352941176470584</v>
      </c>
      <c r="E23" s="7">
        <v>0</v>
      </c>
      <c r="F23" s="7">
        <v>0.1764705882352941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  <c r="Q23" s="1">
        <v>0</v>
      </c>
      <c r="R23" s="1">
        <v>0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2</v>
      </c>
      <c r="Y23" s="1">
        <v>0</v>
      </c>
    </row>
    <row r="24" spans="1:25" ht="27.75" customHeight="1" x14ac:dyDescent="0.25">
      <c r="A24" s="5" t="s">
        <v>452</v>
      </c>
      <c r="B24" s="6" t="e">
        <f ca="1">IMAGE("https://shadowverse-portal.com/image/card/phase2/common/L/L_100314020.jpg",3)</f>
        <v>#NAME?</v>
      </c>
      <c r="C24" s="1">
        <v>0.35</v>
      </c>
      <c r="D24" s="7">
        <v>0.88235294117647056</v>
      </c>
      <c r="E24" s="7">
        <v>0</v>
      </c>
      <c r="F24" s="7">
        <v>0</v>
      </c>
      <c r="G24" s="7">
        <v>0.1176470588235294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>
        <v>3</v>
      </c>
    </row>
    <row r="25" spans="1:25" ht="27.75" customHeight="1" x14ac:dyDescent="0.25">
      <c r="A25" s="5" t="s">
        <v>365</v>
      </c>
      <c r="B25" s="6" t="e">
        <f ca="1">IMAGE("https://shadowverse-portal.com/image/card/phase2/common/L/L_124341010.jpg",3)</f>
        <v>#NAME?</v>
      </c>
      <c r="C25" s="1">
        <v>0.24</v>
      </c>
      <c r="D25" s="7">
        <v>0.76470588235294112</v>
      </c>
      <c r="E25" s="7">
        <v>0.23529411764705879</v>
      </c>
      <c r="F25" s="7">
        <v>0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</row>
    <row r="26" spans="1:25" ht="27.75" customHeight="1" x14ac:dyDescent="0.25">
      <c r="A26" s="5" t="s">
        <v>477</v>
      </c>
      <c r="B26" s="6" t="e">
        <f ca="1">IMAGE("https://shadowverse-portal.com/image/card/phase2/common/L/L_125014010.jpg",3)</f>
        <v>#NAME?</v>
      </c>
      <c r="C26" s="1">
        <v>0.18</v>
      </c>
      <c r="D26" s="7">
        <v>0.94117647058823528</v>
      </c>
      <c r="E26" s="7">
        <v>0</v>
      </c>
      <c r="F26" s="7">
        <v>0</v>
      </c>
      <c r="G26" s="7">
        <v>5.8823529411764712E-2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ht="27.75" customHeight="1" x14ac:dyDescent="0.25">
      <c r="A27" s="5" t="s">
        <v>368</v>
      </c>
      <c r="B27" s="6" t="e">
        <f ca="1">IMAGE("https://shadowverse-portal.com/image/card/phase2/common/L/L_125331010.jpg",3)</f>
        <v>#NAME?</v>
      </c>
      <c r="C27" s="1">
        <v>0.18</v>
      </c>
      <c r="D27" s="7">
        <v>0.94117647058823528</v>
      </c>
      <c r="E27" s="7">
        <v>0</v>
      </c>
      <c r="F27" s="7">
        <v>0</v>
      </c>
      <c r="G27" s="7">
        <v>5.8823529411764712E-2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ht="27.75" customHeight="1" x14ac:dyDescent="0.25">
      <c r="A28" s="5" t="s">
        <v>478</v>
      </c>
      <c r="B28" s="6" t="e">
        <f ca="1">IMAGE("https://shadowverse-portal.com/image/card/phase2/common/L/L_123334010.jpg",3)</f>
        <v>#NAME?</v>
      </c>
      <c r="C28" s="1">
        <v>0.18</v>
      </c>
      <c r="D28" s="7">
        <v>0.94117647058823528</v>
      </c>
      <c r="E28" s="7">
        <v>0</v>
      </c>
      <c r="F28" s="7">
        <v>0</v>
      </c>
      <c r="G28" s="7">
        <v>5.8823529411764712E-2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0</v>
      </c>
      <c r="W28" s="1">
        <v>0</v>
      </c>
      <c r="X28" s="1">
        <v>0</v>
      </c>
      <c r="Y28" s="1">
        <v>0</v>
      </c>
    </row>
    <row r="29" spans="1:25" ht="27.75" customHeight="1" x14ac:dyDescent="0.25">
      <c r="A29" s="5" t="s">
        <v>454</v>
      </c>
      <c r="B29" s="6" t="e">
        <f ca="1">IMAGE("https://shadowverse-portal.com/image/card/phase2/common/L/L_126341020.jpg",3)</f>
        <v>#NAME?</v>
      </c>
      <c r="C29" s="1">
        <v>0.12</v>
      </c>
      <c r="D29" s="7">
        <v>0.94117647058823528</v>
      </c>
      <c r="E29" s="7">
        <v>0</v>
      </c>
      <c r="F29" s="7">
        <v>5.8823529411764712E-2</v>
      </c>
      <c r="G29" s="7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ht="27.75" customHeight="1" x14ac:dyDescent="0.25">
      <c r="A30" s="5" t="s">
        <v>367</v>
      </c>
      <c r="B30" s="6" t="e">
        <f ca="1">IMAGE("https://shadowverse-portal.com/image/card/phase2/common/L/L_126031010.jpg",3)</f>
        <v>#NAME?</v>
      </c>
      <c r="C30" s="1">
        <v>0.12</v>
      </c>
      <c r="D30" s="7">
        <v>0.94117647058823528</v>
      </c>
      <c r="E30" s="7">
        <v>0</v>
      </c>
      <c r="F30" s="7">
        <v>5.8823529411764712E-2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ht="27.75" customHeight="1" x14ac:dyDescent="0.25">
      <c r="A31" s="5" t="s">
        <v>451</v>
      </c>
      <c r="B31" s="6" t="e">
        <f ca="1">IMAGE("https://shadowverse-portal.com/image/card/phase2/common/L/L_125334010.jpg",3)</f>
        <v>#NAME?</v>
      </c>
      <c r="C31" s="1">
        <v>0.12</v>
      </c>
      <c r="D31" s="7">
        <v>0.94117647058823528</v>
      </c>
      <c r="E31" s="7">
        <v>0</v>
      </c>
      <c r="F31" s="7">
        <v>5.8823529411764712E-2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</v>
      </c>
      <c r="Y31" s="1">
        <v>0</v>
      </c>
    </row>
    <row r="32" spans="1:25" ht="27.75" customHeight="1" x14ac:dyDescent="0.25">
      <c r="A32" s="5" t="s">
        <v>479</v>
      </c>
      <c r="B32" s="6" t="e">
        <f ca="1">IMAGE("https://shadowverse-portal.com/image/card/phase2/common/L/L_125324010.jpg",3)</f>
        <v>#NAME?</v>
      </c>
      <c r="C32" s="1">
        <v>0.06</v>
      </c>
      <c r="D32" s="7">
        <v>0.94117647058823528</v>
      </c>
      <c r="E32" s="7">
        <v>5.8823529411764712E-2</v>
      </c>
      <c r="F32" s="7">
        <v>0</v>
      </c>
      <c r="G32" s="7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Y80">
    <cfRule type="expression" dxfId="24" priority="1">
      <formula>$C2&gt;=2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25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23</v>
      </c>
      <c r="J1" s="4" t="s">
        <v>62</v>
      </c>
      <c r="K1" s="4" t="s">
        <v>118</v>
      </c>
      <c r="L1" s="4" t="s">
        <v>122</v>
      </c>
      <c r="M1" s="4" t="s">
        <v>140</v>
      </c>
      <c r="N1" s="4" t="s">
        <v>141</v>
      </c>
      <c r="O1" s="4" t="s">
        <v>152</v>
      </c>
      <c r="P1" s="4" t="s">
        <v>155</v>
      </c>
      <c r="Q1" s="4" t="s">
        <v>167</v>
      </c>
      <c r="R1" s="4" t="s">
        <v>175</v>
      </c>
      <c r="S1" s="4" t="s">
        <v>178</v>
      </c>
      <c r="T1" s="4" t="s">
        <v>186</v>
      </c>
      <c r="U1" s="4" t="s">
        <v>193</v>
      </c>
      <c r="V1" s="4" t="s">
        <v>204</v>
      </c>
      <c r="W1" s="4" t="s">
        <v>234</v>
      </c>
      <c r="X1" s="4" t="s">
        <v>249</v>
      </c>
      <c r="Y1" s="4" t="s">
        <v>283</v>
      </c>
    </row>
    <row r="2" spans="1:25" ht="27.75" customHeight="1" x14ac:dyDescent="0.25">
      <c r="A2" s="5" t="s">
        <v>480</v>
      </c>
      <c r="B2" s="6" t="e">
        <f ca="1">IMAGE("https://shadowverse-portal.com/image/card/phase2/common/L/L_125741030.jpg",3)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</row>
    <row r="3" spans="1:25" ht="27.75" customHeight="1" x14ac:dyDescent="0.25">
      <c r="A3" s="5" t="s">
        <v>481</v>
      </c>
      <c r="B3" s="6" t="e">
        <f ca="1">IMAGE("https://shadowverse-portal.com/image/card/phase2/common/L/L_126732010.jpg",3)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</row>
    <row r="4" spans="1:25" ht="27.75" customHeight="1" x14ac:dyDescent="0.25">
      <c r="A4" s="5" t="s">
        <v>482</v>
      </c>
      <c r="B4" s="6" t="e">
        <f ca="1">IMAGE("https://shadowverse-portal.com/image/card/phase2/common/L/L_126741010.jpg",3)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</row>
    <row r="5" spans="1:25" ht="27.75" customHeight="1" x14ac:dyDescent="0.25">
      <c r="A5" s="5" t="s">
        <v>483</v>
      </c>
      <c r="B5" s="6" t="e">
        <f ca="1">IMAGE("https://shadowverse-portal.com/image/card/phase2/common/L/L_126711010.jpg",3)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</row>
    <row r="6" spans="1:25" ht="27.75" customHeight="1" x14ac:dyDescent="0.25">
      <c r="A6" s="5" t="s">
        <v>484</v>
      </c>
      <c r="B6" s="6" t="e">
        <f ca="1">IMAGE("https://shadowverse-portal.com/image/card/phase2/common/L/L_126731010.jpg",3)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</row>
    <row r="7" spans="1:25" ht="27.75" customHeight="1" x14ac:dyDescent="0.25">
      <c r="A7" s="5" t="s">
        <v>485</v>
      </c>
      <c r="B7" s="6" t="e">
        <f ca="1">IMAGE("https://shadowverse-portal.com/image/card/phase2/common/L/L_126741020.jpg",3)</f>
        <v>#NAME?</v>
      </c>
      <c r="C7" s="1">
        <v>3</v>
      </c>
      <c r="D7" s="7">
        <v>0</v>
      </c>
      <c r="E7" s="7">
        <v>0</v>
      </c>
      <c r="F7" s="7">
        <v>0</v>
      </c>
      <c r="G7" s="7">
        <v>1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</row>
    <row r="8" spans="1:25" ht="27.75" customHeight="1" x14ac:dyDescent="0.25">
      <c r="A8" s="5" t="s">
        <v>486</v>
      </c>
      <c r="B8" s="6" t="e">
        <f ca="1">IMAGE("https://shadowverse-portal.com/image/card/phase2/common/L/L_126721010.jpg",3)</f>
        <v>#NAME?</v>
      </c>
      <c r="C8" s="1">
        <v>3</v>
      </c>
      <c r="D8" s="7">
        <v>0</v>
      </c>
      <c r="E8" s="7">
        <v>0</v>
      </c>
      <c r="F8" s="7">
        <v>0</v>
      </c>
      <c r="G8" s="7">
        <v>1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</row>
    <row r="9" spans="1:25" ht="27.75" customHeight="1" x14ac:dyDescent="0.25">
      <c r="A9" s="5" t="s">
        <v>487</v>
      </c>
      <c r="B9" s="6" t="e">
        <f ca="1">IMAGE("https://shadowverse-portal.com/image/card/phase2/common/L/L_126711020.jpg",3)</f>
        <v>#NAME?</v>
      </c>
      <c r="C9" s="1">
        <v>2.94</v>
      </c>
      <c r="D9" s="7">
        <v>0</v>
      </c>
      <c r="E9" s="7">
        <v>0</v>
      </c>
      <c r="F9" s="7">
        <v>5.8823529411764712E-2</v>
      </c>
      <c r="G9" s="7">
        <v>0.94117647058823528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</row>
    <row r="10" spans="1:25" ht="27.75" customHeight="1" x14ac:dyDescent="0.25">
      <c r="A10" s="5" t="s">
        <v>311</v>
      </c>
      <c r="B10" s="6" t="e">
        <f ca="1">IMAGE("https://shadowverse-portal.com/image/card/phase2/common/L/L_123041020.jpg",3)</f>
        <v>#NAME?</v>
      </c>
      <c r="C10" s="1">
        <v>2.82</v>
      </c>
      <c r="D10" s="7">
        <v>5.8823529411764712E-2</v>
      </c>
      <c r="E10" s="7">
        <v>0</v>
      </c>
      <c r="F10" s="7">
        <v>0</v>
      </c>
      <c r="G10" s="7">
        <v>0.94117647058823528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0</v>
      </c>
      <c r="Y10" s="1">
        <v>3</v>
      </c>
    </row>
    <row r="11" spans="1:25" ht="27.75" customHeight="1" x14ac:dyDescent="0.25">
      <c r="A11" s="5" t="s">
        <v>305</v>
      </c>
      <c r="B11" s="6" t="e">
        <f ca="1">IMAGE("https://shadowverse-portal.com/image/card/phase2/common/L/L_123031020.jpg",3)</f>
        <v>#NAME?</v>
      </c>
      <c r="C11" s="1">
        <v>2.82</v>
      </c>
      <c r="D11" s="7">
        <v>5.8823529411764712E-2</v>
      </c>
      <c r="E11" s="7">
        <v>0</v>
      </c>
      <c r="F11" s="7">
        <v>0</v>
      </c>
      <c r="G11" s="7">
        <v>0.94117647058823528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0</v>
      </c>
      <c r="Y11" s="1">
        <v>3</v>
      </c>
    </row>
    <row r="12" spans="1:25" ht="27.75" customHeight="1" x14ac:dyDescent="0.25">
      <c r="A12" s="5" t="s">
        <v>488</v>
      </c>
      <c r="B12" s="6" t="e">
        <f ca="1">IMAGE("https://shadowverse-portal.com/image/card/phase2/common/L/L_126741030.jpg",3)</f>
        <v>#NAME?</v>
      </c>
      <c r="C12" s="1">
        <v>2.76</v>
      </c>
      <c r="D12" s="7">
        <v>5.8823529411764712E-2</v>
      </c>
      <c r="E12" s="7">
        <v>0</v>
      </c>
      <c r="F12" s="7">
        <v>5.8823529411764712E-2</v>
      </c>
      <c r="G12" s="7">
        <v>0.88235294117647056</v>
      </c>
      <c r="H12" s="1">
        <v>3</v>
      </c>
      <c r="I12" s="1">
        <v>2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0</v>
      </c>
      <c r="Y12" s="1">
        <v>3</v>
      </c>
    </row>
    <row r="13" spans="1:25" ht="27.75" customHeight="1" x14ac:dyDescent="0.25">
      <c r="A13" s="5" t="s">
        <v>327</v>
      </c>
      <c r="B13" s="6" t="e">
        <f ca="1">IMAGE("https://shadowverse-portal.com/image/card/phase2/common/L/L_126041010.jpg",3)</f>
        <v>#NAME?</v>
      </c>
      <c r="C13" s="1">
        <v>1.94</v>
      </c>
      <c r="D13" s="7">
        <v>0.23529411764705879</v>
      </c>
      <c r="E13" s="7">
        <v>0</v>
      </c>
      <c r="F13" s="7">
        <v>0.35294117647058831</v>
      </c>
      <c r="G13" s="7">
        <v>0.41176470588235292</v>
      </c>
      <c r="H13" s="1">
        <v>2</v>
      </c>
      <c r="I13" s="1">
        <v>3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0</v>
      </c>
      <c r="W13" s="1">
        <v>0</v>
      </c>
      <c r="X13" s="1">
        <v>0</v>
      </c>
      <c r="Y13" s="1">
        <v>2</v>
      </c>
    </row>
    <row r="14" spans="1:25" ht="27.75" customHeight="1" x14ac:dyDescent="0.25">
      <c r="A14" s="5" t="s">
        <v>328</v>
      </c>
      <c r="B14" s="6" t="e">
        <f ca="1">IMAGE("https://shadowverse-portal.com/image/card/phase2/common/L/L_126041020.jpg",3)</f>
        <v>#NAME?</v>
      </c>
      <c r="C14" s="1">
        <v>1.29</v>
      </c>
      <c r="D14" s="7">
        <v>0.29411764705882348</v>
      </c>
      <c r="E14" s="7">
        <v>0.1176470588235294</v>
      </c>
      <c r="F14" s="7">
        <v>0.58823529411764708</v>
      </c>
      <c r="G14" s="7">
        <v>0</v>
      </c>
      <c r="H14" s="1">
        <v>2</v>
      </c>
      <c r="I14" s="1">
        <v>2</v>
      </c>
      <c r="J14" s="1">
        <v>2</v>
      </c>
      <c r="K14" s="1">
        <v>2</v>
      </c>
      <c r="L14" s="1">
        <v>0</v>
      </c>
      <c r="M14" s="1">
        <v>2</v>
      </c>
      <c r="N14" s="1">
        <v>0</v>
      </c>
      <c r="O14" s="1">
        <v>2</v>
      </c>
      <c r="P14" s="1">
        <v>2</v>
      </c>
      <c r="Q14" s="1">
        <v>2</v>
      </c>
      <c r="R14" s="1">
        <v>0</v>
      </c>
      <c r="S14" s="1">
        <v>2</v>
      </c>
      <c r="T14" s="1">
        <v>2</v>
      </c>
      <c r="U14" s="1">
        <v>0</v>
      </c>
      <c r="V14" s="1">
        <v>0</v>
      </c>
      <c r="W14" s="1">
        <v>1</v>
      </c>
      <c r="X14" s="1">
        <v>1</v>
      </c>
      <c r="Y14" s="1">
        <v>2</v>
      </c>
    </row>
    <row r="15" spans="1:25" ht="27.75" customHeight="1" x14ac:dyDescent="0.25">
      <c r="A15" s="5" t="s">
        <v>324</v>
      </c>
      <c r="B15" s="6" t="e">
        <f ca="1">IMAGE("https://shadowverse-portal.com/image/card/phase2/common/L/L_124024010.jpg",3)</f>
        <v>#NAME?</v>
      </c>
      <c r="C15" s="1">
        <v>1</v>
      </c>
      <c r="D15" s="7">
        <v>0.47058823529411759</v>
      </c>
      <c r="E15" s="7">
        <v>5.8823529411764712E-2</v>
      </c>
      <c r="F15" s="7">
        <v>0.47058823529411759</v>
      </c>
      <c r="G15" s="7">
        <v>0</v>
      </c>
      <c r="H15" s="1">
        <v>1</v>
      </c>
      <c r="I15" s="1">
        <v>0</v>
      </c>
      <c r="J15" s="1">
        <v>0</v>
      </c>
      <c r="K15" s="1">
        <v>2</v>
      </c>
      <c r="L15" s="1">
        <v>0</v>
      </c>
      <c r="M15" s="1">
        <v>2</v>
      </c>
      <c r="N15" s="1">
        <v>0</v>
      </c>
      <c r="O15" s="1">
        <v>2</v>
      </c>
      <c r="P15" s="1">
        <v>2</v>
      </c>
      <c r="Q15" s="1">
        <v>2</v>
      </c>
      <c r="R15" s="1">
        <v>0</v>
      </c>
      <c r="S15" s="1">
        <v>2</v>
      </c>
      <c r="T15" s="1">
        <v>1</v>
      </c>
      <c r="U15" s="1">
        <v>0</v>
      </c>
      <c r="V15" s="1">
        <v>2</v>
      </c>
      <c r="W15" s="1">
        <v>0</v>
      </c>
      <c r="X15" s="1">
        <v>0</v>
      </c>
      <c r="Y15" s="1">
        <v>2</v>
      </c>
    </row>
    <row r="16" spans="1:25" ht="27.75" customHeight="1" x14ac:dyDescent="0.25">
      <c r="A16" s="5" t="s">
        <v>489</v>
      </c>
      <c r="B16" s="6" t="e">
        <f ca="1">IMAGE("https://shadowverse-portal.com/image/card/phase2/common/L/L_127721020.jpg",3)</f>
        <v>#NAME?</v>
      </c>
      <c r="C16" s="1">
        <v>0.65</v>
      </c>
      <c r="D16" s="7">
        <v>0.76470588235294112</v>
      </c>
      <c r="E16" s="7">
        <v>0</v>
      </c>
      <c r="F16" s="7">
        <v>5.8823529411764712E-2</v>
      </c>
      <c r="G16" s="7">
        <v>0.1764705882352941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0</v>
      </c>
      <c r="U16" s="1">
        <v>3</v>
      </c>
      <c r="V16" s="1">
        <v>0</v>
      </c>
      <c r="W16" s="1">
        <v>2</v>
      </c>
      <c r="X16" s="1">
        <v>0</v>
      </c>
      <c r="Y16" s="1">
        <v>0</v>
      </c>
    </row>
    <row r="17" spans="1:25" ht="27.75" customHeight="1" x14ac:dyDescent="0.25">
      <c r="A17" s="5" t="s">
        <v>490</v>
      </c>
      <c r="B17" s="6" t="e">
        <f ca="1">IMAGE("https://shadowverse-portal.com/image/card/phase2/common/L/L_125723010.jpg",3)</f>
        <v>#NAME?</v>
      </c>
      <c r="C17" s="1">
        <v>0.59</v>
      </c>
      <c r="D17" s="7">
        <v>0.76470588235294112</v>
      </c>
      <c r="E17" s="7">
        <v>0</v>
      </c>
      <c r="F17" s="7">
        <v>0.1176470588235294</v>
      </c>
      <c r="G17" s="7">
        <v>0.1176470588235294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3</v>
      </c>
      <c r="Y17" s="1">
        <v>0</v>
      </c>
    </row>
    <row r="18" spans="1:25" ht="27.75" customHeight="1" x14ac:dyDescent="0.25">
      <c r="A18" s="5" t="s">
        <v>491</v>
      </c>
      <c r="B18" s="6" t="e">
        <f ca="1">IMAGE("https://shadowverse-portal.com/image/card/phase2/common/L/L_124731020.jpg",3)</f>
        <v>#NAME?</v>
      </c>
      <c r="C18" s="1">
        <v>0.47</v>
      </c>
      <c r="D18" s="7">
        <v>0.58823529411764708</v>
      </c>
      <c r="E18" s="7">
        <v>0.35294117647058831</v>
      </c>
      <c r="F18" s="7">
        <v>5.8823529411764712E-2</v>
      </c>
      <c r="G18" s="7">
        <v>0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1">
        <v>1</v>
      </c>
    </row>
    <row r="19" spans="1:25" ht="27.75" customHeight="1" x14ac:dyDescent="0.25">
      <c r="A19" s="5" t="s">
        <v>492</v>
      </c>
      <c r="B19" s="6" t="e">
        <f ca="1">IMAGE("https://shadowverse-portal.com/image/card/phase2/common/L/L_127711020.jpg",3)</f>
        <v>#NAME?</v>
      </c>
      <c r="C19" s="1">
        <v>0.35</v>
      </c>
      <c r="D19" s="7">
        <v>0.82352941176470584</v>
      </c>
      <c r="E19" s="7">
        <v>0</v>
      </c>
      <c r="F19" s="7">
        <v>0.1764705882352941</v>
      </c>
      <c r="G19" s="7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2</v>
      </c>
      <c r="X19" s="1">
        <v>2</v>
      </c>
      <c r="Y19" s="1">
        <v>0</v>
      </c>
    </row>
    <row r="20" spans="1:25" ht="27.75" customHeight="1" x14ac:dyDescent="0.25">
      <c r="A20" s="5" t="s">
        <v>493</v>
      </c>
      <c r="B20" s="6" t="e">
        <f ca="1">IMAGE("https://shadowverse-portal.com/image/card/phase2/common/L/L_125741020.jpg",3)</f>
        <v>#NAME?</v>
      </c>
      <c r="C20" s="1">
        <v>0.28999999999999998</v>
      </c>
      <c r="D20" s="7">
        <v>0.82352941176470584</v>
      </c>
      <c r="E20" s="7">
        <v>5.8823529411764712E-2</v>
      </c>
      <c r="F20" s="7">
        <v>0.1176470588235294</v>
      </c>
      <c r="G20" s="7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</row>
    <row r="21" spans="1:25" ht="27.75" customHeight="1" x14ac:dyDescent="0.25">
      <c r="A21" s="5" t="s">
        <v>408</v>
      </c>
      <c r="B21" s="6" t="e">
        <f ca="1">IMAGE("https://shadowverse-portal.com/image/card/phase2/common/L/L_125021010.jpg",3)</f>
        <v>#NAME?</v>
      </c>
      <c r="C21" s="1">
        <v>0.24</v>
      </c>
      <c r="D21" s="7">
        <v>0.88235294117647056</v>
      </c>
      <c r="E21" s="7">
        <v>0</v>
      </c>
      <c r="F21" s="7">
        <v>0.1176470588235294</v>
      </c>
      <c r="G21" s="7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2</v>
      </c>
      <c r="X21" s="1">
        <v>0</v>
      </c>
      <c r="Y21" s="1">
        <v>0</v>
      </c>
    </row>
    <row r="22" spans="1:25" ht="27.75" customHeight="1" x14ac:dyDescent="0.25">
      <c r="A22" s="5" t="s">
        <v>494</v>
      </c>
      <c r="B22" s="6" t="e">
        <f ca="1">IMAGE("https://shadowverse-portal.com/image/card/phase2/common/L/L_124741030.jpg",3)</f>
        <v>#NAME?</v>
      </c>
      <c r="C22" s="1">
        <v>0.18</v>
      </c>
      <c r="D22" s="7">
        <v>0.88235294117647056</v>
      </c>
      <c r="E22" s="7">
        <v>5.8823529411764712E-2</v>
      </c>
      <c r="F22" s="7">
        <v>5.8823529411764712E-2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0</v>
      </c>
      <c r="W22" s="1">
        <v>0</v>
      </c>
      <c r="X22" s="1">
        <v>0</v>
      </c>
      <c r="Y22" s="1">
        <v>0</v>
      </c>
    </row>
    <row r="23" spans="1:25" ht="27.75" customHeight="1" x14ac:dyDescent="0.25">
      <c r="A23" s="5" t="s">
        <v>495</v>
      </c>
      <c r="B23" s="6" t="e">
        <f ca="1">IMAGE("https://shadowverse-portal.com/image/card/phase2/common/L/L_123713010.jpg",3)</f>
        <v>#NAME?</v>
      </c>
      <c r="C23" s="1">
        <v>0.18</v>
      </c>
      <c r="D23" s="7">
        <v>0.94117647058823528</v>
      </c>
      <c r="E23" s="7">
        <v>0</v>
      </c>
      <c r="F23" s="7">
        <v>0</v>
      </c>
      <c r="G23" s="7">
        <v>5.8823529411764712E-2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3</v>
      </c>
      <c r="Y23" s="1">
        <v>0</v>
      </c>
    </row>
    <row r="24" spans="1:25" ht="27.75" customHeight="1" x14ac:dyDescent="0.25">
      <c r="A24" s="5" t="s">
        <v>363</v>
      </c>
      <c r="B24" s="6" t="e">
        <f ca="1">IMAGE("https://shadowverse-portal.com/image/card/phase2/common/L/L_125041030.jpg",3)</f>
        <v>#NAME?</v>
      </c>
      <c r="C24" s="1">
        <v>0.12</v>
      </c>
      <c r="D24" s="7">
        <v>0.94117647058823528</v>
      </c>
      <c r="E24" s="7">
        <v>0</v>
      </c>
      <c r="F24" s="7">
        <v>5.8823529411764712E-2</v>
      </c>
      <c r="G24" s="7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ht="27.75" customHeight="1" x14ac:dyDescent="0.25">
      <c r="A25" s="5" t="s">
        <v>496</v>
      </c>
      <c r="B25" s="6" t="e">
        <f ca="1">IMAGE("https://shadowverse-portal.com/image/card/phase2/common/L/L_125731010.jpg",3)</f>
        <v>#NAME?</v>
      </c>
      <c r="C25" s="1">
        <v>0.12</v>
      </c>
      <c r="D25" s="7">
        <v>0.94117647058823528</v>
      </c>
      <c r="E25" s="7">
        <v>0</v>
      </c>
      <c r="F25" s="7">
        <v>5.8823529411764712E-2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</row>
    <row r="26" spans="1:25" ht="27.75" customHeight="1" x14ac:dyDescent="0.25">
      <c r="A26" s="5" t="s">
        <v>497</v>
      </c>
      <c r="B26" s="6" t="e">
        <f ca="1">IMAGE("https://shadowverse-portal.com/image/card/phase2/common/L/L_123733010.jpg",3)</f>
        <v>#NAME?</v>
      </c>
      <c r="C26" s="1">
        <v>0.12</v>
      </c>
      <c r="D26" s="7">
        <v>0.94117647058823528</v>
      </c>
      <c r="E26" s="7">
        <v>0</v>
      </c>
      <c r="F26" s="7">
        <v>5.8823529411764712E-2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</v>
      </c>
      <c r="Y26" s="1">
        <v>0</v>
      </c>
    </row>
    <row r="27" spans="1:25" ht="27.75" customHeight="1" x14ac:dyDescent="0.25">
      <c r="A27" s="5" t="s">
        <v>498</v>
      </c>
      <c r="B27" s="6" t="e">
        <f ca="1">IMAGE("https://shadowverse-portal.com/image/card/phase2/common/L/L_125733010.jpg",3)</f>
        <v>#NAME?</v>
      </c>
      <c r="C27" s="1">
        <v>0.06</v>
      </c>
      <c r="D27" s="7">
        <v>0.94117647058823528</v>
      </c>
      <c r="E27" s="7">
        <v>5.8823529411764712E-2</v>
      </c>
      <c r="F27" s="7">
        <v>0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</row>
    <row r="28" spans="1:25" ht="27.75" customHeight="1" x14ac:dyDescent="0.25">
      <c r="A28" s="5" t="s">
        <v>499</v>
      </c>
      <c r="B28" s="6" t="e">
        <f ca="1">IMAGE("https://shadowverse-portal.com/image/card/phase2/common/L/L_127713010.jpg",3)</f>
        <v>#NAME?</v>
      </c>
      <c r="C28" s="1">
        <v>0.06</v>
      </c>
      <c r="D28" s="7">
        <v>0.94117647058823528</v>
      </c>
      <c r="E28" s="7">
        <v>5.8823529411764712E-2</v>
      </c>
      <c r="F28" s="7">
        <v>0</v>
      </c>
      <c r="G28" s="7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</row>
    <row r="29" spans="1:25" ht="27.75" customHeight="1" x14ac:dyDescent="0.25">
      <c r="A29" s="8"/>
      <c r="B29" s="6"/>
      <c r="D29" s="7"/>
      <c r="E29" s="7"/>
      <c r="F29" s="7"/>
      <c r="G29" s="7"/>
    </row>
    <row r="30" spans="1:25" ht="27.75" customHeight="1" x14ac:dyDescent="0.25">
      <c r="A30" s="8"/>
      <c r="B30" s="6"/>
      <c r="D30" s="7"/>
      <c r="E30" s="7"/>
      <c r="F30" s="7"/>
      <c r="G30" s="7"/>
    </row>
    <row r="31" spans="1:25" ht="27.75" customHeight="1" x14ac:dyDescent="0.25">
      <c r="A31" s="8"/>
      <c r="B31" s="6"/>
      <c r="D31" s="7"/>
      <c r="E31" s="7"/>
      <c r="F31" s="7"/>
      <c r="G31" s="7"/>
    </row>
    <row r="32" spans="1:25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Y80">
    <cfRule type="expression" dxfId="23" priority="1">
      <formula>$C2&gt;=2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21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42</v>
      </c>
      <c r="J1" s="4" t="s">
        <v>76</v>
      </c>
      <c r="K1" s="4" t="s">
        <v>152</v>
      </c>
      <c r="L1" s="4" t="s">
        <v>156</v>
      </c>
      <c r="M1" s="4" t="s">
        <v>173</v>
      </c>
      <c r="N1" s="4" t="s">
        <v>185</v>
      </c>
      <c r="O1" s="4" t="s">
        <v>193</v>
      </c>
      <c r="P1" s="4" t="s">
        <v>207</v>
      </c>
      <c r="Q1" s="4" t="s">
        <v>224</v>
      </c>
      <c r="R1" s="4" t="s">
        <v>239</v>
      </c>
      <c r="S1" s="4" t="s">
        <v>254</v>
      </c>
      <c r="T1" s="4" t="s">
        <v>258</v>
      </c>
      <c r="U1" s="4" t="s">
        <v>276</v>
      </c>
    </row>
    <row r="2" spans="1:21" ht="27.75" customHeight="1" x14ac:dyDescent="0.25">
      <c r="A2" s="5" t="s">
        <v>328</v>
      </c>
      <c r="B2" s="6" t="e">
        <f ca="1">IMAGE("https://shadowverse-portal.com/image/card/phase2/common/L/L_126041020.jpg",3)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</row>
    <row r="3" spans="1:21" ht="27.75" customHeight="1" x14ac:dyDescent="0.25">
      <c r="A3" s="5" t="s">
        <v>391</v>
      </c>
      <c r="B3" s="6" t="e">
        <f ca="1">IMAGE("https://shadowverse-portal.com/image/card/phase2/common/L/L_100414010.jpg",3)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</row>
    <row r="4" spans="1:21" ht="27.75" customHeight="1" x14ac:dyDescent="0.25">
      <c r="A4" s="5" t="s">
        <v>396</v>
      </c>
      <c r="B4" s="6" t="e">
        <f ca="1">IMAGE("https://shadowverse-portal.com/image/card/phase2/common/L/L_124441010.jpg",3)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</row>
    <row r="5" spans="1:21" ht="27.75" customHeight="1" x14ac:dyDescent="0.25">
      <c r="A5" s="5" t="s">
        <v>393</v>
      </c>
      <c r="B5" s="6" t="e">
        <f ca="1">IMAGE("https://shadowverse-portal.com/image/card/phase2/common/L/L_127441020.jpg",3)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</row>
    <row r="6" spans="1:21" ht="27.75" customHeight="1" x14ac:dyDescent="0.25">
      <c r="A6" s="5" t="s">
        <v>406</v>
      </c>
      <c r="B6" s="6" t="e">
        <f ca="1">IMAGE("https://shadowverse-portal.com/image/card/phase2/common/L/L_123441010.jpg",3)</f>
        <v>#NAME?</v>
      </c>
      <c r="C6" s="1">
        <v>2.92</v>
      </c>
      <c r="D6" s="7">
        <v>0</v>
      </c>
      <c r="E6" s="7">
        <v>0</v>
      </c>
      <c r="F6" s="7">
        <v>7.6923076923076927E-2</v>
      </c>
      <c r="G6" s="7">
        <v>0.92307692307692313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2</v>
      </c>
      <c r="R6" s="1">
        <v>3</v>
      </c>
      <c r="S6" s="1">
        <v>3</v>
      </c>
      <c r="T6" s="1">
        <v>3</v>
      </c>
      <c r="U6" s="1">
        <v>3</v>
      </c>
    </row>
    <row r="7" spans="1:21" ht="27.75" customHeight="1" x14ac:dyDescent="0.25">
      <c r="A7" s="5" t="s">
        <v>311</v>
      </c>
      <c r="B7" s="6" t="e">
        <f ca="1">IMAGE("https://shadowverse-portal.com/image/card/phase2/common/L/L_123041020.jpg",3)</f>
        <v>#NAME?</v>
      </c>
      <c r="C7" s="1">
        <v>2.92</v>
      </c>
      <c r="D7" s="7">
        <v>0</v>
      </c>
      <c r="E7" s="7">
        <v>0</v>
      </c>
      <c r="F7" s="7">
        <v>7.6923076923076927E-2</v>
      </c>
      <c r="G7" s="7">
        <v>0.92307692307692313</v>
      </c>
      <c r="H7" s="1">
        <v>3</v>
      </c>
      <c r="I7" s="1">
        <v>2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</row>
    <row r="8" spans="1:21" ht="27.75" customHeight="1" x14ac:dyDescent="0.25">
      <c r="A8" s="5" t="s">
        <v>324</v>
      </c>
      <c r="B8" s="6" t="e">
        <f ca="1">IMAGE("https://shadowverse-portal.com/image/card/phase2/common/L/L_124024010.jpg",3)</f>
        <v>#NAME?</v>
      </c>
      <c r="C8" s="1">
        <v>2.62</v>
      </c>
      <c r="D8" s="7">
        <v>7.6923076923076927E-2</v>
      </c>
      <c r="E8" s="7">
        <v>0</v>
      </c>
      <c r="F8" s="7">
        <v>0.15384615384615391</v>
      </c>
      <c r="G8" s="7">
        <v>0.76923076923076927</v>
      </c>
      <c r="H8" s="1">
        <v>3</v>
      </c>
      <c r="I8" s="1">
        <v>2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0</v>
      </c>
      <c r="P8" s="1">
        <v>3</v>
      </c>
      <c r="Q8" s="1">
        <v>3</v>
      </c>
      <c r="R8" s="1">
        <v>3</v>
      </c>
      <c r="S8" s="1">
        <v>3</v>
      </c>
      <c r="T8" s="1">
        <v>2</v>
      </c>
      <c r="U8" s="1">
        <v>3</v>
      </c>
    </row>
    <row r="9" spans="1:21" ht="27.75" customHeight="1" x14ac:dyDescent="0.25">
      <c r="A9" s="5" t="s">
        <v>363</v>
      </c>
      <c r="B9" s="6" t="e">
        <f ca="1">IMAGE("https://shadowverse-portal.com/image/card/phase2/common/L/L_125041030.jpg",3)</f>
        <v>#NAME?</v>
      </c>
      <c r="C9" s="1">
        <v>2.38</v>
      </c>
      <c r="D9" s="7">
        <v>7.6923076923076927E-2</v>
      </c>
      <c r="E9" s="7">
        <v>0</v>
      </c>
      <c r="F9" s="7">
        <v>0.38461538461538458</v>
      </c>
      <c r="G9" s="7">
        <v>0.53846153846153844</v>
      </c>
      <c r="H9" s="1">
        <v>3</v>
      </c>
      <c r="I9" s="1">
        <v>2</v>
      </c>
      <c r="J9" s="1">
        <v>2</v>
      </c>
      <c r="K9" s="1">
        <v>3</v>
      </c>
      <c r="L9" s="1">
        <v>3</v>
      </c>
      <c r="M9" s="1">
        <v>3</v>
      </c>
      <c r="N9" s="1">
        <v>3</v>
      </c>
      <c r="O9" s="1">
        <v>0</v>
      </c>
      <c r="P9" s="1">
        <v>2</v>
      </c>
      <c r="Q9" s="1">
        <v>3</v>
      </c>
      <c r="R9" s="1">
        <v>2</v>
      </c>
      <c r="S9" s="1">
        <v>3</v>
      </c>
      <c r="T9" s="1">
        <v>2</v>
      </c>
      <c r="U9" s="1">
        <v>3</v>
      </c>
    </row>
    <row r="10" spans="1:21" ht="27.75" customHeight="1" x14ac:dyDescent="0.25">
      <c r="A10" s="5" t="s">
        <v>500</v>
      </c>
      <c r="B10" s="6" t="e">
        <f ca="1">IMAGE("https://shadowverse-portal.com/image/card/phase2/common/L/L_125032010.jpg",3)</f>
        <v>#NAME?</v>
      </c>
      <c r="C10" s="1">
        <v>2.23</v>
      </c>
      <c r="D10" s="7">
        <v>0</v>
      </c>
      <c r="E10" s="7">
        <v>0.15384615384615391</v>
      </c>
      <c r="F10" s="7">
        <v>0.46153846153846162</v>
      </c>
      <c r="G10" s="7">
        <v>0.38461538461538458</v>
      </c>
      <c r="H10" s="1">
        <v>2</v>
      </c>
      <c r="I10" s="1">
        <v>1</v>
      </c>
      <c r="J10" s="1">
        <v>2</v>
      </c>
      <c r="K10" s="1">
        <v>1</v>
      </c>
      <c r="L10" s="1">
        <v>3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2</v>
      </c>
      <c r="S10" s="1">
        <v>3</v>
      </c>
      <c r="T10" s="1">
        <v>2</v>
      </c>
      <c r="U10" s="1">
        <v>3</v>
      </c>
    </row>
    <row r="11" spans="1:21" ht="27.75" customHeight="1" x14ac:dyDescent="0.25">
      <c r="A11" s="5" t="s">
        <v>355</v>
      </c>
      <c r="B11" s="6" t="e">
        <f ca="1">IMAGE("https://shadowverse-portal.com/image/card/phase2/common/L/L_125041010.jpg",3)</f>
        <v>#NAME?</v>
      </c>
      <c r="C11" s="1">
        <v>2.23</v>
      </c>
      <c r="D11" s="7">
        <v>0</v>
      </c>
      <c r="E11" s="7">
        <v>0</v>
      </c>
      <c r="F11" s="7">
        <v>0.76923076923076927</v>
      </c>
      <c r="G11" s="7">
        <v>0.23076923076923081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3</v>
      </c>
      <c r="Q11" s="1">
        <v>3</v>
      </c>
      <c r="R11" s="1">
        <v>2</v>
      </c>
      <c r="S11" s="1">
        <v>2</v>
      </c>
      <c r="T11" s="1">
        <v>2</v>
      </c>
      <c r="U11" s="1">
        <v>3</v>
      </c>
    </row>
    <row r="12" spans="1:21" ht="27.75" customHeight="1" x14ac:dyDescent="0.25">
      <c r="A12" s="5" t="s">
        <v>327</v>
      </c>
      <c r="B12" s="6" t="e">
        <f ca="1">IMAGE("https://shadowverse-portal.com/image/card/phase2/common/L/L_126041010.jpg",3)</f>
        <v>#NAME?</v>
      </c>
      <c r="C12" s="1">
        <v>1.85</v>
      </c>
      <c r="D12" s="7">
        <v>0.23076923076923081</v>
      </c>
      <c r="E12" s="7">
        <v>7.6923076923076927E-2</v>
      </c>
      <c r="F12" s="7">
        <v>0.30769230769230771</v>
      </c>
      <c r="G12" s="7">
        <v>0.38461538461538458</v>
      </c>
      <c r="H12" s="1">
        <v>2</v>
      </c>
      <c r="I12" s="1">
        <v>1</v>
      </c>
      <c r="J12" s="1">
        <v>0</v>
      </c>
      <c r="K12" s="1">
        <v>3</v>
      </c>
      <c r="L12" s="1">
        <v>2</v>
      </c>
      <c r="M12" s="1">
        <v>3</v>
      </c>
      <c r="N12" s="1">
        <v>3</v>
      </c>
      <c r="O12" s="1">
        <v>3</v>
      </c>
      <c r="P12" s="1">
        <v>2</v>
      </c>
      <c r="Q12" s="1">
        <v>2</v>
      </c>
      <c r="R12" s="1">
        <v>0</v>
      </c>
      <c r="S12" s="1">
        <v>3</v>
      </c>
      <c r="T12" s="1">
        <v>2</v>
      </c>
      <c r="U12" s="1">
        <v>0</v>
      </c>
    </row>
    <row r="13" spans="1:21" ht="27.75" customHeight="1" x14ac:dyDescent="0.25">
      <c r="A13" s="5" t="s">
        <v>356</v>
      </c>
      <c r="B13" s="6" t="e">
        <f ca="1">IMAGE("https://shadowverse-portal.com/image/card/phase2/common/L/L_125031010.jpg",3)</f>
        <v>#NAME?</v>
      </c>
      <c r="C13" s="1">
        <v>1.77</v>
      </c>
      <c r="D13" s="7">
        <v>0.38461538461538458</v>
      </c>
      <c r="E13" s="7">
        <v>0</v>
      </c>
      <c r="F13" s="7">
        <v>7.6923076923076927E-2</v>
      </c>
      <c r="G13" s="7">
        <v>0.53846153846153844</v>
      </c>
      <c r="H13" s="1">
        <v>3</v>
      </c>
      <c r="I13" s="1">
        <v>0</v>
      </c>
      <c r="J13" s="1">
        <v>0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2</v>
      </c>
      <c r="R13" s="1">
        <v>0</v>
      </c>
      <c r="S13" s="1">
        <v>0</v>
      </c>
      <c r="T13" s="1">
        <v>0</v>
      </c>
      <c r="U13" s="1">
        <v>3</v>
      </c>
    </row>
    <row r="14" spans="1:21" ht="27.75" customHeight="1" x14ac:dyDescent="0.25">
      <c r="A14" s="5" t="s">
        <v>399</v>
      </c>
      <c r="B14" s="6" t="e">
        <f ca="1">IMAGE("https://shadowverse-portal.com/image/card/phase2/common/L/L_127431020.jpg",3)</f>
        <v>#NAME?</v>
      </c>
      <c r="C14" s="1">
        <v>1.38</v>
      </c>
      <c r="D14" s="7">
        <v>0.53846153846153844</v>
      </c>
      <c r="E14" s="7">
        <v>0</v>
      </c>
      <c r="F14" s="7">
        <v>0</v>
      </c>
      <c r="G14" s="7">
        <v>0.46153846153846162</v>
      </c>
      <c r="H14" s="1">
        <v>0</v>
      </c>
      <c r="I14" s="1">
        <v>0</v>
      </c>
      <c r="J14" s="1">
        <v>3</v>
      </c>
      <c r="K14" s="1">
        <v>3</v>
      </c>
      <c r="L14" s="1">
        <v>0</v>
      </c>
      <c r="M14" s="1">
        <v>0</v>
      </c>
      <c r="N14" s="1">
        <v>3</v>
      </c>
      <c r="O14" s="1">
        <v>3</v>
      </c>
      <c r="P14" s="1">
        <v>0</v>
      </c>
      <c r="Q14" s="1">
        <v>0</v>
      </c>
      <c r="R14" s="1">
        <v>3</v>
      </c>
      <c r="S14" s="1">
        <v>0</v>
      </c>
      <c r="T14" s="1">
        <v>3</v>
      </c>
      <c r="U14" s="1">
        <v>0</v>
      </c>
    </row>
    <row r="15" spans="1:21" ht="27.75" customHeight="1" x14ac:dyDescent="0.25">
      <c r="A15" s="5" t="s">
        <v>308</v>
      </c>
      <c r="B15" s="6" t="e">
        <f ca="1">IMAGE("https://shadowverse-portal.com/image/card/phase2/common/L/L_127033010.jpg",3)</f>
        <v>#NAME?</v>
      </c>
      <c r="C15" s="1">
        <v>1.23</v>
      </c>
      <c r="D15" s="7">
        <v>0.53846153846153844</v>
      </c>
      <c r="E15" s="7">
        <v>0</v>
      </c>
      <c r="F15" s="7">
        <v>0.15384615384615391</v>
      </c>
      <c r="G15" s="7">
        <v>0.30769230769230771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2</v>
      </c>
      <c r="P15" s="1">
        <v>3</v>
      </c>
      <c r="Q15" s="1">
        <v>3</v>
      </c>
      <c r="R15" s="1">
        <v>0</v>
      </c>
      <c r="S15" s="1">
        <v>0</v>
      </c>
      <c r="T15" s="1">
        <v>0</v>
      </c>
      <c r="U15" s="1">
        <v>3</v>
      </c>
    </row>
    <row r="16" spans="1:21" ht="27.75" customHeight="1" x14ac:dyDescent="0.25">
      <c r="A16" s="5" t="s">
        <v>465</v>
      </c>
      <c r="B16" s="6" t="e">
        <f ca="1">IMAGE("https://shadowverse-portal.com/image/card/phase2/common/L/L_126414010.jpg",3)</f>
        <v>#NAME?</v>
      </c>
      <c r="C16" s="1">
        <v>0.92</v>
      </c>
      <c r="D16" s="7">
        <v>0.69230769230769229</v>
      </c>
      <c r="E16" s="7">
        <v>0</v>
      </c>
      <c r="F16" s="7">
        <v>0</v>
      </c>
      <c r="G16" s="7">
        <v>0.30769230769230771</v>
      </c>
      <c r="H16" s="1">
        <v>0</v>
      </c>
      <c r="I16" s="1">
        <v>3</v>
      </c>
      <c r="J16" s="1">
        <v>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3</v>
      </c>
      <c r="U16" s="1">
        <v>0</v>
      </c>
    </row>
    <row r="17" spans="1:21" ht="27.75" customHeight="1" x14ac:dyDescent="0.25">
      <c r="A17" s="5" t="s">
        <v>400</v>
      </c>
      <c r="B17" s="6" t="e">
        <f ca="1">IMAGE("https://shadowverse-portal.com/image/card/phase2/common/L/L_127421010.jpg",3)</f>
        <v>#NAME?</v>
      </c>
      <c r="C17" s="1">
        <v>0.85</v>
      </c>
      <c r="D17" s="7">
        <v>0.69230769230769229</v>
      </c>
      <c r="E17" s="7">
        <v>0</v>
      </c>
      <c r="F17" s="7">
        <v>7.6923076923076927E-2</v>
      </c>
      <c r="G17" s="7">
        <v>0.23076923076923081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2</v>
      </c>
      <c r="P17" s="1">
        <v>3</v>
      </c>
      <c r="Q17" s="1">
        <v>3</v>
      </c>
      <c r="R17" s="1">
        <v>0</v>
      </c>
      <c r="S17" s="1">
        <v>0</v>
      </c>
      <c r="T17" s="1">
        <v>0</v>
      </c>
      <c r="U17" s="1">
        <v>0</v>
      </c>
    </row>
    <row r="18" spans="1:21" ht="27.75" customHeight="1" x14ac:dyDescent="0.25">
      <c r="A18" s="5" t="s">
        <v>467</v>
      </c>
      <c r="B18" s="6" t="e">
        <f ca="1">IMAGE("https://shadowverse-portal.com/image/card/phase2/common/L/L_124441030.jpg",3)</f>
        <v>#NAME?</v>
      </c>
      <c r="C18" s="1">
        <v>0.69</v>
      </c>
      <c r="D18" s="7">
        <v>0.61538461538461542</v>
      </c>
      <c r="E18" s="7">
        <v>0.23076923076923081</v>
      </c>
      <c r="F18" s="7">
        <v>0</v>
      </c>
      <c r="G18" s="7">
        <v>0.15384615384615391</v>
      </c>
      <c r="H18" s="1">
        <v>0</v>
      </c>
      <c r="I18" s="1">
        <v>3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3</v>
      </c>
      <c r="T18" s="1">
        <v>1</v>
      </c>
      <c r="U18" s="1">
        <v>0</v>
      </c>
    </row>
    <row r="19" spans="1:21" ht="27.75" customHeight="1" x14ac:dyDescent="0.25">
      <c r="A19" s="5" t="s">
        <v>366</v>
      </c>
      <c r="B19" s="6" t="e">
        <f ca="1">IMAGE("https://shadowverse-portal.com/image/card/phase2/common/L/L_126031020.jpg",3)</f>
        <v>#NAME?</v>
      </c>
      <c r="C19" s="1">
        <v>0.62</v>
      </c>
      <c r="D19" s="7">
        <v>0.69230769230769229</v>
      </c>
      <c r="E19" s="7">
        <v>0</v>
      </c>
      <c r="F19" s="7">
        <v>0.30769230769230771</v>
      </c>
      <c r="G19" s="7">
        <v>0</v>
      </c>
      <c r="H19" s="1">
        <v>0</v>
      </c>
      <c r="I19" s="1">
        <v>0</v>
      </c>
      <c r="J19" s="1">
        <v>2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2</v>
      </c>
      <c r="S19" s="1">
        <v>0</v>
      </c>
      <c r="T19" s="1">
        <v>2</v>
      </c>
      <c r="U19" s="1">
        <v>0</v>
      </c>
    </row>
    <row r="20" spans="1:21" ht="27.75" customHeight="1" x14ac:dyDescent="0.25">
      <c r="A20" s="5" t="s">
        <v>469</v>
      </c>
      <c r="B20" s="6" t="e">
        <f ca="1">IMAGE("https://shadowverse-portal.com/image/card/phase2/common/L/L_126441020.jpg",3)</f>
        <v>#NAME?</v>
      </c>
      <c r="C20" s="1">
        <v>0.54</v>
      </c>
      <c r="D20" s="7">
        <v>0.69230769230769229</v>
      </c>
      <c r="E20" s="7">
        <v>7.6923076923076927E-2</v>
      </c>
      <c r="F20" s="7">
        <v>0.23076923076923081</v>
      </c>
      <c r="G20" s="7">
        <v>0</v>
      </c>
      <c r="H20" s="1">
        <v>0</v>
      </c>
      <c r="I20" s="1">
        <v>0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2</v>
      </c>
      <c r="S20" s="1">
        <v>0</v>
      </c>
      <c r="T20" s="1">
        <v>2</v>
      </c>
      <c r="U20" s="1">
        <v>0</v>
      </c>
    </row>
    <row r="21" spans="1:21" ht="27.75" customHeight="1" x14ac:dyDescent="0.25">
      <c r="A21" s="5" t="s">
        <v>343</v>
      </c>
      <c r="B21" s="6" t="e">
        <f ca="1">IMAGE("https://shadowverse-portal.com/image/card/phase2/common/L/L_125041020.jpg",3)</f>
        <v>#NAME?</v>
      </c>
      <c r="C21" s="1">
        <v>0.54</v>
      </c>
      <c r="D21" s="7">
        <v>0.76923076923076927</v>
      </c>
      <c r="E21" s="7">
        <v>0</v>
      </c>
      <c r="F21" s="7">
        <v>0.15384615384615391</v>
      </c>
      <c r="G21" s="7">
        <v>7.6923076923076927E-2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0</v>
      </c>
      <c r="Q21" s="1">
        <v>0</v>
      </c>
      <c r="R21" s="1">
        <v>0</v>
      </c>
      <c r="S21" s="1">
        <v>2</v>
      </c>
      <c r="T21" s="1">
        <v>0</v>
      </c>
      <c r="U21" s="1">
        <v>3</v>
      </c>
    </row>
    <row r="22" spans="1:21" ht="27.75" customHeight="1" x14ac:dyDescent="0.25">
      <c r="A22" s="5" t="s">
        <v>464</v>
      </c>
      <c r="B22" s="6" t="e">
        <f ca="1">IMAGE("https://shadowverse-portal.com/image/card/phase2/common/L/L_126411030.jpg",3)</f>
        <v>#NAME?</v>
      </c>
      <c r="C22" s="1">
        <v>0.46</v>
      </c>
      <c r="D22" s="7">
        <v>0.84615384615384615</v>
      </c>
      <c r="E22" s="7">
        <v>0</v>
      </c>
      <c r="F22" s="7">
        <v>0</v>
      </c>
      <c r="G22" s="7">
        <v>0.15384615384615391</v>
      </c>
      <c r="H22" s="1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0</v>
      </c>
      <c r="U22" s="1">
        <v>0</v>
      </c>
    </row>
    <row r="23" spans="1:21" ht="27.75" customHeight="1" x14ac:dyDescent="0.25">
      <c r="A23" s="5" t="s">
        <v>466</v>
      </c>
      <c r="B23" s="6" t="e">
        <f ca="1">IMAGE("https://shadowverse-portal.com/image/card/phase2/common/L/L_126431030.jpg",3)</f>
        <v>#NAME?</v>
      </c>
      <c r="C23" s="1">
        <v>0.46</v>
      </c>
      <c r="D23" s="7">
        <v>0.69230769230769229</v>
      </c>
      <c r="E23" s="7">
        <v>0.23076923076923081</v>
      </c>
      <c r="F23" s="7">
        <v>0</v>
      </c>
      <c r="G23" s="7">
        <v>7.6923076923076927E-2</v>
      </c>
      <c r="H23" s="1">
        <v>0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</row>
    <row r="24" spans="1:21" ht="27.75" customHeight="1" x14ac:dyDescent="0.25">
      <c r="A24" s="5" t="s">
        <v>370</v>
      </c>
      <c r="B24" s="6" t="e">
        <f ca="1">IMAGE("https://shadowverse-portal.com/image/card/phase2/common/L/L_124031020.jpg",3)</f>
        <v>#NAME?</v>
      </c>
      <c r="C24" s="1">
        <v>0.38</v>
      </c>
      <c r="D24" s="7">
        <v>0.76923076923076927</v>
      </c>
      <c r="E24" s="7">
        <v>7.6923076923076927E-2</v>
      </c>
      <c r="F24" s="7">
        <v>0.15384615384615391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27.75" customHeight="1" x14ac:dyDescent="0.25">
      <c r="A25" s="5" t="s">
        <v>501</v>
      </c>
      <c r="B25" s="6" t="e">
        <f ca="1">IMAGE("https://shadowverse-portal.com/image/card/phase2/common/L/L_127414010.jpg",3)</f>
        <v>#NAME?</v>
      </c>
      <c r="C25" s="1">
        <v>0.38</v>
      </c>
      <c r="D25" s="7">
        <v>0.84615384615384615</v>
      </c>
      <c r="E25" s="7">
        <v>0</v>
      </c>
      <c r="F25" s="7">
        <v>7.6923076923076927E-2</v>
      </c>
      <c r="G25" s="7">
        <v>7.6923076923076927E-2</v>
      </c>
      <c r="H25" s="1">
        <v>0</v>
      </c>
      <c r="I25" s="1">
        <v>0</v>
      </c>
      <c r="J25" s="1">
        <v>0</v>
      </c>
      <c r="K25" s="1">
        <v>3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27.75" customHeight="1" x14ac:dyDescent="0.25">
      <c r="A26" s="5" t="s">
        <v>422</v>
      </c>
      <c r="B26" s="6" t="e">
        <f ca="1">IMAGE("https://shadowverse-portal.com/image/card/phase2/common/L/L_123011010.jpg",3)</f>
        <v>#NAME?</v>
      </c>
      <c r="C26" s="1">
        <v>0.23</v>
      </c>
      <c r="D26" s="7">
        <v>0.92307692307692313</v>
      </c>
      <c r="E26" s="7">
        <v>0</v>
      </c>
      <c r="F26" s="7">
        <v>0</v>
      </c>
      <c r="G26" s="7">
        <v>7.6923076923076927E-2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27.75" customHeight="1" x14ac:dyDescent="0.25">
      <c r="A27" s="5" t="s">
        <v>397</v>
      </c>
      <c r="B27" s="6" t="e">
        <f ca="1">IMAGE("https://shadowverse-portal.com/image/card/phase2/common/L/L_127411030.jpg",3)</f>
        <v>#NAME?</v>
      </c>
      <c r="C27" s="1">
        <v>0.15</v>
      </c>
      <c r="D27" s="7">
        <v>0.84615384615384615</v>
      </c>
      <c r="E27" s="7">
        <v>0.15384615384615391</v>
      </c>
      <c r="F27" s="7">
        <v>0</v>
      </c>
      <c r="G27" s="7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</row>
    <row r="28" spans="1:21" ht="27.75" customHeight="1" x14ac:dyDescent="0.25">
      <c r="A28" s="5" t="s">
        <v>470</v>
      </c>
      <c r="B28" s="6" t="e">
        <f ca="1">IMAGE("https://shadowverse-portal.com/image/card/phase2/common/L/L_125441010.jpg",3)</f>
        <v>#NAME?</v>
      </c>
      <c r="C28" s="1">
        <v>0.08</v>
      </c>
      <c r="D28" s="7">
        <v>0.92307692307692313</v>
      </c>
      <c r="E28" s="7">
        <v>7.6923076923076927E-2</v>
      </c>
      <c r="F28" s="7">
        <v>0</v>
      </c>
      <c r="G28" s="7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27.75" customHeight="1" x14ac:dyDescent="0.25">
      <c r="A29" s="5" t="s">
        <v>413</v>
      </c>
      <c r="B29" s="6" t="e">
        <f ca="1">IMAGE("https://shadowverse-portal.com/image/card/phase2/common/L/L_124034010.jpg",3)</f>
        <v>#NAME?</v>
      </c>
      <c r="C29" s="1">
        <v>0.08</v>
      </c>
      <c r="D29" s="7">
        <v>0.92307692307692313</v>
      </c>
      <c r="E29" s="7">
        <v>7.6923076923076927E-2</v>
      </c>
      <c r="F29" s="7">
        <v>0</v>
      </c>
      <c r="G29" s="7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27.75" customHeight="1" x14ac:dyDescent="0.25">
      <c r="A30" s="5" t="s">
        <v>502</v>
      </c>
      <c r="B30" s="6" t="e">
        <f ca="1">IMAGE("https://shadowverse-portal.com/image/card/phase2/common/L/L_124041020.jpg",3)</f>
        <v>#NAME?</v>
      </c>
      <c r="C30" s="1">
        <v>0.08</v>
      </c>
      <c r="D30" s="7">
        <v>0.92307692307692313</v>
      </c>
      <c r="E30" s="7">
        <v>7.6923076923076927E-2</v>
      </c>
      <c r="F30" s="7">
        <v>0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</row>
    <row r="31" spans="1:21" ht="27.75" customHeight="1" x14ac:dyDescent="0.25">
      <c r="A31" s="8"/>
      <c r="B31" s="6"/>
      <c r="D31" s="7"/>
      <c r="E31" s="7"/>
      <c r="F31" s="7"/>
      <c r="G31" s="7"/>
    </row>
    <row r="32" spans="1:21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U80">
    <cfRule type="expression" dxfId="22" priority="1">
      <formula>$C2&gt;=2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7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50</v>
      </c>
      <c r="J1" s="4" t="s">
        <v>61</v>
      </c>
      <c r="K1" s="4" t="s">
        <v>101</v>
      </c>
      <c r="L1" s="4" t="s">
        <v>117</v>
      </c>
      <c r="M1" s="4" t="s">
        <v>180</v>
      </c>
      <c r="N1" s="4" t="s">
        <v>185</v>
      </c>
      <c r="O1" s="4" t="s">
        <v>219</v>
      </c>
      <c r="P1" s="4" t="s">
        <v>244</v>
      </c>
      <c r="Q1" s="4" t="s">
        <v>260</v>
      </c>
    </row>
    <row r="2" spans="1:17" ht="27.75" customHeight="1" x14ac:dyDescent="0.25">
      <c r="A2" s="5" t="s">
        <v>503</v>
      </c>
      <c r="B2" s="6" t="e">
        <f ca="1">IMAGE("https://shadowverse-portal.com/image/card/phase2/common/L/L_125641020.jpg",3)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</row>
    <row r="3" spans="1:17" ht="27.75" customHeight="1" x14ac:dyDescent="0.25">
      <c r="A3" s="5" t="s">
        <v>504</v>
      </c>
      <c r="B3" s="6" t="e">
        <f ca="1">IMAGE("https://shadowverse-portal.com/image/card/phase2/common/L/L_127614010.jpg",3)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</row>
    <row r="4" spans="1:17" ht="27.75" customHeight="1" x14ac:dyDescent="0.25">
      <c r="A4" s="5" t="s">
        <v>505</v>
      </c>
      <c r="B4" s="6" t="e">
        <f ca="1">IMAGE("https://shadowverse-portal.com/image/card/phase2/common/L/L_127641010.jpg",3)</f>
        <v>#NAME?</v>
      </c>
      <c r="C4" s="1">
        <v>2.89</v>
      </c>
      <c r="D4" s="7">
        <v>0</v>
      </c>
      <c r="E4" s="7">
        <v>0</v>
      </c>
      <c r="F4" s="7">
        <v>0.1111111111111111</v>
      </c>
      <c r="G4" s="7">
        <v>0.88888888888888884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</row>
    <row r="5" spans="1:17" ht="27.75" customHeight="1" x14ac:dyDescent="0.25">
      <c r="A5" s="5" t="s">
        <v>506</v>
      </c>
      <c r="B5" s="6" t="e">
        <f ca="1">IMAGE("https://shadowverse-portal.com/image/card/phase2/common/L/L_126641010.jpg",3)</f>
        <v>#NAME?</v>
      </c>
      <c r="C5" s="1">
        <v>2.89</v>
      </c>
      <c r="D5" s="7">
        <v>0</v>
      </c>
      <c r="E5" s="7">
        <v>0</v>
      </c>
      <c r="F5" s="7">
        <v>0.1111111111111111</v>
      </c>
      <c r="G5" s="7">
        <v>0.88888888888888884</v>
      </c>
      <c r="H5" s="1">
        <v>3</v>
      </c>
      <c r="I5" s="1">
        <v>2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</row>
    <row r="6" spans="1:17" ht="27.75" customHeight="1" x14ac:dyDescent="0.25">
      <c r="A6" s="5" t="s">
        <v>507</v>
      </c>
      <c r="B6" s="6" t="e">
        <f ca="1">IMAGE("https://shadowverse-portal.com/image/card/phase2/common/L/L_127631010.jpg",3)</f>
        <v>#NAME?</v>
      </c>
      <c r="C6" s="1">
        <v>2.89</v>
      </c>
      <c r="D6" s="7">
        <v>0</v>
      </c>
      <c r="E6" s="7">
        <v>0</v>
      </c>
      <c r="F6" s="7">
        <v>0.1111111111111111</v>
      </c>
      <c r="G6" s="7">
        <v>0.88888888888888884</v>
      </c>
      <c r="H6" s="1">
        <v>3</v>
      </c>
      <c r="I6" s="1">
        <v>2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</row>
    <row r="7" spans="1:17" ht="27.75" customHeight="1" x14ac:dyDescent="0.25">
      <c r="A7" s="5" t="s">
        <v>508</v>
      </c>
      <c r="B7" s="6" t="e">
        <f ca="1">IMAGE("https://shadowverse-portal.com/image/card/phase2/common/L/L_126631020.jpg",3)</f>
        <v>#NAME?</v>
      </c>
      <c r="C7" s="1">
        <v>2.67</v>
      </c>
      <c r="D7" s="7">
        <v>0.1111111111111111</v>
      </c>
      <c r="E7" s="7">
        <v>0</v>
      </c>
      <c r="F7" s="7">
        <v>0</v>
      </c>
      <c r="G7" s="7">
        <v>0.88888888888888884</v>
      </c>
      <c r="H7" s="1">
        <v>3</v>
      </c>
      <c r="I7" s="1">
        <v>0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</row>
    <row r="8" spans="1:17" ht="27.75" customHeight="1" x14ac:dyDescent="0.25">
      <c r="A8" s="5" t="s">
        <v>509</v>
      </c>
      <c r="B8" s="6" t="e">
        <f ca="1">IMAGE("https://shadowverse-portal.com/image/card/phase2/common/L/L_127621030.jpg",3)</f>
        <v>#NAME?</v>
      </c>
      <c r="C8" s="1">
        <v>2.67</v>
      </c>
      <c r="D8" s="7">
        <v>0.1111111111111111</v>
      </c>
      <c r="E8" s="7">
        <v>0</v>
      </c>
      <c r="F8" s="7">
        <v>0</v>
      </c>
      <c r="G8" s="7">
        <v>0.88888888888888884</v>
      </c>
      <c r="H8" s="1">
        <v>3</v>
      </c>
      <c r="I8" s="1">
        <v>0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</row>
    <row r="9" spans="1:17" ht="27.75" customHeight="1" x14ac:dyDescent="0.25">
      <c r="A9" s="5" t="s">
        <v>510</v>
      </c>
      <c r="B9" s="6" t="e">
        <f ca="1">IMAGE("https://shadowverse-portal.com/image/card/phase2/common/L/L_127621020.jpg",3)</f>
        <v>#NAME?</v>
      </c>
      <c r="C9" s="1">
        <v>2.67</v>
      </c>
      <c r="D9" s="7">
        <v>0.1111111111111111</v>
      </c>
      <c r="E9" s="7">
        <v>0</v>
      </c>
      <c r="F9" s="7">
        <v>0</v>
      </c>
      <c r="G9" s="7">
        <v>0.88888888888888884</v>
      </c>
      <c r="H9" s="1">
        <v>3</v>
      </c>
      <c r="I9" s="1">
        <v>0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</row>
    <row r="10" spans="1:17" ht="27.75" customHeight="1" x14ac:dyDescent="0.25">
      <c r="A10" s="5" t="s">
        <v>511</v>
      </c>
      <c r="B10" s="6" t="e">
        <f ca="1">IMAGE("https://shadowverse-portal.com/image/card/phase2/common/L/L_127621010.jpg",3)</f>
        <v>#NAME?</v>
      </c>
      <c r="C10" s="1">
        <v>2.33</v>
      </c>
      <c r="D10" s="7">
        <v>0.22222222222222221</v>
      </c>
      <c r="E10" s="7">
        <v>0</v>
      </c>
      <c r="F10" s="7">
        <v>0</v>
      </c>
      <c r="G10" s="7">
        <v>0.77777777777777779</v>
      </c>
      <c r="H10" s="1">
        <v>3</v>
      </c>
      <c r="I10" s="1">
        <v>0</v>
      </c>
      <c r="J10" s="1">
        <v>3</v>
      </c>
      <c r="K10" s="1">
        <v>3</v>
      </c>
      <c r="L10" s="1">
        <v>3</v>
      </c>
      <c r="M10" s="1">
        <v>0</v>
      </c>
      <c r="N10" s="1">
        <v>3</v>
      </c>
      <c r="O10" s="1">
        <v>3</v>
      </c>
      <c r="P10" s="1">
        <v>3</v>
      </c>
      <c r="Q10" s="1">
        <v>3</v>
      </c>
    </row>
    <row r="11" spans="1:17" ht="27.75" customHeight="1" x14ac:dyDescent="0.25">
      <c r="A11" s="5" t="s">
        <v>512</v>
      </c>
      <c r="B11" s="6" t="e">
        <f ca="1">IMAGE("https://shadowverse-portal.com/image/card/phase2/common/L/L_125631010.jpg",3)</f>
        <v>#NAME?</v>
      </c>
      <c r="C11" s="1">
        <v>2.33</v>
      </c>
      <c r="D11" s="7">
        <v>0.1111111111111111</v>
      </c>
      <c r="E11" s="7">
        <v>0</v>
      </c>
      <c r="F11" s="7">
        <v>0.33333333333333331</v>
      </c>
      <c r="G11" s="7">
        <v>0.55555555555555558</v>
      </c>
      <c r="H11" s="1">
        <v>3</v>
      </c>
      <c r="I11" s="1">
        <v>0</v>
      </c>
      <c r="J11" s="1">
        <v>2</v>
      </c>
      <c r="K11" s="1">
        <v>3</v>
      </c>
      <c r="L11" s="1">
        <v>3</v>
      </c>
      <c r="M11" s="1">
        <v>3</v>
      </c>
      <c r="N11" s="1">
        <v>2</v>
      </c>
      <c r="O11" s="1">
        <v>3</v>
      </c>
      <c r="P11" s="1">
        <v>2</v>
      </c>
      <c r="Q11" s="1">
        <v>3</v>
      </c>
    </row>
    <row r="12" spans="1:17" ht="27.75" customHeight="1" x14ac:dyDescent="0.25">
      <c r="A12" s="5" t="s">
        <v>513</v>
      </c>
      <c r="B12" s="6" t="e">
        <f ca="1">IMAGE("https://shadowverse-portal.com/image/card/phase2/common/L/L_125633010.jpg",3)</f>
        <v>#NAME?</v>
      </c>
      <c r="C12" s="1">
        <v>2</v>
      </c>
      <c r="D12" s="7">
        <v>0.1111111111111111</v>
      </c>
      <c r="E12" s="7">
        <v>0</v>
      </c>
      <c r="F12" s="7">
        <v>0.66666666666666663</v>
      </c>
      <c r="G12" s="7">
        <v>0.22222222222222221</v>
      </c>
      <c r="H12" s="1">
        <v>2</v>
      </c>
      <c r="I12" s="1">
        <v>0</v>
      </c>
      <c r="J12" s="1">
        <v>2</v>
      </c>
      <c r="K12" s="1">
        <v>2</v>
      </c>
      <c r="L12" s="1">
        <v>2</v>
      </c>
      <c r="M12" s="1">
        <v>3</v>
      </c>
      <c r="N12" s="1">
        <v>2</v>
      </c>
      <c r="O12" s="1">
        <v>3</v>
      </c>
      <c r="P12" s="1">
        <v>2</v>
      </c>
      <c r="Q12" s="1">
        <v>2</v>
      </c>
    </row>
    <row r="13" spans="1:17" ht="27.75" customHeight="1" x14ac:dyDescent="0.25">
      <c r="A13" s="5" t="s">
        <v>514</v>
      </c>
      <c r="B13" s="6" t="e">
        <f ca="1">IMAGE("https://shadowverse-portal.com/image/card/phase2/common/L/L_127611010.jpg",3)</f>
        <v>#NAME?</v>
      </c>
      <c r="C13" s="1">
        <v>2</v>
      </c>
      <c r="D13" s="7">
        <v>0.33333333333333331</v>
      </c>
      <c r="E13" s="7">
        <v>0</v>
      </c>
      <c r="F13" s="7">
        <v>0</v>
      </c>
      <c r="G13" s="7">
        <v>0.66666666666666663</v>
      </c>
      <c r="H13" s="1">
        <v>3</v>
      </c>
      <c r="I13" s="1">
        <v>0</v>
      </c>
      <c r="J13" s="1">
        <v>3</v>
      </c>
      <c r="K13" s="1">
        <v>0</v>
      </c>
      <c r="L13" s="1">
        <v>3</v>
      </c>
      <c r="M13" s="1">
        <v>3</v>
      </c>
      <c r="N13" s="1">
        <v>3</v>
      </c>
      <c r="O13" s="1">
        <v>3</v>
      </c>
      <c r="P13" s="1">
        <v>0</v>
      </c>
      <c r="Q13" s="1">
        <v>3</v>
      </c>
    </row>
    <row r="14" spans="1:17" ht="27.75" customHeight="1" x14ac:dyDescent="0.25">
      <c r="A14" s="5" t="s">
        <v>515</v>
      </c>
      <c r="B14" s="6" t="e">
        <f ca="1">IMAGE("https://shadowverse-portal.com/image/card/phase2/common/L/L_123641030.jpg",3)</f>
        <v>#NAME?</v>
      </c>
      <c r="C14" s="1">
        <v>1.67</v>
      </c>
      <c r="D14" s="7">
        <v>0.44444444444444442</v>
      </c>
      <c r="E14" s="7">
        <v>0</v>
      </c>
      <c r="F14" s="7">
        <v>0</v>
      </c>
      <c r="G14" s="7">
        <v>0.55555555555555558</v>
      </c>
      <c r="H14" s="1">
        <v>3</v>
      </c>
      <c r="I14" s="1">
        <v>3</v>
      </c>
      <c r="J14" s="1">
        <v>3</v>
      </c>
      <c r="K14" s="1">
        <v>0</v>
      </c>
      <c r="L14" s="1">
        <v>0</v>
      </c>
      <c r="M14" s="1">
        <v>3</v>
      </c>
      <c r="N14" s="1">
        <v>3</v>
      </c>
      <c r="O14" s="1">
        <v>3</v>
      </c>
      <c r="P14" s="1">
        <v>0</v>
      </c>
      <c r="Q14" s="1">
        <v>0</v>
      </c>
    </row>
    <row r="15" spans="1:17" ht="27.75" customHeight="1" x14ac:dyDescent="0.25">
      <c r="A15" s="5" t="s">
        <v>343</v>
      </c>
      <c r="B15" s="6" t="e">
        <f ca="1">IMAGE("https://shadowverse-portal.com/image/card/phase2/common/L/L_125041020.jpg",3)</f>
        <v>#NAME?</v>
      </c>
      <c r="C15" s="1">
        <v>1</v>
      </c>
      <c r="D15" s="7">
        <v>0.66666666666666663</v>
      </c>
      <c r="E15" s="7">
        <v>0</v>
      </c>
      <c r="F15" s="7">
        <v>0</v>
      </c>
      <c r="G15" s="7">
        <v>0.33333333333333331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</row>
    <row r="16" spans="1:17" ht="27.75" customHeight="1" x14ac:dyDescent="0.25">
      <c r="A16" s="5" t="s">
        <v>516</v>
      </c>
      <c r="B16" s="6" t="e">
        <f ca="1">IMAGE("https://shadowverse-portal.com/image/card/phase2/common/L/L_127641020.jpg",3)</f>
        <v>#NAME?</v>
      </c>
      <c r="C16" s="1">
        <v>0.78</v>
      </c>
      <c r="D16" s="7">
        <v>0.55555555555555558</v>
      </c>
      <c r="E16" s="7">
        <v>0.1111111111111111</v>
      </c>
      <c r="F16" s="7">
        <v>0.33333333333333331</v>
      </c>
      <c r="G16" s="7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2</v>
      </c>
      <c r="Q16" s="1">
        <v>2</v>
      </c>
    </row>
    <row r="17" spans="1:17" ht="27.75" customHeight="1" x14ac:dyDescent="0.25">
      <c r="A17" s="5" t="s">
        <v>517</v>
      </c>
      <c r="B17" s="6" t="e">
        <f ca="1">IMAGE("https://shadowverse-portal.com/image/card/phase2/common/L/L_125621020.jpg",3)</f>
        <v>#NAME?</v>
      </c>
      <c r="C17" s="1">
        <v>0.78</v>
      </c>
      <c r="D17" s="7">
        <v>0.66666666666666663</v>
      </c>
      <c r="E17" s="7">
        <v>0</v>
      </c>
      <c r="F17" s="7">
        <v>0.22222222222222221</v>
      </c>
      <c r="G17" s="7">
        <v>0.1111111111111111</v>
      </c>
      <c r="H17" s="1">
        <v>0</v>
      </c>
      <c r="I17" s="1">
        <v>3</v>
      </c>
      <c r="J17" s="1">
        <v>0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</row>
    <row r="18" spans="1:17" ht="27.75" customHeight="1" x14ac:dyDescent="0.25">
      <c r="A18" s="5" t="s">
        <v>518</v>
      </c>
      <c r="B18" s="6" t="e">
        <f ca="1">IMAGE("https://shadowverse-portal.com/image/card/phase2/common/L/L_126621020.jpg",3)</f>
        <v>#NAME?</v>
      </c>
      <c r="C18" s="1">
        <v>0.67</v>
      </c>
      <c r="D18" s="7">
        <v>0.77777777777777779</v>
      </c>
      <c r="E18" s="7">
        <v>0</v>
      </c>
      <c r="F18" s="7">
        <v>0</v>
      </c>
      <c r="G18" s="7">
        <v>0.22222222222222221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3</v>
      </c>
      <c r="N18" s="1">
        <v>0</v>
      </c>
      <c r="O18" s="1">
        <v>0</v>
      </c>
      <c r="P18" s="1">
        <v>0</v>
      </c>
      <c r="Q18" s="1">
        <v>0</v>
      </c>
    </row>
    <row r="19" spans="1:17" ht="27.75" customHeight="1" x14ac:dyDescent="0.25">
      <c r="A19" s="5" t="s">
        <v>519</v>
      </c>
      <c r="B19" s="6" t="e">
        <f ca="1">IMAGE("https://shadowverse-portal.com/image/card/phase2/common/L/L_123621030.jpg",3)</f>
        <v>#NAME?</v>
      </c>
      <c r="C19" s="1">
        <v>0.67</v>
      </c>
      <c r="D19" s="7">
        <v>0.77777777777777779</v>
      </c>
      <c r="E19" s="7">
        <v>0</v>
      </c>
      <c r="F19" s="7">
        <v>0</v>
      </c>
      <c r="G19" s="7">
        <v>0.22222222222222221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0</v>
      </c>
      <c r="P19" s="1">
        <v>3</v>
      </c>
      <c r="Q19" s="1">
        <v>0</v>
      </c>
    </row>
    <row r="20" spans="1:17" ht="27.75" customHeight="1" x14ac:dyDescent="0.25">
      <c r="A20" s="5" t="s">
        <v>520</v>
      </c>
      <c r="B20" s="6" t="e">
        <f ca="1">IMAGE("https://shadowverse-portal.com/image/card/phase2/common/L/L_126631030.jpg",3)</f>
        <v>#NAME?</v>
      </c>
      <c r="C20" s="1">
        <v>0.56000000000000005</v>
      </c>
      <c r="D20" s="7">
        <v>0.66666666666666663</v>
      </c>
      <c r="E20" s="7">
        <v>0.1111111111111111</v>
      </c>
      <c r="F20" s="7">
        <v>0.22222222222222221</v>
      </c>
      <c r="G20" s="7">
        <v>0</v>
      </c>
      <c r="H20" s="1">
        <v>0</v>
      </c>
      <c r="I20" s="1">
        <v>0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2</v>
      </c>
      <c r="Q20" s="1">
        <v>0</v>
      </c>
    </row>
    <row r="21" spans="1:17" ht="27.75" customHeight="1" x14ac:dyDescent="0.25">
      <c r="A21" s="5" t="s">
        <v>354</v>
      </c>
      <c r="B21" s="6" t="e">
        <f ca="1">IMAGE("https://shadowverse-portal.com/image/card/phase2/common/L/L_125011010.jpg",3)</f>
        <v>#NAME?</v>
      </c>
      <c r="C21" s="1">
        <v>0.33</v>
      </c>
      <c r="D21" s="7">
        <v>0.88888888888888884</v>
      </c>
      <c r="E21" s="7">
        <v>0</v>
      </c>
      <c r="F21" s="7">
        <v>0</v>
      </c>
      <c r="G21" s="7">
        <v>0.1111111111111111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t="27.75" customHeight="1" x14ac:dyDescent="0.25">
      <c r="A22" s="5" t="s">
        <v>327</v>
      </c>
      <c r="B22" s="6" t="e">
        <f ca="1">IMAGE("https://shadowverse-portal.com/image/card/phase2/common/L/L_126041010.jpg",3)</f>
        <v>#NAME?</v>
      </c>
      <c r="C22" s="1">
        <v>0.33</v>
      </c>
      <c r="D22" s="7">
        <v>0.88888888888888884</v>
      </c>
      <c r="E22" s="7">
        <v>0</v>
      </c>
      <c r="F22" s="7">
        <v>0</v>
      </c>
      <c r="G22" s="7">
        <v>0.1111111111111111</v>
      </c>
      <c r="H22" s="1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t="27.75" customHeight="1" x14ac:dyDescent="0.25">
      <c r="A23" s="5" t="s">
        <v>521</v>
      </c>
      <c r="B23" s="6" t="e">
        <f ca="1">IMAGE("https://shadowverse-portal.com/image/card/phase2/common/L/L_126611010.jpg",3)</f>
        <v>#NAME?</v>
      </c>
      <c r="C23" s="1">
        <v>0.33</v>
      </c>
      <c r="D23" s="7">
        <v>0.88888888888888884</v>
      </c>
      <c r="E23" s="7">
        <v>0</v>
      </c>
      <c r="F23" s="7">
        <v>0</v>
      </c>
      <c r="G23" s="7">
        <v>0.1111111111111111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t="27.75" customHeight="1" x14ac:dyDescent="0.25">
      <c r="A24" s="5" t="s">
        <v>522</v>
      </c>
      <c r="B24" s="6" t="e">
        <f ca="1">IMAGE("https://shadowverse-portal.com/image/card/phase2/common/L/L_126614010.jpg",3)</f>
        <v>#NAME?</v>
      </c>
      <c r="C24" s="1">
        <v>0.33</v>
      </c>
      <c r="D24" s="7">
        <v>0.88888888888888884</v>
      </c>
      <c r="E24" s="7">
        <v>0</v>
      </c>
      <c r="F24" s="7">
        <v>0</v>
      </c>
      <c r="G24" s="7">
        <v>0.1111111111111111</v>
      </c>
      <c r="H24" s="1">
        <v>0</v>
      </c>
      <c r="I24" s="1">
        <v>0</v>
      </c>
      <c r="J24" s="1">
        <v>0</v>
      </c>
      <c r="K24" s="1">
        <v>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t="27.75" customHeight="1" x14ac:dyDescent="0.25">
      <c r="A25" s="5" t="s">
        <v>523</v>
      </c>
      <c r="B25" s="6" t="e">
        <f ca="1">IMAGE("https://shadowverse-portal.com/image/card/phase2/common/L/L_123624010.jpg",3)</f>
        <v>#NAME?</v>
      </c>
      <c r="C25" s="1">
        <v>0.33</v>
      </c>
      <c r="D25" s="7">
        <v>0.88888888888888884</v>
      </c>
      <c r="E25" s="7">
        <v>0</v>
      </c>
      <c r="F25" s="7">
        <v>0</v>
      </c>
      <c r="G25" s="7">
        <v>0.1111111111111111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t="27.75" customHeight="1" x14ac:dyDescent="0.25">
      <c r="A26" s="5" t="s">
        <v>524</v>
      </c>
      <c r="B26" s="6" t="e">
        <f ca="1">IMAGE("https://shadowverse-portal.com/image/card/phase2/common/L/L_100614020.jpg",3)</f>
        <v>#NAME?</v>
      </c>
      <c r="C26" s="1">
        <v>0.22</v>
      </c>
      <c r="D26" s="7">
        <v>0.88888888888888884</v>
      </c>
      <c r="E26" s="7">
        <v>0</v>
      </c>
      <c r="F26" s="7">
        <v>0.1111111111111111</v>
      </c>
      <c r="G26" s="7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t="27.75" customHeight="1" x14ac:dyDescent="0.25">
      <c r="A27" s="5" t="s">
        <v>422</v>
      </c>
      <c r="B27" s="6" t="e">
        <f ca="1">IMAGE("https://shadowverse-portal.com/image/card/phase2/common/L/L_123011010.jpg",3)</f>
        <v>#NAME?</v>
      </c>
      <c r="C27" s="1">
        <v>0.22</v>
      </c>
      <c r="D27" s="7">
        <v>0.88888888888888884</v>
      </c>
      <c r="E27" s="7">
        <v>0</v>
      </c>
      <c r="F27" s="7">
        <v>0.1111111111111111</v>
      </c>
      <c r="G27" s="7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t="27.75" customHeight="1" x14ac:dyDescent="0.25">
      <c r="A28" s="5" t="s">
        <v>366</v>
      </c>
      <c r="B28" s="6" t="e">
        <f ca="1">IMAGE("https://shadowverse-portal.com/image/card/phase2/common/L/L_126031020.jpg",3)</f>
        <v>#NAME?</v>
      </c>
      <c r="C28" s="1">
        <v>0.22</v>
      </c>
      <c r="D28" s="7">
        <v>0.88888888888888884</v>
      </c>
      <c r="E28" s="7">
        <v>0</v>
      </c>
      <c r="F28" s="7">
        <v>0.1111111111111111</v>
      </c>
      <c r="G28" s="7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t="27.75" customHeight="1" x14ac:dyDescent="0.25">
      <c r="A29" s="5" t="s">
        <v>525</v>
      </c>
      <c r="B29" s="6" t="e">
        <f ca="1">IMAGE("https://shadowverse-portal.com/image/card/phase2/common/L/L_123621010.jpg",3)</f>
        <v>#NAME?</v>
      </c>
      <c r="C29" s="1">
        <v>0.11</v>
      </c>
      <c r="D29" s="7">
        <v>0.88888888888888884</v>
      </c>
      <c r="E29" s="7">
        <v>0.1111111111111111</v>
      </c>
      <c r="F29" s="7">
        <v>0</v>
      </c>
      <c r="G29" s="7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t="27.75" customHeight="1" x14ac:dyDescent="0.25">
      <c r="A30" s="5" t="s">
        <v>526</v>
      </c>
      <c r="B30" s="6" t="e">
        <f ca="1">IMAGE("https://shadowverse-portal.com/image/card/phase2/common/L/L_123641020.jpg",3)</f>
        <v>#NAME?</v>
      </c>
      <c r="C30" s="1">
        <v>0.11</v>
      </c>
      <c r="D30" s="7">
        <v>0.88888888888888884</v>
      </c>
      <c r="E30" s="7">
        <v>0.1111111111111111</v>
      </c>
      <c r="F30" s="7">
        <v>0</v>
      </c>
      <c r="G30" s="7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t="27.75" customHeight="1" x14ac:dyDescent="0.25">
      <c r="A31" s="8"/>
      <c r="B31" s="6"/>
      <c r="D31" s="7"/>
      <c r="E31" s="7"/>
      <c r="F31" s="7"/>
      <c r="G31" s="7"/>
    </row>
    <row r="32" spans="1:17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Q80">
    <cfRule type="expression" dxfId="21" priority="1">
      <formula>$C2&gt;=2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6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40</v>
      </c>
      <c r="J1" s="4" t="s">
        <v>126</v>
      </c>
      <c r="K1" s="4" t="s">
        <v>184</v>
      </c>
      <c r="L1" s="4" t="s">
        <v>203</v>
      </c>
      <c r="M1" s="4" t="s">
        <v>215</v>
      </c>
      <c r="N1" s="4" t="s">
        <v>244</v>
      </c>
      <c r="O1" s="4" t="s">
        <v>246</v>
      </c>
      <c r="P1" s="4" t="s">
        <v>273</v>
      </c>
    </row>
    <row r="2" spans="1:16" ht="27.75" customHeight="1" x14ac:dyDescent="0.25">
      <c r="A2" s="5" t="s">
        <v>448</v>
      </c>
      <c r="B2" s="6" t="e">
        <f ca="1">IMAGE("https://shadowverse-portal.com/image/card/phase2/common/L/L_127841010.jpg",3)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</row>
    <row r="3" spans="1:16" ht="27.75" customHeight="1" x14ac:dyDescent="0.25">
      <c r="A3" s="5" t="s">
        <v>527</v>
      </c>
      <c r="B3" s="6" t="e">
        <f ca="1">IMAGE("https://shadowverse-portal.com/image/card/phase2/common/L/L_127831010.jpg",3)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</row>
    <row r="4" spans="1:16" ht="27.75" customHeight="1" x14ac:dyDescent="0.25">
      <c r="A4" s="5" t="s">
        <v>528</v>
      </c>
      <c r="B4" s="6" t="e">
        <f ca="1">IMAGE("https://shadowverse-portal.com/image/card/phase2/common/L/L_127821010.jpg",3)</f>
        <v>#NAME?</v>
      </c>
      <c r="C4" s="1">
        <v>2.75</v>
      </c>
      <c r="D4" s="7">
        <v>0</v>
      </c>
      <c r="E4" s="7">
        <v>0</v>
      </c>
      <c r="F4" s="7">
        <v>0.25</v>
      </c>
      <c r="G4" s="7">
        <v>0.75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2</v>
      </c>
      <c r="N4" s="1">
        <v>3</v>
      </c>
      <c r="O4" s="1">
        <v>3</v>
      </c>
      <c r="P4" s="1">
        <v>2</v>
      </c>
    </row>
    <row r="5" spans="1:16" ht="27.75" customHeight="1" x14ac:dyDescent="0.25">
      <c r="A5" s="5" t="s">
        <v>450</v>
      </c>
      <c r="B5" s="6" t="e">
        <f ca="1">IMAGE("https://shadowverse-portal.com/image/card/phase2/common/L/L_127811010.jpg",3)</f>
        <v>#NAME?</v>
      </c>
      <c r="C5" s="1">
        <v>2.38</v>
      </c>
      <c r="D5" s="7">
        <v>0.125</v>
      </c>
      <c r="E5" s="7">
        <v>0.125</v>
      </c>
      <c r="F5" s="7">
        <v>0</v>
      </c>
      <c r="G5" s="7">
        <v>0.75</v>
      </c>
      <c r="H5" s="1">
        <v>3</v>
      </c>
      <c r="I5" s="1">
        <v>1</v>
      </c>
      <c r="J5" s="1">
        <v>0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</row>
    <row r="6" spans="1:16" ht="27.75" customHeight="1" x14ac:dyDescent="0.25">
      <c r="A6" s="5" t="s">
        <v>308</v>
      </c>
      <c r="B6" s="6" t="e">
        <f ca="1">IMAGE("https://shadowverse-portal.com/image/card/phase2/common/L/L_127033010.jpg",3)</f>
        <v>#NAME?</v>
      </c>
      <c r="C6" s="1">
        <v>2.12</v>
      </c>
      <c r="D6" s="7">
        <v>0</v>
      </c>
      <c r="E6" s="7">
        <v>0.25</v>
      </c>
      <c r="F6" s="7">
        <v>0.375</v>
      </c>
      <c r="G6" s="7">
        <v>0.375</v>
      </c>
      <c r="H6" s="1">
        <v>2</v>
      </c>
      <c r="I6" s="1">
        <v>3</v>
      </c>
      <c r="J6" s="1">
        <v>3</v>
      </c>
      <c r="K6" s="1">
        <v>2</v>
      </c>
      <c r="L6" s="1">
        <v>3</v>
      </c>
      <c r="M6" s="1">
        <v>1</v>
      </c>
      <c r="N6" s="1">
        <v>2</v>
      </c>
      <c r="O6" s="1">
        <v>2</v>
      </c>
      <c r="P6" s="1">
        <v>1</v>
      </c>
    </row>
    <row r="7" spans="1:16" ht="27.75" customHeight="1" x14ac:dyDescent="0.25">
      <c r="A7" s="5" t="s">
        <v>529</v>
      </c>
      <c r="B7" s="6" t="e">
        <f ca="1">IMAGE("https://shadowverse-portal.com/image/card/phase2/common/L/L_127814010.jpg",3)</f>
        <v>#NAME?</v>
      </c>
      <c r="C7" s="1">
        <v>1.25</v>
      </c>
      <c r="D7" s="7">
        <v>0</v>
      </c>
      <c r="E7" s="7">
        <v>0.875</v>
      </c>
      <c r="F7" s="7">
        <v>0</v>
      </c>
      <c r="G7" s="7">
        <v>0.125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1</v>
      </c>
      <c r="N7" s="1">
        <v>1</v>
      </c>
      <c r="O7" s="1">
        <v>1</v>
      </c>
      <c r="P7" s="1">
        <v>1</v>
      </c>
    </row>
    <row r="8" spans="1:16" ht="27.75" customHeight="1" x14ac:dyDescent="0.25">
      <c r="A8" s="5" t="s">
        <v>434</v>
      </c>
      <c r="B8" s="6" t="e">
        <f ca="1">IMAGE("https://shadowverse-portal.com/image/card/phase2/common/L/L_124814010.jpg",3)</f>
        <v>#NAME?</v>
      </c>
      <c r="C8" s="1">
        <v>1</v>
      </c>
      <c r="D8" s="7">
        <v>0</v>
      </c>
      <c r="E8" s="7">
        <v>1</v>
      </c>
      <c r="F8" s="7">
        <v>0</v>
      </c>
      <c r="G8" s="7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</row>
    <row r="9" spans="1:16" ht="27.75" customHeight="1" x14ac:dyDescent="0.25">
      <c r="A9" s="5" t="s">
        <v>343</v>
      </c>
      <c r="B9" s="6" t="e">
        <f ca="1">IMAGE("https://shadowverse-portal.com/image/card/phase2/common/L/L_125041020.jpg",3)</f>
        <v>#NAME?</v>
      </c>
      <c r="C9" s="1">
        <v>1</v>
      </c>
      <c r="D9" s="7">
        <v>0</v>
      </c>
      <c r="E9" s="7">
        <v>1</v>
      </c>
      <c r="F9" s="7">
        <v>0</v>
      </c>
      <c r="G9" s="7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ht="27.75" customHeight="1" x14ac:dyDescent="0.25">
      <c r="A10" s="5" t="s">
        <v>328</v>
      </c>
      <c r="B10" s="6" t="e">
        <f ca="1">IMAGE("https://shadowverse-portal.com/image/card/phase2/common/L/L_126041020.jpg",3)</f>
        <v>#NAME?</v>
      </c>
      <c r="C10" s="1">
        <v>1</v>
      </c>
      <c r="D10" s="7">
        <v>0</v>
      </c>
      <c r="E10" s="7">
        <v>1</v>
      </c>
      <c r="F10" s="7">
        <v>0</v>
      </c>
      <c r="G10" s="7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</row>
    <row r="11" spans="1:16" ht="27.75" customHeight="1" x14ac:dyDescent="0.25">
      <c r="A11" s="5" t="s">
        <v>437</v>
      </c>
      <c r="B11" s="6" t="e">
        <f ca="1">IMAGE("https://shadowverse-portal.com/image/card/phase2/common/L/L_123831010.jpg",3)</f>
        <v>#NAME?</v>
      </c>
      <c r="C11" s="1">
        <v>1</v>
      </c>
      <c r="D11" s="7">
        <v>0</v>
      </c>
      <c r="E11" s="7">
        <v>1</v>
      </c>
      <c r="F11" s="7">
        <v>0</v>
      </c>
      <c r="G11" s="7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</row>
    <row r="12" spans="1:16" ht="27.75" customHeight="1" x14ac:dyDescent="0.25">
      <c r="A12" s="5" t="s">
        <v>435</v>
      </c>
      <c r="B12" s="6" t="e">
        <f ca="1">IMAGE("https://shadowverse-portal.com/image/card/phase2/common/L/L_125821020.jpg",3)</f>
        <v>#NAME?</v>
      </c>
      <c r="C12" s="1">
        <v>1</v>
      </c>
      <c r="D12" s="7">
        <v>0</v>
      </c>
      <c r="E12" s="7">
        <v>1</v>
      </c>
      <c r="F12" s="7">
        <v>0</v>
      </c>
      <c r="G12" s="7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</row>
    <row r="13" spans="1:16" ht="27.75" customHeight="1" x14ac:dyDescent="0.25">
      <c r="A13" s="5" t="s">
        <v>444</v>
      </c>
      <c r="B13" s="6" t="e">
        <f ca="1">IMAGE("https://shadowverse-portal.com/image/card/phase2/common/L/L_125844010.jpg",3)</f>
        <v>#NAME?</v>
      </c>
      <c r="C13" s="1">
        <v>1</v>
      </c>
      <c r="D13" s="7">
        <v>0</v>
      </c>
      <c r="E13" s="7">
        <v>1</v>
      </c>
      <c r="F13" s="7">
        <v>0</v>
      </c>
      <c r="G13" s="7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</row>
    <row r="14" spans="1:16" ht="27.75" customHeight="1" x14ac:dyDescent="0.25">
      <c r="A14" s="5" t="s">
        <v>363</v>
      </c>
      <c r="B14" s="6" t="e">
        <f ca="1">IMAGE("https://shadowverse-portal.com/image/card/phase2/common/L/L_125041030.jpg",3)</f>
        <v>#NAME?</v>
      </c>
      <c r="C14" s="1">
        <v>1</v>
      </c>
      <c r="D14" s="7">
        <v>0</v>
      </c>
      <c r="E14" s="7">
        <v>1</v>
      </c>
      <c r="F14" s="7">
        <v>0</v>
      </c>
      <c r="G14" s="7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</row>
    <row r="15" spans="1:16" ht="27.75" customHeight="1" x14ac:dyDescent="0.25">
      <c r="A15" s="5" t="s">
        <v>438</v>
      </c>
      <c r="B15" s="6" t="e">
        <f ca="1">IMAGE("https://shadowverse-portal.com/image/card/phase2/common/L/L_124824010.jpg",3)</f>
        <v>#NAME?</v>
      </c>
      <c r="C15" s="1">
        <v>0.88</v>
      </c>
      <c r="D15" s="7">
        <v>0.125</v>
      </c>
      <c r="E15" s="7">
        <v>0.875</v>
      </c>
      <c r="F15" s="7">
        <v>0</v>
      </c>
      <c r="G15" s="7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</row>
    <row r="16" spans="1:16" ht="27.75" customHeight="1" x14ac:dyDescent="0.25">
      <c r="A16" s="5" t="s">
        <v>446</v>
      </c>
      <c r="B16" s="6" t="e">
        <f ca="1">IMAGE("https://shadowverse-portal.com/image/card/phase2/common/L/L_123831020.jpg",3)</f>
        <v>#NAME?</v>
      </c>
      <c r="C16" s="1">
        <v>0.88</v>
      </c>
      <c r="D16" s="7">
        <v>0.125</v>
      </c>
      <c r="E16" s="7">
        <v>0.875</v>
      </c>
      <c r="F16" s="7">
        <v>0</v>
      </c>
      <c r="G16" s="7">
        <v>0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ht="27.75" customHeight="1" x14ac:dyDescent="0.25">
      <c r="A17" s="5" t="s">
        <v>530</v>
      </c>
      <c r="B17" s="6" t="e">
        <f ca="1">IMAGE("https://shadowverse-portal.com/image/card/phase2/common/L/L_127821020.jpg",3)</f>
        <v>#NAME?</v>
      </c>
      <c r="C17" s="1">
        <v>0.88</v>
      </c>
      <c r="D17" s="7">
        <v>0.125</v>
      </c>
      <c r="E17" s="7">
        <v>0.875</v>
      </c>
      <c r="F17" s="7">
        <v>0</v>
      </c>
      <c r="G17" s="7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</row>
    <row r="18" spans="1:16" ht="27.75" customHeight="1" x14ac:dyDescent="0.25">
      <c r="A18" s="5" t="s">
        <v>531</v>
      </c>
      <c r="B18" s="6" t="e">
        <f ca="1">IMAGE("https://shadowverse-portal.com/image/card/phase2/common/L/L_125821010.jpg",3)</f>
        <v>#NAME?</v>
      </c>
      <c r="C18" s="1">
        <v>0.88</v>
      </c>
      <c r="D18" s="7">
        <v>0.125</v>
      </c>
      <c r="E18" s="7">
        <v>0.875</v>
      </c>
      <c r="F18" s="7">
        <v>0</v>
      </c>
      <c r="G18" s="7">
        <v>0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1</v>
      </c>
      <c r="P18" s="1">
        <v>1</v>
      </c>
    </row>
    <row r="19" spans="1:16" ht="27.75" customHeight="1" x14ac:dyDescent="0.25">
      <c r="A19" s="5" t="s">
        <v>311</v>
      </c>
      <c r="B19" s="6" t="e">
        <f ca="1">IMAGE("https://shadowverse-portal.com/image/card/phase2/common/L/L_123041020.jpg",3)</f>
        <v>#NAME?</v>
      </c>
      <c r="C19" s="1">
        <v>0.88</v>
      </c>
      <c r="D19" s="7">
        <v>0.125</v>
      </c>
      <c r="E19" s="7">
        <v>0.875</v>
      </c>
      <c r="F19" s="7">
        <v>0</v>
      </c>
      <c r="G19" s="7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</row>
    <row r="20" spans="1:16" ht="27.75" customHeight="1" x14ac:dyDescent="0.25">
      <c r="A20" s="5" t="s">
        <v>532</v>
      </c>
      <c r="B20" s="6" t="e">
        <f ca="1">IMAGE("https://shadowverse-portal.com/image/card/phase2/common/L/L_126841010.jpg",3)</f>
        <v>#NAME?</v>
      </c>
      <c r="C20" s="1">
        <v>0.88</v>
      </c>
      <c r="D20" s="7">
        <v>0.125</v>
      </c>
      <c r="E20" s="7">
        <v>0.875</v>
      </c>
      <c r="F20" s="7">
        <v>0</v>
      </c>
      <c r="G20" s="7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</row>
    <row r="21" spans="1:16" ht="27.75" customHeight="1" x14ac:dyDescent="0.25">
      <c r="A21" s="5" t="s">
        <v>449</v>
      </c>
      <c r="B21" s="6" t="e">
        <f ca="1">IMAGE("https://shadowverse-portal.com/image/card/phase2/common/L/L_124841030.jpg",3)</f>
        <v>#NAME?</v>
      </c>
      <c r="C21" s="1">
        <v>0.75</v>
      </c>
      <c r="D21" s="7">
        <v>0.25</v>
      </c>
      <c r="E21" s="7">
        <v>0.75</v>
      </c>
      <c r="F21" s="7">
        <v>0</v>
      </c>
      <c r="G21" s="7">
        <v>0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1</v>
      </c>
      <c r="O21" s="1">
        <v>1</v>
      </c>
      <c r="P21" s="1">
        <v>0</v>
      </c>
    </row>
    <row r="22" spans="1:16" ht="27.75" customHeight="1" x14ac:dyDescent="0.25">
      <c r="A22" s="5" t="s">
        <v>533</v>
      </c>
      <c r="B22" s="6" t="e">
        <f ca="1">IMAGE("https://shadowverse-portal.com/image/card/phase2/common/L/L_126824010.jpg",3)</f>
        <v>#NAME?</v>
      </c>
      <c r="C22" s="1">
        <v>0.75</v>
      </c>
      <c r="D22" s="7">
        <v>0.25</v>
      </c>
      <c r="E22" s="7">
        <v>0.75</v>
      </c>
      <c r="F22" s="7">
        <v>0</v>
      </c>
      <c r="G22" s="7">
        <v>0</v>
      </c>
      <c r="H22" s="1">
        <v>1</v>
      </c>
      <c r="I22" s="1">
        <v>1</v>
      </c>
      <c r="J22" s="1">
        <v>0</v>
      </c>
      <c r="K22" s="1">
        <v>1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</row>
    <row r="23" spans="1:16" ht="27.75" customHeight="1" x14ac:dyDescent="0.25">
      <c r="A23" s="5" t="s">
        <v>327</v>
      </c>
      <c r="B23" s="6" t="e">
        <f ca="1">IMAGE("https://shadowverse-portal.com/image/card/phase2/common/L/L_126041010.jpg",3)</f>
        <v>#NAME?</v>
      </c>
      <c r="C23" s="1">
        <v>0.75</v>
      </c>
      <c r="D23" s="7">
        <v>0.25</v>
      </c>
      <c r="E23" s="7">
        <v>0.75</v>
      </c>
      <c r="F23" s="7">
        <v>0</v>
      </c>
      <c r="G23" s="7">
        <v>0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1</v>
      </c>
    </row>
    <row r="24" spans="1:16" ht="27.75" customHeight="1" x14ac:dyDescent="0.25">
      <c r="A24" s="5" t="s">
        <v>534</v>
      </c>
      <c r="B24" s="6" t="e">
        <f ca="1">IMAGE("https://shadowverse-portal.com/image/card/phase2/common/L/L_126832010.jpg",3)</f>
        <v>#NAME?</v>
      </c>
      <c r="C24" s="1">
        <v>0.75</v>
      </c>
      <c r="D24" s="7">
        <v>0.25</v>
      </c>
      <c r="E24" s="7">
        <v>0.75</v>
      </c>
      <c r="F24" s="7">
        <v>0</v>
      </c>
      <c r="G24" s="7">
        <v>0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1</v>
      </c>
    </row>
    <row r="25" spans="1:16" ht="27.75" customHeight="1" x14ac:dyDescent="0.25">
      <c r="A25" s="5" t="s">
        <v>535</v>
      </c>
      <c r="B25" s="6" t="e">
        <f ca="1">IMAGE("https://shadowverse-portal.com/image/card/phase2/common/L/L_126011010.jpg",3)</f>
        <v>#NAME?</v>
      </c>
      <c r="C25" s="1">
        <v>0.75</v>
      </c>
      <c r="D25" s="7">
        <v>0.25</v>
      </c>
      <c r="E25" s="7">
        <v>0.75</v>
      </c>
      <c r="F25" s="7">
        <v>0</v>
      </c>
      <c r="G25" s="7">
        <v>0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</row>
    <row r="26" spans="1:16" ht="27.75" customHeight="1" x14ac:dyDescent="0.25">
      <c r="A26" s="5" t="s">
        <v>366</v>
      </c>
      <c r="B26" s="6" t="e">
        <f ca="1">IMAGE("https://shadowverse-portal.com/image/card/phase2/common/L/L_126031020.jpg",3)</f>
        <v>#NAME?</v>
      </c>
      <c r="C26" s="1">
        <v>0.62</v>
      </c>
      <c r="D26" s="7">
        <v>0.375</v>
      </c>
      <c r="E26" s="7">
        <v>0.625</v>
      </c>
      <c r="F26" s="7">
        <v>0</v>
      </c>
      <c r="G26" s="7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</row>
    <row r="27" spans="1:16" ht="27.75" customHeight="1" x14ac:dyDescent="0.25">
      <c r="A27" s="5" t="s">
        <v>475</v>
      </c>
      <c r="B27" s="6" t="e">
        <f ca="1">IMAGE("https://shadowverse-portal.com/image/card/phase2/common/L/L_126014010.jpg",3)</f>
        <v>#NAME?</v>
      </c>
      <c r="C27" s="1">
        <v>0.62</v>
      </c>
      <c r="D27" s="7">
        <v>0.375</v>
      </c>
      <c r="E27" s="7">
        <v>0.625</v>
      </c>
      <c r="F27" s="7">
        <v>0</v>
      </c>
      <c r="G27" s="7">
        <v>0</v>
      </c>
      <c r="H27" s="1">
        <v>1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  <c r="O27" s="1">
        <v>1</v>
      </c>
      <c r="P27" s="1">
        <v>0</v>
      </c>
    </row>
    <row r="28" spans="1:16" ht="27.75" customHeight="1" x14ac:dyDescent="0.25">
      <c r="A28" s="5" t="s">
        <v>536</v>
      </c>
      <c r="B28" s="6" t="e">
        <f ca="1">IMAGE("https://shadowverse-portal.com/image/card/phase2/common/L/L_127831020.jpg",3)</f>
        <v>#NAME?</v>
      </c>
      <c r="C28" s="1">
        <v>0.62</v>
      </c>
      <c r="D28" s="7">
        <v>0.5</v>
      </c>
      <c r="E28" s="7">
        <v>0.375</v>
      </c>
      <c r="F28" s="7">
        <v>0.125</v>
      </c>
      <c r="G28" s="7">
        <v>0</v>
      </c>
      <c r="H28" s="1">
        <v>0.5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1</v>
      </c>
      <c r="P28" s="1">
        <v>2</v>
      </c>
    </row>
    <row r="29" spans="1:16" ht="27.75" customHeight="1" x14ac:dyDescent="0.25">
      <c r="A29" s="5" t="s">
        <v>324</v>
      </c>
      <c r="B29" s="6" t="e">
        <f ca="1">IMAGE("https://shadowverse-portal.com/image/card/phase2/common/L/L_124024010.jpg",3)</f>
        <v>#NAME?</v>
      </c>
      <c r="C29" s="1">
        <v>0.62</v>
      </c>
      <c r="D29" s="7">
        <v>0.375</v>
      </c>
      <c r="E29" s="7">
        <v>0.625</v>
      </c>
      <c r="F29" s="7">
        <v>0</v>
      </c>
      <c r="G29" s="7">
        <v>0</v>
      </c>
      <c r="H29" s="1">
        <v>1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</row>
    <row r="30" spans="1:16" ht="27.75" customHeight="1" x14ac:dyDescent="0.25">
      <c r="A30" s="5" t="s">
        <v>442</v>
      </c>
      <c r="B30" s="6" t="e">
        <f ca="1">IMAGE("https://shadowverse-portal.com/image/card/phase2/common/L/L_126814010.jpg",3)</f>
        <v>#NAME?</v>
      </c>
      <c r="C30" s="1">
        <v>0.5</v>
      </c>
      <c r="D30" s="7">
        <v>0.5</v>
      </c>
      <c r="E30" s="7">
        <v>0.5</v>
      </c>
      <c r="F30" s="7">
        <v>0</v>
      </c>
      <c r="G30" s="7">
        <v>0</v>
      </c>
      <c r="H30" s="1">
        <v>0.5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1</v>
      </c>
      <c r="P30" s="1">
        <v>1</v>
      </c>
    </row>
    <row r="31" spans="1:16" ht="27.75" customHeight="1" x14ac:dyDescent="0.25">
      <c r="A31" s="5" t="s">
        <v>440</v>
      </c>
      <c r="B31" s="6" t="e">
        <f ca="1">IMAGE("https://shadowverse-portal.com/image/card/phase2/common/L/L_127841020.jpg",3)</f>
        <v>#NAME?</v>
      </c>
      <c r="C31" s="1">
        <v>0.5</v>
      </c>
      <c r="D31" s="7">
        <v>0.75</v>
      </c>
      <c r="E31" s="7">
        <v>0.125</v>
      </c>
      <c r="F31" s="7">
        <v>0</v>
      </c>
      <c r="G31" s="7">
        <v>0.125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3</v>
      </c>
    </row>
    <row r="32" spans="1:16" ht="27.75" customHeight="1" x14ac:dyDescent="0.25">
      <c r="A32" s="5" t="s">
        <v>355</v>
      </c>
      <c r="B32" s="6" t="e">
        <f ca="1">IMAGE("https://shadowverse-portal.com/image/card/phase2/common/L/L_125041010.jpg",3)</f>
        <v>#NAME?</v>
      </c>
      <c r="C32" s="1">
        <v>0.5</v>
      </c>
      <c r="D32" s="7">
        <v>0.5</v>
      </c>
      <c r="E32" s="7">
        <v>0.5</v>
      </c>
      <c r="F32" s="7">
        <v>0</v>
      </c>
      <c r="G32" s="7">
        <v>0</v>
      </c>
      <c r="H32" s="1">
        <v>0.5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</row>
    <row r="33" spans="1:16" ht="27.75" customHeight="1" x14ac:dyDescent="0.25">
      <c r="A33" s="5" t="s">
        <v>447</v>
      </c>
      <c r="B33" s="6" t="e">
        <f ca="1">IMAGE("https://shadowverse-portal.com/image/card/phase2/common/L/L_124821020.jpg",3)</f>
        <v>#NAME?</v>
      </c>
      <c r="C33" s="1">
        <v>0.5</v>
      </c>
      <c r="D33" s="7">
        <v>0.5</v>
      </c>
      <c r="E33" s="7">
        <v>0.5</v>
      </c>
      <c r="F33" s="7">
        <v>0</v>
      </c>
      <c r="G33" s="7">
        <v>0</v>
      </c>
      <c r="H33" s="1">
        <v>0.5</v>
      </c>
      <c r="I33" s="1">
        <v>0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</row>
    <row r="34" spans="1:16" ht="27.75" customHeight="1" x14ac:dyDescent="0.25">
      <c r="A34" s="5" t="s">
        <v>537</v>
      </c>
      <c r="B34" s="6" t="e">
        <f ca="1">IMAGE("https://shadowverse-portal.com/image/card/phase2/common/L/L_125841020.jpg",3)</f>
        <v>#NAME?</v>
      </c>
      <c r="C34" s="1">
        <v>0.38</v>
      </c>
      <c r="D34" s="7">
        <v>0.625</v>
      </c>
      <c r="E34" s="7">
        <v>0.375</v>
      </c>
      <c r="F34" s="7">
        <v>0</v>
      </c>
      <c r="G34" s="7">
        <v>0</v>
      </c>
      <c r="H34" s="1">
        <v>0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</row>
    <row r="35" spans="1:16" ht="27.75" customHeight="1" x14ac:dyDescent="0.25">
      <c r="A35" s="5" t="s">
        <v>538</v>
      </c>
      <c r="B35" s="6" t="e">
        <f ca="1">IMAGE("https://shadowverse-portal.com/image/card/phase2/common/L/L_126841030.jpg",3)</f>
        <v>#NAME?</v>
      </c>
      <c r="C35" s="1">
        <v>0.38</v>
      </c>
      <c r="D35" s="7">
        <v>0.625</v>
      </c>
      <c r="E35" s="7">
        <v>0.375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1</v>
      </c>
    </row>
    <row r="36" spans="1:16" ht="27.75" customHeight="1" x14ac:dyDescent="0.25">
      <c r="A36" s="5" t="s">
        <v>500</v>
      </c>
      <c r="B36" s="6" t="e">
        <f ca="1">IMAGE("https://shadowverse-portal.com/image/card/phase2/common/L/L_125032010.jpg",3)</f>
        <v>#NAME?</v>
      </c>
      <c r="C36" s="1">
        <v>0.38</v>
      </c>
      <c r="D36" s="7">
        <v>0.625</v>
      </c>
      <c r="E36" s="7">
        <v>0.375</v>
      </c>
      <c r="F36" s="7">
        <v>0</v>
      </c>
      <c r="G36" s="7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</row>
    <row r="37" spans="1:16" ht="27.75" customHeight="1" x14ac:dyDescent="0.25">
      <c r="A37" s="5" t="s">
        <v>539</v>
      </c>
      <c r="B37" s="6" t="e">
        <f ca="1">IMAGE("https://shadowverse-portal.com/image/card/phase2/common/L/L_124014010.jpg",3)</f>
        <v>#NAME?</v>
      </c>
      <c r="C37" s="1">
        <v>0.25</v>
      </c>
      <c r="D37" s="7">
        <v>0.75</v>
      </c>
      <c r="E37" s="7">
        <v>0.25</v>
      </c>
      <c r="F37" s="7">
        <v>0</v>
      </c>
      <c r="G37" s="7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t="27.75" customHeight="1" x14ac:dyDescent="0.25">
      <c r="A38" s="5" t="s">
        <v>408</v>
      </c>
      <c r="B38" s="6" t="e">
        <f ca="1">IMAGE("https://shadowverse-portal.com/image/card/phase2/common/L/L_125021010.jpg",3)</f>
        <v>#NAME?</v>
      </c>
      <c r="C38" s="1">
        <v>0.25</v>
      </c>
      <c r="D38" s="7">
        <v>0.75</v>
      </c>
      <c r="E38" s="7">
        <v>0.25</v>
      </c>
      <c r="F38" s="7">
        <v>0</v>
      </c>
      <c r="G38" s="7">
        <v>0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</row>
    <row r="39" spans="1:16" ht="27.75" customHeight="1" x14ac:dyDescent="0.25">
      <c r="A39" s="5" t="s">
        <v>540</v>
      </c>
      <c r="B39" s="6" t="e">
        <f ca="1">IMAGE("https://shadowverse-portal.com/image/card/phase2/common/L/L_125814010.jpg",3)</f>
        <v>#NAME?</v>
      </c>
      <c r="C39" s="1">
        <v>0.25</v>
      </c>
      <c r="D39" s="7">
        <v>0.75</v>
      </c>
      <c r="E39" s="7">
        <v>0.25</v>
      </c>
      <c r="F39" s="7">
        <v>0</v>
      </c>
      <c r="G39" s="7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</row>
    <row r="40" spans="1:16" ht="27.75" customHeight="1" x14ac:dyDescent="0.25">
      <c r="A40" s="5" t="s">
        <v>417</v>
      </c>
      <c r="B40" s="6" t="e">
        <f ca="1">IMAGE("https://shadowverse-portal.com/image/card/phase2/common/L/L_126034010.jpg",3)</f>
        <v>#NAME?</v>
      </c>
      <c r="C40" s="1">
        <v>0.25</v>
      </c>
      <c r="D40" s="7">
        <v>0.75</v>
      </c>
      <c r="E40" s="7">
        <v>0.25</v>
      </c>
      <c r="F40" s="7">
        <v>0</v>
      </c>
      <c r="G40" s="7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t="27.75" customHeight="1" x14ac:dyDescent="0.25">
      <c r="A41" s="5" t="s">
        <v>541</v>
      </c>
      <c r="B41" s="6" t="e">
        <f ca="1">IMAGE("https://shadowverse-portal.com/image/card/phase2/common/L/L_126021020.jpg",3)</f>
        <v>#NAME?</v>
      </c>
      <c r="C41" s="1">
        <v>0.25</v>
      </c>
      <c r="D41" s="7">
        <v>0.75</v>
      </c>
      <c r="E41" s="7">
        <v>0.25</v>
      </c>
      <c r="F41" s="7">
        <v>0</v>
      </c>
      <c r="G41" s="7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</row>
    <row r="42" spans="1:16" ht="27.75" customHeight="1" x14ac:dyDescent="0.25">
      <c r="A42" s="5" t="s">
        <v>356</v>
      </c>
      <c r="B42" s="6" t="e">
        <f ca="1">IMAGE("https://shadowverse-portal.com/image/card/phase2/common/L/L_125031010.jpg",3)</f>
        <v>#NAME?</v>
      </c>
      <c r="C42" s="1">
        <v>0.25</v>
      </c>
      <c r="D42" s="7">
        <v>0.75</v>
      </c>
      <c r="E42" s="7">
        <v>0.25</v>
      </c>
      <c r="F42" s="7">
        <v>0</v>
      </c>
      <c r="G42" s="7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</row>
    <row r="43" spans="1:16" ht="27.75" customHeight="1" x14ac:dyDescent="0.25">
      <c r="A43" s="5" t="s">
        <v>370</v>
      </c>
      <c r="B43" s="6" t="e">
        <f ca="1">IMAGE("https://shadowverse-portal.com/image/card/phase2/common/L/L_124031020.jpg",3)</f>
        <v>#NAME?</v>
      </c>
      <c r="C43" s="1">
        <v>0.25</v>
      </c>
      <c r="D43" s="7">
        <v>0.75</v>
      </c>
      <c r="E43" s="7">
        <v>0.25</v>
      </c>
      <c r="F43" s="7">
        <v>0</v>
      </c>
      <c r="G43" s="7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</row>
    <row r="44" spans="1:16" ht="27.75" customHeight="1" x14ac:dyDescent="0.25">
      <c r="A44" s="5" t="s">
        <v>432</v>
      </c>
      <c r="B44" s="6" t="e">
        <f ca="1">IMAGE("https://shadowverse-portal.com/image/card/phase2/common/L/L_123841030.jpg",3)</f>
        <v>#NAME?</v>
      </c>
      <c r="C44" s="1">
        <v>0.25</v>
      </c>
      <c r="D44" s="7">
        <v>0.75</v>
      </c>
      <c r="E44" s="7">
        <v>0.25</v>
      </c>
      <c r="F44" s="7">
        <v>0</v>
      </c>
      <c r="G44" s="7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</row>
    <row r="45" spans="1:16" ht="27.75" customHeight="1" x14ac:dyDescent="0.25">
      <c r="A45" s="5" t="s">
        <v>317</v>
      </c>
      <c r="B45" s="6" t="e">
        <f ca="1">IMAGE("https://shadowverse-portal.com/image/card/phase2/common/L/L_123024010.jpg",3)</f>
        <v>#NAME?</v>
      </c>
      <c r="C45" s="1">
        <v>0.12</v>
      </c>
      <c r="D45" s="7">
        <v>0.875</v>
      </c>
      <c r="E45" s="7">
        <v>0.125</v>
      </c>
      <c r="F45" s="7">
        <v>0</v>
      </c>
      <c r="G45" s="7">
        <v>0</v>
      </c>
      <c r="H45" s="1">
        <v>0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t="27.75" customHeight="1" x14ac:dyDescent="0.25">
      <c r="A46" s="5" t="s">
        <v>542</v>
      </c>
      <c r="B46" s="6" t="e">
        <f ca="1">IMAGE("https://shadowverse-portal.com/image/card/phase2/common/L/L_126831020.jpg",3)</f>
        <v>#NAME?</v>
      </c>
      <c r="C46" s="1">
        <v>0.12</v>
      </c>
      <c r="D46" s="7">
        <v>0.875</v>
      </c>
      <c r="E46" s="7">
        <v>0.125</v>
      </c>
      <c r="F46" s="7">
        <v>0</v>
      </c>
      <c r="G46" s="7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</row>
    <row r="47" spans="1:16" ht="27.75" customHeight="1" x14ac:dyDescent="0.25">
      <c r="A47" s="5" t="s">
        <v>543</v>
      </c>
      <c r="B47" s="6" t="e">
        <f ca="1">IMAGE("https://shadowverse-portal.com/image/card/phase2/common/L/L_123811010.jpg",3)</f>
        <v>#NAME?</v>
      </c>
      <c r="C47" s="1">
        <v>0.12</v>
      </c>
      <c r="D47" s="7">
        <v>0.875</v>
      </c>
      <c r="E47" s="7">
        <v>0.125</v>
      </c>
      <c r="F47" s="7">
        <v>0</v>
      </c>
      <c r="G47" s="7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</row>
    <row r="48" spans="1:16" ht="27.75" customHeight="1" x14ac:dyDescent="0.25">
      <c r="A48" s="5" t="s">
        <v>441</v>
      </c>
      <c r="B48" s="6" t="e">
        <f ca="1">IMAGE("https://shadowverse-portal.com/image/card/phase2/common/L/L_123841020.jpg",3)</f>
        <v>#NAME?</v>
      </c>
      <c r="C48" s="1">
        <v>0.12</v>
      </c>
      <c r="D48" s="7">
        <v>0.875</v>
      </c>
      <c r="E48" s="7">
        <v>0.125</v>
      </c>
      <c r="F48" s="7">
        <v>0</v>
      </c>
      <c r="G48" s="7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</row>
    <row r="49" spans="1:16" ht="27.75" customHeight="1" x14ac:dyDescent="0.25">
      <c r="A49" s="5" t="s">
        <v>544</v>
      </c>
      <c r="B49" s="6" t="e">
        <f ca="1">IMAGE("https://shadowverse-portal.com/image/card/phase2/common/L/L_123841010.jpg",3)</f>
        <v>#NAME?</v>
      </c>
      <c r="C49" s="1">
        <v>0.12</v>
      </c>
      <c r="D49" s="7">
        <v>0.875</v>
      </c>
      <c r="E49" s="7">
        <v>0.125</v>
      </c>
      <c r="F49" s="7">
        <v>0</v>
      </c>
      <c r="G49" s="7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</row>
    <row r="50" spans="1:16" ht="27.75" customHeight="1" x14ac:dyDescent="0.25">
      <c r="A50" s="5" t="s">
        <v>545</v>
      </c>
      <c r="B50" s="6" t="e">
        <f ca="1">IMAGE("https://shadowverse-portal.com/image/card/phase2/common/L/L_124811020.jpg",3)</f>
        <v>#NAME?</v>
      </c>
      <c r="C50" s="1">
        <v>0.12</v>
      </c>
      <c r="D50" s="7">
        <v>0.875</v>
      </c>
      <c r="E50" s="7">
        <v>0.125</v>
      </c>
      <c r="F50" s="7">
        <v>0</v>
      </c>
      <c r="G50" s="7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</row>
    <row r="51" spans="1:16" ht="27.75" customHeight="1" x14ac:dyDescent="0.25">
      <c r="A51" s="5" t="s">
        <v>546</v>
      </c>
      <c r="B51" s="6" t="e">
        <f ca="1">IMAGE("https://shadowverse-portal.com/image/card/phase2/common/L/L_100814010.jpg",3)</f>
        <v>#NAME?</v>
      </c>
      <c r="C51" s="1">
        <v>0.12</v>
      </c>
      <c r="D51" s="7">
        <v>0.875</v>
      </c>
      <c r="E51" s="7">
        <v>0.125</v>
      </c>
      <c r="F51" s="7">
        <v>0</v>
      </c>
      <c r="G51" s="7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ht="27.75" customHeight="1" x14ac:dyDescent="0.25">
      <c r="A52" s="5" t="s">
        <v>547</v>
      </c>
      <c r="B52" s="6" t="e">
        <f ca="1">IMAGE("https://shadowverse-portal.com/image/card/phase2/common/L/L_123034020.jpg",3)</f>
        <v>#NAME?</v>
      </c>
      <c r="C52" s="1">
        <v>0.12</v>
      </c>
      <c r="D52" s="7">
        <v>0.875</v>
      </c>
      <c r="E52" s="7">
        <v>0.125</v>
      </c>
      <c r="F52" s="7">
        <v>0</v>
      </c>
      <c r="G52" s="7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</row>
    <row r="53" spans="1:16" ht="27.75" customHeight="1" x14ac:dyDescent="0.25">
      <c r="A53" s="5" t="s">
        <v>379</v>
      </c>
      <c r="B53" s="6" t="e">
        <f ca="1">IMAGE("https://shadowverse-portal.com/image/card/phase2/common/L/L_127011020.jpg",3)</f>
        <v>#NAME?</v>
      </c>
      <c r="C53" s="1">
        <v>0.12</v>
      </c>
      <c r="D53" s="7">
        <v>0.875</v>
      </c>
      <c r="E53" s="7">
        <v>0.125</v>
      </c>
      <c r="F53" s="7">
        <v>0</v>
      </c>
      <c r="G53" s="7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</row>
    <row r="54" spans="1:16" ht="27.75" customHeight="1" x14ac:dyDescent="0.25">
      <c r="A54" s="5" t="s">
        <v>369</v>
      </c>
      <c r="B54" s="6" t="e">
        <f ca="1">IMAGE("https://shadowverse-portal.com/image/card/phase2/common/L/L_127011010.jpg",3)</f>
        <v>#NAME?</v>
      </c>
      <c r="C54" s="1">
        <v>0.12</v>
      </c>
      <c r="D54" s="7">
        <v>0.875</v>
      </c>
      <c r="E54" s="7">
        <v>0.125</v>
      </c>
      <c r="F54" s="7">
        <v>0</v>
      </c>
      <c r="G54" s="7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ht="27.75" customHeight="1" x14ac:dyDescent="0.25">
      <c r="A55" s="5" t="s">
        <v>548</v>
      </c>
      <c r="B55" s="6" t="e">
        <f ca="1">IMAGE("https://shadowverse-portal.com/image/card/phase2/common/L/L_123034010.jpg",3)</f>
        <v>#NAME?</v>
      </c>
      <c r="C55" s="1">
        <v>0.12</v>
      </c>
      <c r="D55" s="7">
        <v>0.875</v>
      </c>
      <c r="E55" s="7">
        <v>0.125</v>
      </c>
      <c r="F55" s="7">
        <v>0</v>
      </c>
      <c r="G55" s="7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27.75" customHeight="1" x14ac:dyDescent="0.25">
      <c r="A56" s="5" t="s">
        <v>549</v>
      </c>
      <c r="B56" s="6" t="e">
        <f ca="1">IMAGE("https://shadowverse-portal.com/image/card/phase2/common/L/L_123814010.jpg",3)</f>
        <v>#NAME?</v>
      </c>
      <c r="C56" s="1">
        <v>0.12</v>
      </c>
      <c r="D56" s="7">
        <v>0.875</v>
      </c>
      <c r="E56" s="7">
        <v>0.125</v>
      </c>
      <c r="F56" s="7">
        <v>0</v>
      </c>
      <c r="G56" s="7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ht="27.75" customHeight="1" x14ac:dyDescent="0.25">
      <c r="A57" s="5" t="s">
        <v>550</v>
      </c>
      <c r="B57" s="6" t="e">
        <f ca="1">IMAGE("https://shadowverse-portal.com/image/card/phase2/common/L/L_124031010.jpg",3)</f>
        <v>#NAME?</v>
      </c>
      <c r="C57" s="1">
        <v>0.12</v>
      </c>
      <c r="D57" s="7">
        <v>0.875</v>
      </c>
      <c r="E57" s="7">
        <v>0.125</v>
      </c>
      <c r="F57" s="7">
        <v>0</v>
      </c>
      <c r="G57" s="7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ht="27.75" customHeight="1" x14ac:dyDescent="0.25">
      <c r="A58" s="5" t="s">
        <v>476</v>
      </c>
      <c r="B58" s="6" t="e">
        <f ca="1">IMAGE("https://shadowverse-portal.com/image/card/phase2/common/L/L_127014010.jpg",3)</f>
        <v>#NAME?</v>
      </c>
      <c r="C58" s="1">
        <v>0.12</v>
      </c>
      <c r="D58" s="7">
        <v>0.875</v>
      </c>
      <c r="E58" s="7">
        <v>0.125</v>
      </c>
      <c r="F58" s="7">
        <v>0</v>
      </c>
      <c r="G58" s="7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ht="27.75" customHeight="1" x14ac:dyDescent="0.25">
      <c r="A59" s="5" t="s">
        <v>433</v>
      </c>
      <c r="B59" s="6" t="e">
        <f ca="1">IMAGE("https://shadowverse-portal.com/image/card/phase2/common/L/L_125841010.jpg",3)</f>
        <v>#NAME?</v>
      </c>
      <c r="C59" s="1">
        <v>0.12</v>
      </c>
      <c r="D59" s="7">
        <v>0.875</v>
      </c>
      <c r="E59" s="7">
        <v>0.125</v>
      </c>
      <c r="F59" s="7">
        <v>0</v>
      </c>
      <c r="G59" s="7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</row>
    <row r="60" spans="1:16" ht="27.75" customHeight="1" x14ac:dyDescent="0.25">
      <c r="A60" s="8"/>
      <c r="B60" s="6"/>
      <c r="D60" s="7"/>
      <c r="E60" s="7"/>
      <c r="F60" s="7"/>
      <c r="G60" s="7"/>
    </row>
    <row r="61" spans="1:16" ht="27.75" customHeight="1" x14ac:dyDescent="0.25">
      <c r="A61" s="8"/>
      <c r="B61" s="6"/>
      <c r="D61" s="7"/>
      <c r="E61" s="7"/>
      <c r="F61" s="7"/>
      <c r="G61" s="7"/>
    </row>
    <row r="62" spans="1:16" ht="27.75" customHeight="1" x14ac:dyDescent="0.25">
      <c r="A62" s="8"/>
      <c r="B62" s="6"/>
      <c r="D62" s="7"/>
      <c r="E62" s="7"/>
      <c r="F62" s="7"/>
      <c r="G62" s="7"/>
    </row>
    <row r="63" spans="1:16" ht="27.75" customHeight="1" x14ac:dyDescent="0.25">
      <c r="A63" s="8"/>
      <c r="B63" s="6"/>
      <c r="D63" s="7"/>
      <c r="E63" s="7"/>
      <c r="F63" s="7"/>
      <c r="G63" s="7"/>
    </row>
    <row r="64" spans="1:16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P80">
    <cfRule type="expression" dxfId="20" priority="1">
      <formula>$C2&gt;=2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5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32</v>
      </c>
      <c r="J1" s="4" t="s">
        <v>55</v>
      </c>
      <c r="K1" s="4" t="s">
        <v>91</v>
      </c>
      <c r="L1" s="4" t="s">
        <v>131</v>
      </c>
      <c r="M1" s="4" t="s">
        <v>164</v>
      </c>
      <c r="N1" s="4" t="s">
        <v>213</v>
      </c>
      <c r="O1" s="4" t="s">
        <v>269</v>
      </c>
    </row>
    <row r="2" spans="1:15" ht="27.75" customHeight="1" x14ac:dyDescent="0.25">
      <c r="A2" s="5" t="s">
        <v>536</v>
      </c>
      <c r="B2" s="6" t="e">
        <f ca="1">IMAGE("https://shadowverse-portal.com/image/card/phase2/common/L/L_127831020.jpg",3)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</row>
    <row r="3" spans="1:15" ht="27.75" customHeight="1" x14ac:dyDescent="0.25">
      <c r="A3" s="5" t="s">
        <v>537</v>
      </c>
      <c r="B3" s="6" t="e">
        <f ca="1">IMAGE("https://shadowverse-portal.com/image/card/phase2/common/L/L_125841020.jpg",3)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</row>
    <row r="4" spans="1:15" ht="27.75" customHeight="1" x14ac:dyDescent="0.25">
      <c r="A4" s="5" t="s">
        <v>440</v>
      </c>
      <c r="B4" s="6" t="e">
        <f ca="1">IMAGE("https://shadowverse-portal.com/image/card/phase2/common/L/L_127841020.jpg",3)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</row>
    <row r="5" spans="1:15" ht="27.75" customHeight="1" x14ac:dyDescent="0.25">
      <c r="A5" s="5" t="s">
        <v>435</v>
      </c>
      <c r="B5" s="6" t="e">
        <f ca="1">IMAGE("https://shadowverse-portal.com/image/card/phase2/common/L/L_125821020.jpg",3)</f>
        <v>#NAME?</v>
      </c>
      <c r="C5" s="1">
        <v>2.86</v>
      </c>
      <c r="D5" s="7">
        <v>0</v>
      </c>
      <c r="E5" s="7">
        <v>0</v>
      </c>
      <c r="F5" s="7">
        <v>0.14285714285714279</v>
      </c>
      <c r="G5" s="7">
        <v>0.8571428571428571</v>
      </c>
      <c r="H5" s="1">
        <v>3</v>
      </c>
      <c r="I5" s="1">
        <v>3</v>
      </c>
      <c r="J5" s="1">
        <v>3</v>
      </c>
      <c r="K5" s="1">
        <v>2</v>
      </c>
      <c r="L5" s="1">
        <v>3</v>
      </c>
      <c r="M5" s="1">
        <v>3</v>
      </c>
      <c r="N5" s="1">
        <v>3</v>
      </c>
      <c r="O5" s="1">
        <v>3</v>
      </c>
    </row>
    <row r="6" spans="1:15" ht="27.75" customHeight="1" x14ac:dyDescent="0.25">
      <c r="A6" s="5" t="s">
        <v>444</v>
      </c>
      <c r="B6" s="6" t="e">
        <f ca="1">IMAGE("https://shadowverse-portal.com/image/card/phase2/common/L/L_125844010.jpg",3)</f>
        <v>#NAME?</v>
      </c>
      <c r="C6" s="1">
        <v>2.71</v>
      </c>
      <c r="D6" s="7">
        <v>0</v>
      </c>
      <c r="E6" s="7">
        <v>0</v>
      </c>
      <c r="F6" s="7">
        <v>0.2857142857142857</v>
      </c>
      <c r="G6" s="7">
        <v>0.7142857142857143</v>
      </c>
      <c r="H6" s="1">
        <v>3</v>
      </c>
      <c r="I6" s="1">
        <v>2</v>
      </c>
      <c r="J6" s="1">
        <v>3</v>
      </c>
      <c r="K6" s="1">
        <v>3</v>
      </c>
      <c r="L6" s="1">
        <v>2</v>
      </c>
      <c r="M6" s="1">
        <v>3</v>
      </c>
      <c r="N6" s="1">
        <v>3</v>
      </c>
      <c r="O6" s="1">
        <v>3</v>
      </c>
    </row>
    <row r="7" spans="1:15" ht="27.75" customHeight="1" x14ac:dyDescent="0.25">
      <c r="A7" s="5" t="s">
        <v>542</v>
      </c>
      <c r="B7" s="6" t="e">
        <f ca="1">IMAGE("https://shadowverse-portal.com/image/card/phase2/common/L/L_126831020.jpg",3)</f>
        <v>#NAME?</v>
      </c>
      <c r="C7" s="1">
        <v>2.29</v>
      </c>
      <c r="D7" s="7">
        <v>0.14285714285714279</v>
      </c>
      <c r="E7" s="7">
        <v>0</v>
      </c>
      <c r="F7" s="7">
        <v>0.2857142857142857</v>
      </c>
      <c r="G7" s="7">
        <v>0.5714285714285714</v>
      </c>
      <c r="H7" s="1">
        <v>3</v>
      </c>
      <c r="I7" s="1">
        <v>2</v>
      </c>
      <c r="J7" s="1">
        <v>3</v>
      </c>
      <c r="K7" s="1">
        <v>3</v>
      </c>
      <c r="L7" s="1">
        <v>2</v>
      </c>
      <c r="M7" s="1">
        <v>3</v>
      </c>
      <c r="N7" s="1">
        <v>3</v>
      </c>
      <c r="O7" s="1">
        <v>0</v>
      </c>
    </row>
    <row r="8" spans="1:15" ht="27.75" customHeight="1" x14ac:dyDescent="0.25">
      <c r="A8" s="5" t="s">
        <v>544</v>
      </c>
      <c r="B8" s="6" t="e">
        <f ca="1">IMAGE("https://shadowverse-portal.com/image/card/phase2/common/L/L_123841010.jpg",3)</f>
        <v>#NAME?</v>
      </c>
      <c r="C8" s="1">
        <v>2.29</v>
      </c>
      <c r="D8" s="7">
        <v>0.14285714285714279</v>
      </c>
      <c r="E8" s="7">
        <v>0</v>
      </c>
      <c r="F8" s="7">
        <v>0.2857142857142857</v>
      </c>
      <c r="G8" s="7">
        <v>0.5714285714285714</v>
      </c>
      <c r="H8" s="1">
        <v>3</v>
      </c>
      <c r="I8" s="1">
        <v>2</v>
      </c>
      <c r="J8" s="1">
        <v>0</v>
      </c>
      <c r="K8" s="1">
        <v>3</v>
      </c>
      <c r="L8" s="1">
        <v>3</v>
      </c>
      <c r="M8" s="1">
        <v>2</v>
      </c>
      <c r="N8" s="1">
        <v>3</v>
      </c>
      <c r="O8" s="1">
        <v>3</v>
      </c>
    </row>
    <row r="9" spans="1:15" ht="27.75" customHeight="1" x14ac:dyDescent="0.25">
      <c r="A9" s="5" t="s">
        <v>343</v>
      </c>
      <c r="B9" s="6" t="e">
        <f ca="1">IMAGE("https://shadowverse-portal.com/image/card/phase2/common/L/L_125041020.jpg",3)</f>
        <v>#NAME?</v>
      </c>
      <c r="C9" s="1">
        <v>2</v>
      </c>
      <c r="D9" s="7">
        <v>0.2857142857142857</v>
      </c>
      <c r="E9" s="7">
        <v>0</v>
      </c>
      <c r="F9" s="7">
        <v>0.14285714285714279</v>
      </c>
      <c r="G9" s="7">
        <v>0.5714285714285714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0</v>
      </c>
      <c r="N9" s="1">
        <v>0</v>
      </c>
      <c r="O9" s="1">
        <v>3</v>
      </c>
    </row>
    <row r="10" spans="1:15" ht="27.75" customHeight="1" x14ac:dyDescent="0.25">
      <c r="A10" s="5" t="s">
        <v>531</v>
      </c>
      <c r="B10" s="6" t="e">
        <f ca="1">IMAGE("https://shadowverse-portal.com/image/card/phase2/common/L/L_125821010.jpg",3)</f>
        <v>#NAME?</v>
      </c>
      <c r="C10" s="1">
        <v>1.86</v>
      </c>
      <c r="D10" s="7">
        <v>0.2857142857142857</v>
      </c>
      <c r="E10" s="7">
        <v>0</v>
      </c>
      <c r="F10" s="7">
        <v>0.2857142857142857</v>
      </c>
      <c r="G10" s="7">
        <v>0.42857142857142849</v>
      </c>
      <c r="H10" s="1">
        <v>2</v>
      </c>
      <c r="I10" s="1">
        <v>2</v>
      </c>
      <c r="J10" s="1">
        <v>3</v>
      </c>
      <c r="K10" s="1">
        <v>2</v>
      </c>
      <c r="L10" s="1">
        <v>3</v>
      </c>
      <c r="M10" s="1">
        <v>0</v>
      </c>
      <c r="N10" s="1">
        <v>3</v>
      </c>
      <c r="O10" s="1">
        <v>0</v>
      </c>
    </row>
    <row r="11" spans="1:15" ht="27.75" customHeight="1" x14ac:dyDescent="0.25">
      <c r="A11" s="5" t="s">
        <v>436</v>
      </c>
      <c r="B11" s="6" t="e">
        <f ca="1">IMAGE("https://shadowverse-portal.com/image/card/phase2/common/L/L_124821010.jpg",3)</f>
        <v>#NAME?</v>
      </c>
      <c r="C11" s="1">
        <v>1.71</v>
      </c>
      <c r="D11" s="7">
        <v>0.42857142857142849</v>
      </c>
      <c r="E11" s="7">
        <v>0</v>
      </c>
      <c r="F11" s="7">
        <v>0</v>
      </c>
      <c r="G11" s="7">
        <v>0.5714285714285714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3</v>
      </c>
      <c r="N11" s="1">
        <v>3</v>
      </c>
      <c r="O11" s="1">
        <v>3</v>
      </c>
    </row>
    <row r="12" spans="1:15" ht="27.75" customHeight="1" x14ac:dyDescent="0.25">
      <c r="A12" s="5" t="s">
        <v>551</v>
      </c>
      <c r="B12" s="6" t="e">
        <f ca="1">IMAGE("https://shadowverse-portal.com/image/card/phase2/common/L/L_124834010.jpg",3)</f>
        <v>#NAME?</v>
      </c>
      <c r="C12" s="1">
        <v>1.71</v>
      </c>
      <c r="D12" s="7">
        <v>0.42857142857142849</v>
      </c>
      <c r="E12" s="7">
        <v>0</v>
      </c>
      <c r="F12" s="7">
        <v>0</v>
      </c>
      <c r="G12" s="7">
        <v>0.5714285714285714</v>
      </c>
      <c r="H12" s="1">
        <v>3</v>
      </c>
      <c r="I12" s="1">
        <v>0</v>
      </c>
      <c r="J12" s="1">
        <v>0</v>
      </c>
      <c r="K12" s="1">
        <v>0</v>
      </c>
      <c r="L12" s="1">
        <v>3</v>
      </c>
      <c r="M12" s="1">
        <v>3</v>
      </c>
      <c r="N12" s="1">
        <v>3</v>
      </c>
      <c r="O12" s="1">
        <v>3</v>
      </c>
    </row>
    <row r="13" spans="1:15" ht="27.75" customHeight="1" x14ac:dyDescent="0.25">
      <c r="A13" s="5" t="s">
        <v>552</v>
      </c>
      <c r="B13" s="6" t="e">
        <f ca="1">IMAGE("https://shadowverse-portal.com/image/card/phase2/common/L/L_124841010.jpg",3)</f>
        <v>#NAME?</v>
      </c>
      <c r="C13" s="1">
        <v>1.57</v>
      </c>
      <c r="D13" s="7">
        <v>0.42857142857142849</v>
      </c>
      <c r="E13" s="7">
        <v>0</v>
      </c>
      <c r="F13" s="7">
        <v>0.14285714285714279</v>
      </c>
      <c r="G13" s="7">
        <v>0.42857142857142849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3</v>
      </c>
      <c r="N13" s="1">
        <v>3</v>
      </c>
      <c r="O13" s="1">
        <v>3</v>
      </c>
    </row>
    <row r="14" spans="1:15" ht="27.75" customHeight="1" x14ac:dyDescent="0.25">
      <c r="A14" s="5" t="s">
        <v>449</v>
      </c>
      <c r="B14" s="6" t="e">
        <f ca="1">IMAGE("https://shadowverse-portal.com/image/card/phase2/common/L/L_124841030.jpg",3)</f>
        <v>#NAME?</v>
      </c>
      <c r="C14" s="1">
        <v>1.1399999999999999</v>
      </c>
      <c r="D14" s="7">
        <v>0.42857142857142849</v>
      </c>
      <c r="E14" s="7">
        <v>0.14285714285714279</v>
      </c>
      <c r="F14" s="7">
        <v>0.2857142857142857</v>
      </c>
      <c r="G14" s="7">
        <v>0.14285714285714279</v>
      </c>
      <c r="H14" s="1">
        <v>1</v>
      </c>
      <c r="I14" s="1">
        <v>2</v>
      </c>
      <c r="J14" s="1">
        <v>3</v>
      </c>
      <c r="K14" s="1">
        <v>0</v>
      </c>
      <c r="L14" s="1">
        <v>0</v>
      </c>
      <c r="M14" s="1">
        <v>1</v>
      </c>
      <c r="N14" s="1">
        <v>0</v>
      </c>
      <c r="O14" s="1">
        <v>2</v>
      </c>
    </row>
    <row r="15" spans="1:15" ht="27.75" customHeight="1" x14ac:dyDescent="0.25">
      <c r="A15" s="5" t="s">
        <v>328</v>
      </c>
      <c r="B15" s="6" t="e">
        <f ca="1">IMAGE("https://shadowverse-portal.com/image/card/phase2/common/L/L_126041020.jpg",3)</f>
        <v>#NAME?</v>
      </c>
      <c r="C15" s="1">
        <v>1</v>
      </c>
      <c r="D15" s="7">
        <v>0.42857142857142849</v>
      </c>
      <c r="E15" s="7">
        <v>0.2857142857142857</v>
      </c>
      <c r="F15" s="7">
        <v>0.14285714285714279</v>
      </c>
      <c r="G15" s="7">
        <v>0.14285714285714279</v>
      </c>
      <c r="H15" s="1">
        <v>1</v>
      </c>
      <c r="I15" s="1">
        <v>2</v>
      </c>
      <c r="J15" s="1">
        <v>3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</row>
    <row r="16" spans="1:15" ht="27.75" customHeight="1" x14ac:dyDescent="0.25">
      <c r="A16" s="5" t="s">
        <v>538</v>
      </c>
      <c r="B16" s="6" t="e">
        <f ca="1">IMAGE("https://shadowverse-portal.com/image/card/phase2/common/L/L_126841030.jpg",3)</f>
        <v>#NAME?</v>
      </c>
      <c r="C16" s="1">
        <v>0.86</v>
      </c>
      <c r="D16" s="7">
        <v>0.7142857142857143</v>
      </c>
      <c r="E16" s="7">
        <v>0</v>
      </c>
      <c r="F16" s="7">
        <v>0</v>
      </c>
      <c r="G16" s="7">
        <v>0.2857142857142857</v>
      </c>
      <c r="H16" s="1">
        <v>0</v>
      </c>
      <c r="I16" s="1">
        <v>3</v>
      </c>
      <c r="J16" s="1">
        <v>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27.75" customHeight="1" x14ac:dyDescent="0.25">
      <c r="A17" s="5" t="s">
        <v>553</v>
      </c>
      <c r="B17" s="6" t="e">
        <f ca="1">IMAGE("https://shadowverse-portal.com/image/card/phase2/common/L/L_124811010.jpg",3)</f>
        <v>#NAME?</v>
      </c>
      <c r="C17" s="1">
        <v>0.86</v>
      </c>
      <c r="D17" s="7">
        <v>0.7142857142857143</v>
      </c>
      <c r="E17" s="7">
        <v>0</v>
      </c>
      <c r="F17" s="7">
        <v>0</v>
      </c>
      <c r="G17" s="7">
        <v>0.2857142857142857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">
        <v>3</v>
      </c>
    </row>
    <row r="18" spans="1:15" ht="27.75" customHeight="1" x14ac:dyDescent="0.25">
      <c r="A18" s="5" t="s">
        <v>366</v>
      </c>
      <c r="B18" s="6" t="e">
        <f ca="1">IMAGE("https://shadowverse-portal.com/image/card/phase2/common/L/L_126031020.jpg",3)</f>
        <v>#NAME?</v>
      </c>
      <c r="C18" s="1">
        <v>0.86</v>
      </c>
      <c r="D18" s="7">
        <v>0.5714285714285714</v>
      </c>
      <c r="E18" s="7">
        <v>0.14285714285714279</v>
      </c>
      <c r="F18" s="7">
        <v>0.14285714285714279</v>
      </c>
      <c r="G18" s="7">
        <v>0.14285714285714279</v>
      </c>
      <c r="H18" s="1">
        <v>0</v>
      </c>
      <c r="I18" s="1">
        <v>0</v>
      </c>
      <c r="J18" s="1">
        <v>0</v>
      </c>
      <c r="K18" s="1">
        <v>3</v>
      </c>
      <c r="L18" s="1">
        <v>2</v>
      </c>
      <c r="M18" s="1">
        <v>1</v>
      </c>
      <c r="N18" s="1">
        <v>0</v>
      </c>
      <c r="O18" s="1">
        <v>0</v>
      </c>
    </row>
    <row r="19" spans="1:15" ht="27.75" customHeight="1" x14ac:dyDescent="0.25">
      <c r="A19" s="5" t="s">
        <v>554</v>
      </c>
      <c r="B19" s="6" t="e">
        <f ca="1">IMAGE("https://shadowverse-portal.com/image/card/phase2/common/L/L_125831010.jpg",3)</f>
        <v>#NAME?</v>
      </c>
      <c r="C19" s="1">
        <v>0.71</v>
      </c>
      <c r="D19" s="7">
        <v>0.7142857142857143</v>
      </c>
      <c r="E19" s="7">
        <v>0</v>
      </c>
      <c r="F19" s="7">
        <v>0.14285714285714279</v>
      </c>
      <c r="G19" s="7">
        <v>0.14285714285714279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</v>
      </c>
      <c r="N19" s="1">
        <v>0</v>
      </c>
      <c r="O19" s="1">
        <v>2</v>
      </c>
    </row>
    <row r="20" spans="1:15" ht="27.75" customHeight="1" x14ac:dyDescent="0.25">
      <c r="A20" s="5" t="s">
        <v>532</v>
      </c>
      <c r="B20" s="6" t="e">
        <f ca="1">IMAGE("https://shadowverse-portal.com/image/card/phase2/common/L/L_126841010.jpg",3)</f>
        <v>#NAME?</v>
      </c>
      <c r="C20" s="1">
        <v>0.71</v>
      </c>
      <c r="D20" s="7">
        <v>0.7142857142857143</v>
      </c>
      <c r="E20" s="7">
        <v>0</v>
      </c>
      <c r="F20" s="7">
        <v>0.14285714285714279</v>
      </c>
      <c r="G20" s="7">
        <v>0.14285714285714279</v>
      </c>
      <c r="H20" s="1">
        <v>0</v>
      </c>
      <c r="I20" s="1">
        <v>0</v>
      </c>
      <c r="J20" s="1">
        <v>2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</row>
    <row r="21" spans="1:15" ht="27.75" customHeight="1" x14ac:dyDescent="0.25">
      <c r="A21" s="5" t="s">
        <v>438</v>
      </c>
      <c r="B21" s="6" t="e">
        <f ca="1">IMAGE("https://shadowverse-portal.com/image/card/phase2/common/L/L_124824010.jpg",3)</f>
        <v>#NAME?</v>
      </c>
      <c r="C21" s="1">
        <v>0.71</v>
      </c>
      <c r="D21" s="7">
        <v>0.7142857142857143</v>
      </c>
      <c r="E21" s="7">
        <v>0</v>
      </c>
      <c r="F21" s="7">
        <v>0.14285714285714279</v>
      </c>
      <c r="G21" s="7">
        <v>0.14285714285714279</v>
      </c>
      <c r="H21" s="1">
        <v>0</v>
      </c>
      <c r="I21" s="1">
        <v>0</v>
      </c>
      <c r="J21" s="1">
        <v>0</v>
      </c>
      <c r="K21" s="1">
        <v>3</v>
      </c>
      <c r="L21" s="1">
        <v>2</v>
      </c>
      <c r="M21" s="1">
        <v>0</v>
      </c>
      <c r="N21" s="1">
        <v>0</v>
      </c>
      <c r="O21" s="1">
        <v>0</v>
      </c>
    </row>
    <row r="22" spans="1:15" ht="27.75" customHeight="1" x14ac:dyDescent="0.25">
      <c r="A22" s="5" t="s">
        <v>555</v>
      </c>
      <c r="B22" s="6" t="e">
        <f ca="1">IMAGE("https://shadowverse-portal.com/image/card/phase2/common/L/L_124021010.jpg",3)</f>
        <v>#NAME?</v>
      </c>
      <c r="C22" s="1">
        <v>0.56999999999999995</v>
      </c>
      <c r="D22" s="7">
        <v>0.7142857142857143</v>
      </c>
      <c r="E22" s="7">
        <v>0.14285714285714279</v>
      </c>
      <c r="F22" s="7">
        <v>0</v>
      </c>
      <c r="G22" s="7">
        <v>0.14285714285714279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</v>
      </c>
    </row>
    <row r="23" spans="1:15" ht="27.75" customHeight="1" x14ac:dyDescent="0.25">
      <c r="A23" s="5" t="s">
        <v>324</v>
      </c>
      <c r="B23" s="6" t="e">
        <f ca="1">IMAGE("https://shadowverse-portal.com/image/card/phase2/common/L/L_124024010.jpg",3)</f>
        <v>#NAME?</v>
      </c>
      <c r="C23" s="1">
        <v>0.56999999999999995</v>
      </c>
      <c r="D23" s="7">
        <v>0.7142857142857143</v>
      </c>
      <c r="E23" s="7">
        <v>0.14285714285714279</v>
      </c>
      <c r="F23" s="7">
        <v>0</v>
      </c>
      <c r="G23" s="7">
        <v>0.14285714285714279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</row>
    <row r="24" spans="1:15" ht="27.75" customHeight="1" x14ac:dyDescent="0.25">
      <c r="A24" s="5" t="s">
        <v>556</v>
      </c>
      <c r="B24" s="6" t="e">
        <f ca="1">IMAGE("https://shadowverse-portal.com/image/card/phase2/common/L/L_126811030.jpg",3)</f>
        <v>#NAME?</v>
      </c>
      <c r="C24" s="1">
        <v>0.56999999999999995</v>
      </c>
      <c r="D24" s="7">
        <v>0.7142857142857143</v>
      </c>
      <c r="E24" s="7">
        <v>0</v>
      </c>
      <c r="F24" s="7">
        <v>0.2857142857142857</v>
      </c>
      <c r="G24" s="7">
        <v>0</v>
      </c>
      <c r="H24" s="1">
        <v>0</v>
      </c>
      <c r="I24" s="1">
        <v>2</v>
      </c>
      <c r="J24" s="1">
        <v>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27.75" customHeight="1" x14ac:dyDescent="0.25">
      <c r="A25" s="5" t="s">
        <v>557</v>
      </c>
      <c r="B25" s="6" t="e">
        <f ca="1">IMAGE("https://shadowverse-portal.com/image/card/phase2/common/L/L_123834010.jpg",3)</f>
        <v>#NAME?</v>
      </c>
      <c r="C25" s="1">
        <v>0.56999999999999995</v>
      </c>
      <c r="D25" s="7">
        <v>0.7142857142857143</v>
      </c>
      <c r="E25" s="7">
        <v>0</v>
      </c>
      <c r="F25" s="7">
        <v>0.2857142857142857</v>
      </c>
      <c r="G25" s="7">
        <v>0</v>
      </c>
      <c r="H25" s="1">
        <v>0</v>
      </c>
      <c r="I25" s="1">
        <v>2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</row>
    <row r="26" spans="1:15" ht="27.75" customHeight="1" x14ac:dyDescent="0.25">
      <c r="A26" s="5" t="s">
        <v>308</v>
      </c>
      <c r="B26" s="6" t="e">
        <f ca="1">IMAGE("https://shadowverse-portal.com/image/card/phase2/common/L/L_127033010.jpg",3)</f>
        <v>#NAME?</v>
      </c>
      <c r="C26" s="1">
        <v>0.56999999999999995</v>
      </c>
      <c r="D26" s="7">
        <v>0.7142857142857143</v>
      </c>
      <c r="E26" s="7">
        <v>0.14285714285714279</v>
      </c>
      <c r="F26" s="7">
        <v>0</v>
      </c>
      <c r="G26" s="7">
        <v>0.14285714285714279</v>
      </c>
      <c r="H26" s="1">
        <v>0</v>
      </c>
      <c r="I26" s="1">
        <v>1</v>
      </c>
      <c r="J26" s="1">
        <v>0</v>
      </c>
      <c r="K26" s="1">
        <v>3</v>
      </c>
      <c r="L26" s="1">
        <v>0</v>
      </c>
      <c r="M26" s="1">
        <v>0</v>
      </c>
      <c r="N26" s="1">
        <v>0</v>
      </c>
      <c r="O26" s="1">
        <v>0</v>
      </c>
    </row>
    <row r="27" spans="1:15" ht="27.75" customHeight="1" x14ac:dyDescent="0.25">
      <c r="A27" s="5" t="s">
        <v>447</v>
      </c>
      <c r="B27" s="6" t="e">
        <f ca="1">IMAGE("https://shadowverse-portal.com/image/card/phase2/common/L/L_124821020.jpg",3)</f>
        <v>#NAME?</v>
      </c>
      <c r="C27" s="1">
        <v>0.43</v>
      </c>
      <c r="D27" s="7">
        <v>0.8571428571428571</v>
      </c>
      <c r="E27" s="7">
        <v>0</v>
      </c>
      <c r="F27" s="7">
        <v>0</v>
      </c>
      <c r="G27" s="7">
        <v>0.14285714285714279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0</v>
      </c>
    </row>
    <row r="28" spans="1:15" ht="27.75" customHeight="1" x14ac:dyDescent="0.25">
      <c r="A28" s="5" t="s">
        <v>311</v>
      </c>
      <c r="B28" s="6" t="e">
        <f ca="1">IMAGE("https://shadowverse-portal.com/image/card/phase2/common/L/L_123041020.jpg",3)</f>
        <v>#NAME?</v>
      </c>
      <c r="C28" s="1">
        <v>0.43</v>
      </c>
      <c r="D28" s="7">
        <v>0.8571428571428571</v>
      </c>
      <c r="E28" s="7">
        <v>0</v>
      </c>
      <c r="F28" s="7">
        <v>0</v>
      </c>
      <c r="G28" s="7">
        <v>0.14285714285714279</v>
      </c>
      <c r="H28" s="1">
        <v>0</v>
      </c>
      <c r="I28" s="1">
        <v>0</v>
      </c>
      <c r="J28" s="1">
        <v>3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ht="27.75" customHeight="1" x14ac:dyDescent="0.25">
      <c r="A29" s="5" t="s">
        <v>441</v>
      </c>
      <c r="B29" s="6" t="e">
        <f ca="1">IMAGE("https://shadowverse-portal.com/image/card/phase2/common/L/L_123841020.jpg",3)</f>
        <v>#NAME?</v>
      </c>
      <c r="C29" s="1">
        <v>0.43</v>
      </c>
      <c r="D29" s="7">
        <v>0.8571428571428571</v>
      </c>
      <c r="E29" s="7">
        <v>0</v>
      </c>
      <c r="F29" s="7">
        <v>0</v>
      </c>
      <c r="G29" s="7">
        <v>0.14285714285714279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 ht="27.75" customHeight="1" x14ac:dyDescent="0.25">
      <c r="A30" s="5" t="s">
        <v>540</v>
      </c>
      <c r="B30" s="6" t="e">
        <f ca="1">IMAGE("https://shadowverse-portal.com/image/card/phase2/common/L/L_125814010.jpg",3)</f>
        <v>#NAME?</v>
      </c>
      <c r="C30" s="1">
        <v>0.43</v>
      </c>
      <c r="D30" s="7">
        <v>0.8571428571428571</v>
      </c>
      <c r="E30" s="7">
        <v>0</v>
      </c>
      <c r="F30" s="7">
        <v>0</v>
      </c>
      <c r="G30" s="7">
        <v>0.14285714285714279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0</v>
      </c>
    </row>
    <row r="31" spans="1:15" ht="27.75" customHeight="1" x14ac:dyDescent="0.25">
      <c r="A31" s="5" t="s">
        <v>354</v>
      </c>
      <c r="B31" s="6" t="e">
        <f ca="1">IMAGE("https://shadowverse-portal.com/image/card/phase2/common/L/L_125011010.jpg",3)</f>
        <v>#NAME?</v>
      </c>
      <c r="C31" s="1">
        <v>0.43</v>
      </c>
      <c r="D31" s="7">
        <v>0.8571428571428571</v>
      </c>
      <c r="E31" s="7">
        <v>0</v>
      </c>
      <c r="F31" s="7">
        <v>0</v>
      </c>
      <c r="G31" s="7">
        <v>0.14285714285714279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0</v>
      </c>
    </row>
    <row r="32" spans="1:15" ht="27.75" customHeight="1" x14ac:dyDescent="0.25">
      <c r="A32" s="5" t="s">
        <v>413</v>
      </c>
      <c r="B32" s="6" t="e">
        <f ca="1">IMAGE("https://shadowverse-portal.com/image/card/phase2/common/L/L_124034010.jpg",3)</f>
        <v>#NAME?</v>
      </c>
      <c r="C32" s="1">
        <v>0.14000000000000001</v>
      </c>
      <c r="D32" s="7">
        <v>0.8571428571428571</v>
      </c>
      <c r="E32" s="7">
        <v>0.14285714285714279</v>
      </c>
      <c r="F32" s="7">
        <v>0</v>
      </c>
      <c r="G32" s="7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O80">
    <cfRule type="expression" dxfId="19" priority="1">
      <formula>$C2&gt;=2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4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23</v>
      </c>
      <c r="J1" s="4" t="s">
        <v>69</v>
      </c>
      <c r="K1" s="4" t="s">
        <v>110</v>
      </c>
      <c r="L1" s="4" t="s">
        <v>213</v>
      </c>
      <c r="M1" s="4" t="s">
        <v>225</v>
      </c>
      <c r="N1" s="4" t="s">
        <v>273</v>
      </c>
    </row>
    <row r="2" spans="1:14" ht="27.75" customHeight="1" x14ac:dyDescent="0.25">
      <c r="A2" s="5" t="s">
        <v>558</v>
      </c>
      <c r="B2" s="6" t="e">
        <f ca="1">IMAGE("https://shadowverse-portal.com/image/card/phase2/common/L/L_125641010.jpg",3)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</row>
    <row r="3" spans="1:14" ht="27.75" customHeight="1" x14ac:dyDescent="0.25">
      <c r="A3" s="5" t="s">
        <v>559</v>
      </c>
      <c r="B3" s="6" t="e">
        <f ca="1">IMAGE("https://shadowverse-portal.com/image/card/phase2/common/L/L_123631020.jpg",3)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</row>
    <row r="4" spans="1:14" ht="27.75" customHeight="1" x14ac:dyDescent="0.25">
      <c r="A4" s="5" t="s">
        <v>560</v>
      </c>
      <c r="B4" s="6" t="e">
        <f ca="1">IMAGE("https://shadowverse-portal.com/image/card/phase2/common/L/L_126641030.jpg",3)</f>
        <v>#NAME?</v>
      </c>
      <c r="C4" s="1">
        <v>2.83</v>
      </c>
      <c r="D4" s="7">
        <v>0</v>
      </c>
      <c r="E4" s="7">
        <v>0</v>
      </c>
      <c r="F4" s="7">
        <v>0.16666666666666671</v>
      </c>
      <c r="G4" s="7">
        <v>0.83333333333333337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3</v>
      </c>
      <c r="N4" s="1">
        <v>3</v>
      </c>
    </row>
    <row r="5" spans="1:14" ht="27.75" customHeight="1" x14ac:dyDescent="0.25">
      <c r="A5" s="5" t="s">
        <v>305</v>
      </c>
      <c r="B5" s="6" t="e">
        <f ca="1">IMAGE("https://shadowverse-portal.com/image/card/phase2/common/L/L_123031020.jpg",3)</f>
        <v>#NAME?</v>
      </c>
      <c r="C5" s="1">
        <v>2.83</v>
      </c>
      <c r="D5" s="7">
        <v>0</v>
      </c>
      <c r="E5" s="7">
        <v>0</v>
      </c>
      <c r="F5" s="7">
        <v>0.16666666666666671</v>
      </c>
      <c r="G5" s="7">
        <v>0.83333333333333337</v>
      </c>
      <c r="H5" s="1">
        <v>3</v>
      </c>
      <c r="I5" s="1">
        <v>2</v>
      </c>
      <c r="J5" s="1">
        <v>3</v>
      </c>
      <c r="K5" s="1">
        <v>3</v>
      </c>
      <c r="L5" s="1">
        <v>3</v>
      </c>
      <c r="M5" s="1">
        <v>3</v>
      </c>
      <c r="N5" s="1">
        <v>3</v>
      </c>
    </row>
    <row r="6" spans="1:14" ht="27.75" customHeight="1" x14ac:dyDescent="0.25">
      <c r="A6" s="5" t="s">
        <v>308</v>
      </c>
      <c r="B6" s="6" t="e">
        <f ca="1">IMAGE("https://shadowverse-portal.com/image/card/phase2/common/L/L_127033010.jpg",3)</f>
        <v>#NAME?</v>
      </c>
      <c r="C6" s="1">
        <v>2.83</v>
      </c>
      <c r="D6" s="7">
        <v>0</v>
      </c>
      <c r="E6" s="7">
        <v>0</v>
      </c>
      <c r="F6" s="7">
        <v>0.16666666666666671</v>
      </c>
      <c r="G6" s="7">
        <v>0.83333333333333337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2</v>
      </c>
    </row>
    <row r="7" spans="1:14" ht="27.75" customHeight="1" x14ac:dyDescent="0.25">
      <c r="A7" s="5" t="s">
        <v>526</v>
      </c>
      <c r="B7" s="6" t="e">
        <f ca="1">IMAGE("https://shadowverse-portal.com/image/card/phase2/common/L/L_123641020.jpg",3)</f>
        <v>#NAME?</v>
      </c>
      <c r="C7" s="1">
        <v>2.83</v>
      </c>
      <c r="D7" s="7">
        <v>0</v>
      </c>
      <c r="E7" s="7">
        <v>0</v>
      </c>
      <c r="F7" s="7">
        <v>0.16666666666666671</v>
      </c>
      <c r="G7" s="7">
        <v>0.83333333333333337</v>
      </c>
      <c r="H7" s="1">
        <v>3</v>
      </c>
      <c r="I7" s="1">
        <v>2</v>
      </c>
      <c r="J7" s="1">
        <v>3</v>
      </c>
      <c r="K7" s="1">
        <v>3</v>
      </c>
      <c r="L7" s="1">
        <v>3</v>
      </c>
      <c r="M7" s="1">
        <v>3</v>
      </c>
      <c r="N7" s="1">
        <v>3</v>
      </c>
    </row>
    <row r="8" spans="1:14" ht="27.75" customHeight="1" x14ac:dyDescent="0.25">
      <c r="A8" s="5" t="s">
        <v>356</v>
      </c>
      <c r="B8" s="6" t="e">
        <f ca="1">IMAGE("https://shadowverse-portal.com/image/card/phase2/common/L/L_125031010.jpg",3)</f>
        <v>#NAME?</v>
      </c>
      <c r="C8" s="1">
        <v>2.67</v>
      </c>
      <c r="D8" s="7">
        <v>0</v>
      </c>
      <c r="E8" s="7">
        <v>0.16666666666666671</v>
      </c>
      <c r="F8" s="7">
        <v>0</v>
      </c>
      <c r="G8" s="7">
        <v>0.83333333333333337</v>
      </c>
      <c r="H8" s="1">
        <v>3</v>
      </c>
      <c r="I8" s="1">
        <v>1</v>
      </c>
      <c r="J8" s="1">
        <v>3</v>
      </c>
      <c r="K8" s="1">
        <v>3</v>
      </c>
      <c r="L8" s="1">
        <v>3</v>
      </c>
      <c r="M8" s="1">
        <v>3</v>
      </c>
      <c r="N8" s="1">
        <v>3</v>
      </c>
    </row>
    <row r="9" spans="1:14" ht="27.75" customHeight="1" x14ac:dyDescent="0.25">
      <c r="A9" s="5" t="s">
        <v>561</v>
      </c>
      <c r="B9" s="6" t="e">
        <f ca="1">IMAGE("https://shadowverse-portal.com/image/card/phase2/common/L/L_125641030.jpg",3)</f>
        <v>#NAME?</v>
      </c>
      <c r="C9" s="1">
        <v>2.5</v>
      </c>
      <c r="D9" s="7">
        <v>0.16666666666666671</v>
      </c>
      <c r="E9" s="7">
        <v>0</v>
      </c>
      <c r="F9" s="7">
        <v>0</v>
      </c>
      <c r="G9" s="7">
        <v>0.83333333333333337</v>
      </c>
      <c r="H9" s="1">
        <v>3</v>
      </c>
      <c r="I9" s="1">
        <v>0</v>
      </c>
      <c r="J9" s="1">
        <v>3</v>
      </c>
      <c r="K9" s="1">
        <v>3</v>
      </c>
      <c r="L9" s="1">
        <v>3</v>
      </c>
      <c r="M9" s="1">
        <v>3</v>
      </c>
      <c r="N9" s="1">
        <v>3</v>
      </c>
    </row>
    <row r="10" spans="1:14" ht="27.75" customHeight="1" x14ac:dyDescent="0.25">
      <c r="A10" s="5" t="s">
        <v>562</v>
      </c>
      <c r="B10" s="6" t="e">
        <f ca="1">IMAGE("https://shadowverse-portal.com/image/card/phase2/common/L/L_125611030.jpg",3)</f>
        <v>#NAME?</v>
      </c>
      <c r="C10" s="1">
        <v>2</v>
      </c>
      <c r="D10" s="7">
        <v>0.33333333333333331</v>
      </c>
      <c r="E10" s="7">
        <v>0</v>
      </c>
      <c r="F10" s="7">
        <v>0</v>
      </c>
      <c r="G10" s="7">
        <v>0.66666666666666663</v>
      </c>
      <c r="H10" s="1">
        <v>3</v>
      </c>
      <c r="I10" s="1">
        <v>0</v>
      </c>
      <c r="J10" s="1">
        <v>3</v>
      </c>
      <c r="K10" s="1">
        <v>3</v>
      </c>
      <c r="L10" s="1">
        <v>0</v>
      </c>
      <c r="M10" s="1">
        <v>3</v>
      </c>
      <c r="N10" s="1">
        <v>3</v>
      </c>
    </row>
    <row r="11" spans="1:14" ht="27.75" customHeight="1" x14ac:dyDescent="0.25">
      <c r="A11" s="5" t="s">
        <v>379</v>
      </c>
      <c r="B11" s="6" t="e">
        <f ca="1">IMAGE("https://shadowverse-portal.com/image/card/phase2/common/L/L_127011020.jpg",3)</f>
        <v>#NAME?</v>
      </c>
      <c r="C11" s="1">
        <v>2</v>
      </c>
      <c r="D11" s="7">
        <v>0.33333333333333331</v>
      </c>
      <c r="E11" s="7">
        <v>0</v>
      </c>
      <c r="F11" s="7">
        <v>0</v>
      </c>
      <c r="G11" s="7">
        <v>0.66666666666666663</v>
      </c>
      <c r="H11" s="1">
        <v>3</v>
      </c>
      <c r="I11" s="1">
        <v>0</v>
      </c>
      <c r="J11" s="1">
        <v>3</v>
      </c>
      <c r="K11" s="1">
        <v>3</v>
      </c>
      <c r="L11" s="1">
        <v>0</v>
      </c>
      <c r="M11" s="1">
        <v>3</v>
      </c>
      <c r="N11" s="1">
        <v>3</v>
      </c>
    </row>
    <row r="12" spans="1:14" ht="27.75" customHeight="1" x14ac:dyDescent="0.25">
      <c r="A12" s="5" t="s">
        <v>563</v>
      </c>
      <c r="B12" s="6" t="e">
        <f ca="1">IMAGE("https://shadowverse-portal.com/image/card/phase2/common/L/L_124621010.jpg",3)</f>
        <v>#NAME?</v>
      </c>
      <c r="C12" s="1">
        <v>2</v>
      </c>
      <c r="D12" s="7">
        <v>0.16666666666666671</v>
      </c>
      <c r="E12" s="7">
        <v>0</v>
      </c>
      <c r="F12" s="7">
        <v>0.5</v>
      </c>
      <c r="G12" s="7">
        <v>0.33333333333333331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  <c r="M12" s="1">
        <v>0</v>
      </c>
      <c r="N12" s="1">
        <v>3</v>
      </c>
    </row>
    <row r="13" spans="1:14" ht="27.75" customHeight="1" x14ac:dyDescent="0.25">
      <c r="A13" s="5" t="s">
        <v>564</v>
      </c>
      <c r="B13" s="6" t="e">
        <f ca="1">IMAGE("https://shadowverse-portal.com/image/card/phase2/common/L/L_126621030.jpg",3)</f>
        <v>#NAME?</v>
      </c>
      <c r="C13" s="1">
        <v>2</v>
      </c>
      <c r="D13" s="7">
        <v>0.33333333333333331</v>
      </c>
      <c r="E13" s="7">
        <v>0</v>
      </c>
      <c r="F13" s="7">
        <v>0</v>
      </c>
      <c r="G13" s="7">
        <v>0.66666666666666663</v>
      </c>
      <c r="H13" s="1">
        <v>3</v>
      </c>
      <c r="I13" s="1">
        <v>0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</row>
    <row r="14" spans="1:14" ht="27.75" customHeight="1" x14ac:dyDescent="0.25">
      <c r="A14" s="5" t="s">
        <v>565</v>
      </c>
      <c r="B14" s="6" t="e">
        <f ca="1">IMAGE("https://shadowverse-portal.com/image/card/phase2/common/L/L_124631020.jpg",3)</f>
        <v>#NAME?</v>
      </c>
      <c r="C14" s="1">
        <v>1.67</v>
      </c>
      <c r="D14" s="7">
        <v>0.33333333333333331</v>
      </c>
      <c r="E14" s="7">
        <v>0.16666666666666671</v>
      </c>
      <c r="F14" s="7">
        <v>0</v>
      </c>
      <c r="G14" s="7">
        <v>0.5</v>
      </c>
      <c r="H14" s="1">
        <v>2</v>
      </c>
      <c r="I14" s="1">
        <v>0</v>
      </c>
      <c r="J14" s="1">
        <v>3</v>
      </c>
      <c r="K14" s="1">
        <v>3</v>
      </c>
      <c r="L14" s="1">
        <v>3</v>
      </c>
      <c r="M14" s="1">
        <v>0</v>
      </c>
      <c r="N14" s="1">
        <v>1</v>
      </c>
    </row>
    <row r="15" spans="1:14" ht="27.75" customHeight="1" x14ac:dyDescent="0.25">
      <c r="A15" s="5" t="s">
        <v>355</v>
      </c>
      <c r="B15" s="6" t="e">
        <f ca="1">IMAGE("https://shadowverse-portal.com/image/card/phase2/common/L/L_125041010.jpg",3)</f>
        <v>#NAME?</v>
      </c>
      <c r="C15" s="1">
        <v>1.17</v>
      </c>
      <c r="D15" s="7">
        <v>0.33333333333333331</v>
      </c>
      <c r="E15" s="7">
        <v>0.33333333333333331</v>
      </c>
      <c r="F15" s="7">
        <v>0.16666666666666671</v>
      </c>
      <c r="G15" s="7">
        <v>0.16666666666666671</v>
      </c>
      <c r="H15" s="1">
        <v>1</v>
      </c>
      <c r="I15" s="1">
        <v>0</v>
      </c>
      <c r="J15" s="1">
        <v>1</v>
      </c>
      <c r="K15" s="1">
        <v>1</v>
      </c>
      <c r="L15" s="1">
        <v>0</v>
      </c>
      <c r="M15" s="1">
        <v>3</v>
      </c>
      <c r="N15" s="1">
        <v>2</v>
      </c>
    </row>
    <row r="16" spans="1:14" ht="27.75" customHeight="1" x14ac:dyDescent="0.25">
      <c r="A16" s="5" t="s">
        <v>523</v>
      </c>
      <c r="B16" s="6" t="e">
        <f ca="1">IMAGE("https://shadowverse-portal.com/image/card/phase2/common/L/L_123624010.jpg",3)</f>
        <v>#NAME?</v>
      </c>
      <c r="C16" s="1">
        <v>1</v>
      </c>
      <c r="D16" s="7">
        <v>0.66666666666666663</v>
      </c>
      <c r="E16" s="7">
        <v>0</v>
      </c>
      <c r="F16" s="7">
        <v>0</v>
      </c>
      <c r="G16" s="7">
        <v>0.33333333333333331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</row>
    <row r="17" spans="1:14" ht="27.75" customHeight="1" x14ac:dyDescent="0.25">
      <c r="A17" s="5" t="s">
        <v>566</v>
      </c>
      <c r="B17" s="6" t="e">
        <f ca="1">IMAGE("https://shadowverse-portal.com/image/card/phase2/common/L/L_127631020.jpg",3)</f>
        <v>#NAME?</v>
      </c>
      <c r="C17" s="1">
        <v>0.83</v>
      </c>
      <c r="D17" s="7">
        <v>0.16666666666666671</v>
      </c>
      <c r="E17" s="7">
        <v>0.83333333333333337</v>
      </c>
      <c r="F17" s="7">
        <v>0</v>
      </c>
      <c r="G17" s="7">
        <v>0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ht="27.75" customHeight="1" x14ac:dyDescent="0.25">
      <c r="A18" s="5" t="s">
        <v>567</v>
      </c>
      <c r="B18" s="6" t="e">
        <f ca="1">IMAGE("https://shadowverse-portal.com/image/card/phase2/common/L/L_124624010.jpg",3)</f>
        <v>#NAME?</v>
      </c>
      <c r="C18" s="1">
        <v>0.5</v>
      </c>
      <c r="D18" s="7">
        <v>0.83333333333333337</v>
      </c>
      <c r="E18" s="7">
        <v>0</v>
      </c>
      <c r="F18" s="7">
        <v>0</v>
      </c>
      <c r="G18" s="7">
        <v>0.16666666666666671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</row>
    <row r="19" spans="1:14" ht="27.75" customHeight="1" x14ac:dyDescent="0.25">
      <c r="A19" s="5" t="s">
        <v>516</v>
      </c>
      <c r="B19" s="6" t="e">
        <f ca="1">IMAGE("https://shadowverse-portal.com/image/card/phase2/common/L/L_127641020.jpg",3)</f>
        <v>#NAME?</v>
      </c>
      <c r="C19" s="1">
        <v>0.5</v>
      </c>
      <c r="D19" s="7">
        <v>0.83333333333333337</v>
      </c>
      <c r="E19" s="7">
        <v>0</v>
      </c>
      <c r="F19" s="7">
        <v>0</v>
      </c>
      <c r="G19" s="7">
        <v>0.16666666666666671</v>
      </c>
      <c r="H19" s="1">
        <v>0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ht="27.75" customHeight="1" x14ac:dyDescent="0.25">
      <c r="A20" s="5" t="s">
        <v>568</v>
      </c>
      <c r="B20" s="6" t="e">
        <f ca="1">IMAGE("https://shadowverse-portal.com/image/card/phase2/common/L/L_123641010.jpg",3)</f>
        <v>#NAME?</v>
      </c>
      <c r="C20" s="1">
        <v>0.5</v>
      </c>
      <c r="D20" s="7">
        <v>0.83333333333333337</v>
      </c>
      <c r="E20" s="7">
        <v>0</v>
      </c>
      <c r="F20" s="7">
        <v>0</v>
      </c>
      <c r="G20" s="7">
        <v>0.16666666666666671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</row>
    <row r="21" spans="1:14" ht="27.75" customHeight="1" x14ac:dyDescent="0.25">
      <c r="A21" s="5" t="s">
        <v>327</v>
      </c>
      <c r="B21" s="6" t="e">
        <f ca="1">IMAGE("https://shadowverse-portal.com/image/card/phase2/common/L/L_126041010.jpg",3)</f>
        <v>#NAME?</v>
      </c>
      <c r="C21" s="1">
        <v>0.5</v>
      </c>
      <c r="D21" s="7">
        <v>0.83333333333333337</v>
      </c>
      <c r="E21" s="7">
        <v>0</v>
      </c>
      <c r="F21" s="7">
        <v>0</v>
      </c>
      <c r="G21" s="7">
        <v>0.16666666666666671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ht="27.75" customHeight="1" x14ac:dyDescent="0.25">
      <c r="A22" s="5" t="s">
        <v>521</v>
      </c>
      <c r="B22" s="6" t="e">
        <f ca="1">IMAGE("https://shadowverse-portal.com/image/card/phase2/common/L/L_126611010.jpg",3)</f>
        <v>#NAME?</v>
      </c>
      <c r="C22" s="1">
        <v>0.5</v>
      </c>
      <c r="D22" s="7">
        <v>0.83333333333333337</v>
      </c>
      <c r="E22" s="7">
        <v>0</v>
      </c>
      <c r="F22" s="7">
        <v>0</v>
      </c>
      <c r="G22" s="7">
        <v>0.16666666666666671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</row>
    <row r="23" spans="1:14" ht="27.75" customHeight="1" x14ac:dyDescent="0.25">
      <c r="A23" s="5" t="s">
        <v>343</v>
      </c>
      <c r="B23" s="6" t="e">
        <f ca="1">IMAGE("https://shadowverse-portal.com/image/card/phase2/common/L/L_125041020.jpg",3)</f>
        <v>#NAME?</v>
      </c>
      <c r="C23" s="1">
        <v>0.5</v>
      </c>
      <c r="D23" s="7">
        <v>0.83333333333333337</v>
      </c>
      <c r="E23" s="7">
        <v>0</v>
      </c>
      <c r="F23" s="7">
        <v>0</v>
      </c>
      <c r="G23" s="7">
        <v>0.16666666666666671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ht="27.75" customHeight="1" x14ac:dyDescent="0.25">
      <c r="A24" s="5" t="s">
        <v>324</v>
      </c>
      <c r="B24" s="6" t="e">
        <f ca="1">IMAGE("https://shadowverse-portal.com/image/card/phase2/common/L/L_124024010.jpg",3)</f>
        <v>#NAME?</v>
      </c>
      <c r="C24" s="1">
        <v>0.33</v>
      </c>
      <c r="D24" s="7">
        <v>0.83333333333333337</v>
      </c>
      <c r="E24" s="7">
        <v>0</v>
      </c>
      <c r="F24" s="7">
        <v>0.16666666666666671</v>
      </c>
      <c r="G24" s="7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27.75" customHeight="1" x14ac:dyDescent="0.25">
      <c r="A25" s="5" t="s">
        <v>328</v>
      </c>
      <c r="B25" s="6" t="e">
        <f ca="1">IMAGE("https://shadowverse-portal.com/image/card/phase2/common/L/L_126041020.jpg",3)</f>
        <v>#NAME?</v>
      </c>
      <c r="C25" s="1">
        <v>0.33</v>
      </c>
      <c r="D25" s="7">
        <v>0.83333333333333337</v>
      </c>
      <c r="E25" s="7">
        <v>0</v>
      </c>
      <c r="F25" s="7">
        <v>0.16666666666666671</v>
      </c>
      <c r="G25" s="7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ht="27.75" customHeight="1" x14ac:dyDescent="0.25">
      <c r="A26" s="5" t="s">
        <v>311</v>
      </c>
      <c r="B26" s="6" t="e">
        <f ca="1">IMAGE("https://shadowverse-portal.com/image/card/phase2/common/L/L_123041020.jpg",3)</f>
        <v>#NAME?</v>
      </c>
      <c r="C26" s="1">
        <v>0.33</v>
      </c>
      <c r="D26" s="7">
        <v>0.83333333333333337</v>
      </c>
      <c r="E26" s="7">
        <v>0</v>
      </c>
      <c r="F26" s="7">
        <v>0.16666666666666671</v>
      </c>
      <c r="G26" s="7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ht="27.75" customHeight="1" x14ac:dyDescent="0.25">
      <c r="A27" s="5" t="s">
        <v>510</v>
      </c>
      <c r="B27" s="6" t="e">
        <f ca="1">IMAGE("https://shadowverse-portal.com/image/card/phase2/common/L/L_127621020.jpg",3)</f>
        <v>#NAME?</v>
      </c>
      <c r="C27" s="1">
        <v>0.33</v>
      </c>
      <c r="D27" s="7">
        <v>0.83333333333333337</v>
      </c>
      <c r="E27" s="7">
        <v>0</v>
      </c>
      <c r="F27" s="7">
        <v>0.16666666666666671</v>
      </c>
      <c r="G27" s="7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ht="27.75" customHeight="1" x14ac:dyDescent="0.25">
      <c r="A28" s="5" t="s">
        <v>569</v>
      </c>
      <c r="B28" s="6" t="e">
        <f ca="1">IMAGE("https://shadowverse-portal.com/image/card/phase2/common/L/L_124641030.jpg",3)</f>
        <v>#NAME?</v>
      </c>
      <c r="C28" s="1">
        <v>0.17</v>
      </c>
      <c r="D28" s="7">
        <v>0.83333333333333337</v>
      </c>
      <c r="E28" s="7">
        <v>0.16666666666666671</v>
      </c>
      <c r="F28" s="7">
        <v>0</v>
      </c>
      <c r="G28" s="7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ht="27.75" customHeight="1" x14ac:dyDescent="0.25">
      <c r="A29" s="5" t="s">
        <v>363</v>
      </c>
      <c r="B29" s="6" t="e">
        <f ca="1">IMAGE("https://shadowverse-portal.com/image/card/phase2/common/L/L_125041030.jpg",3)</f>
        <v>#NAME?</v>
      </c>
      <c r="C29" s="1">
        <v>0.17</v>
      </c>
      <c r="D29" s="7">
        <v>0.83333333333333337</v>
      </c>
      <c r="E29" s="7">
        <v>0.16666666666666671</v>
      </c>
      <c r="F29" s="7">
        <v>0</v>
      </c>
      <c r="G29" s="7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ht="27.75" customHeight="1" x14ac:dyDescent="0.25">
      <c r="A30" s="5" t="s">
        <v>570</v>
      </c>
      <c r="B30" s="6" t="e">
        <f ca="1">IMAGE("https://shadowverse-portal.com/image/card/phase2/common/L/L_127611030.jpg",3)</f>
        <v>#NAME?</v>
      </c>
      <c r="C30" s="1">
        <v>0.17</v>
      </c>
      <c r="D30" s="7">
        <v>0.83333333333333337</v>
      </c>
      <c r="E30" s="7">
        <v>0.16666666666666671</v>
      </c>
      <c r="F30" s="7">
        <v>0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</row>
    <row r="31" spans="1:14" ht="27.75" customHeight="1" x14ac:dyDescent="0.25">
      <c r="A31" s="8"/>
      <c r="B31" s="6"/>
      <c r="D31" s="7"/>
      <c r="E31" s="7"/>
      <c r="F31" s="7"/>
      <c r="G31" s="7"/>
    </row>
    <row r="32" spans="1:14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N80">
    <cfRule type="expression" dxfId="18" priority="1">
      <formula>$C2&gt;=2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3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76</v>
      </c>
      <c r="J1" s="4" t="s">
        <v>87</v>
      </c>
      <c r="K1" s="4" t="s">
        <v>203</v>
      </c>
      <c r="L1" s="4" t="s">
        <v>228</v>
      </c>
      <c r="M1" s="4" t="s">
        <v>257</v>
      </c>
    </row>
    <row r="2" spans="1:13" ht="27.75" customHeight="1" x14ac:dyDescent="0.25">
      <c r="A2" s="5" t="s">
        <v>571</v>
      </c>
      <c r="B2" s="6" t="e">
        <f ca="1">IMAGE("https://shadowverse-portal.com/image/card/phase2/common/L/L_125231020.jpg",3)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</row>
    <row r="3" spans="1:13" ht="27.75" customHeight="1" x14ac:dyDescent="0.25">
      <c r="A3" s="5" t="s">
        <v>350</v>
      </c>
      <c r="B3" s="6" t="e">
        <f ca="1">IMAGE("https://shadowverse-portal.com/image/card/phase2/common/L/L_127231020.jpg",3)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</row>
    <row r="4" spans="1:13" ht="27.75" customHeight="1" x14ac:dyDescent="0.25">
      <c r="A4" s="5" t="s">
        <v>341</v>
      </c>
      <c r="B4" s="6" t="e">
        <f ca="1">IMAGE("https://shadowverse-portal.com/image/card/phase2/common/L/L_126241030.jpg",3)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</row>
    <row r="5" spans="1:13" ht="27.75" customHeight="1" x14ac:dyDescent="0.25">
      <c r="A5" s="5" t="s">
        <v>572</v>
      </c>
      <c r="B5" s="6" t="e">
        <f ca="1">IMAGE("https://shadowverse-portal.com/image/card/phase2/common/L/L_125211030.jpg",3)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</row>
    <row r="6" spans="1:13" ht="27.75" customHeight="1" x14ac:dyDescent="0.25">
      <c r="A6" s="5" t="s">
        <v>573</v>
      </c>
      <c r="B6" s="6" t="e">
        <f ca="1">IMAGE("https://shadowverse-portal.com/image/card/phase2/common/L/L_125221020.jpg",3)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27.75" customHeight="1" x14ac:dyDescent="0.25">
      <c r="A7" s="5" t="s">
        <v>574</v>
      </c>
      <c r="B7" s="6" t="e">
        <f ca="1">IMAGE("https://shadowverse-portal.com/image/card/phase2/common/L/L_126211020.jpg",3)</f>
        <v>#NAME?</v>
      </c>
      <c r="C7" s="1">
        <v>3</v>
      </c>
      <c r="D7" s="7">
        <v>0</v>
      </c>
      <c r="E7" s="7">
        <v>0</v>
      </c>
      <c r="F7" s="7">
        <v>0</v>
      </c>
      <c r="G7" s="7">
        <v>1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</row>
    <row r="8" spans="1:13" ht="27.75" customHeight="1" x14ac:dyDescent="0.25">
      <c r="A8" s="5" t="s">
        <v>575</v>
      </c>
      <c r="B8" s="6" t="e">
        <f ca="1">IMAGE("https://shadowverse-portal.com/image/card/phase2/common/L/L_125241030.jpg",3)</f>
        <v>#NAME?</v>
      </c>
      <c r="C8" s="1">
        <v>3</v>
      </c>
      <c r="D8" s="7">
        <v>0</v>
      </c>
      <c r="E8" s="7">
        <v>0</v>
      </c>
      <c r="F8" s="7">
        <v>0</v>
      </c>
      <c r="G8" s="7">
        <v>1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</row>
    <row r="9" spans="1:13" ht="27.75" customHeight="1" x14ac:dyDescent="0.25">
      <c r="A9" s="5" t="s">
        <v>576</v>
      </c>
      <c r="B9" s="6" t="e">
        <f ca="1">IMAGE("https://shadowverse-portal.com/image/card/phase2/common/L/L_100214020.jpg",3)</f>
        <v>#NAME?</v>
      </c>
      <c r="C9" s="1">
        <v>3</v>
      </c>
      <c r="D9" s="7">
        <v>0</v>
      </c>
      <c r="E9" s="7">
        <v>0</v>
      </c>
      <c r="F9" s="7">
        <v>0</v>
      </c>
      <c r="G9" s="7">
        <v>1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</row>
    <row r="10" spans="1:13" ht="27.75" customHeight="1" x14ac:dyDescent="0.25">
      <c r="A10" s="5" t="s">
        <v>352</v>
      </c>
      <c r="B10" s="6" t="e">
        <f ca="1">IMAGE("https://shadowverse-portal.com/image/card/phase2/common/L/L_124241010.jpg",3)</f>
        <v>#NAME?</v>
      </c>
      <c r="C10" s="1">
        <v>3</v>
      </c>
      <c r="D10" s="7">
        <v>0</v>
      </c>
      <c r="E10" s="7">
        <v>0</v>
      </c>
      <c r="F10" s="7">
        <v>0</v>
      </c>
      <c r="G10" s="7">
        <v>1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</row>
    <row r="11" spans="1:13" ht="27.75" customHeight="1" x14ac:dyDescent="0.25">
      <c r="A11" s="5" t="s">
        <v>577</v>
      </c>
      <c r="B11" s="6" t="e">
        <f ca="1">IMAGE("https://shadowverse-portal.com/image/card/phase2/common/L/L_125221030.jpg",3)</f>
        <v>#NAME?</v>
      </c>
      <c r="C11" s="1">
        <v>2.6</v>
      </c>
      <c r="D11" s="7">
        <v>0</v>
      </c>
      <c r="E11" s="7">
        <v>0.2</v>
      </c>
      <c r="F11" s="7">
        <v>0</v>
      </c>
      <c r="G11" s="7">
        <v>0.8</v>
      </c>
      <c r="H11" s="1">
        <v>3</v>
      </c>
      <c r="I11" s="1">
        <v>3</v>
      </c>
      <c r="J11" s="1">
        <v>3</v>
      </c>
      <c r="K11" s="1">
        <v>1</v>
      </c>
      <c r="L11" s="1">
        <v>3</v>
      </c>
      <c r="M11" s="1">
        <v>3</v>
      </c>
    </row>
    <row r="12" spans="1:13" ht="27.75" customHeight="1" x14ac:dyDescent="0.25">
      <c r="A12" s="5" t="s">
        <v>340</v>
      </c>
      <c r="B12" s="6" t="e">
        <f ca="1">IMAGE("https://shadowverse-portal.com/image/card/phase2/common/L/L_126241020.jpg",3)</f>
        <v>#NAME?</v>
      </c>
      <c r="C12" s="1">
        <v>2</v>
      </c>
      <c r="D12" s="7">
        <v>0.2</v>
      </c>
      <c r="E12" s="7">
        <v>0</v>
      </c>
      <c r="F12" s="7">
        <v>0.4</v>
      </c>
      <c r="G12" s="7">
        <v>0.4</v>
      </c>
      <c r="H12" s="1">
        <v>2</v>
      </c>
      <c r="I12" s="1">
        <v>3</v>
      </c>
      <c r="J12" s="1">
        <v>3</v>
      </c>
      <c r="K12" s="1">
        <v>2</v>
      </c>
      <c r="L12" s="1">
        <v>0</v>
      </c>
      <c r="M12" s="1">
        <v>2</v>
      </c>
    </row>
    <row r="13" spans="1:13" ht="27.75" customHeight="1" x14ac:dyDescent="0.25">
      <c r="A13" s="5" t="s">
        <v>334</v>
      </c>
      <c r="B13" s="6" t="e">
        <f ca="1">IMAGE("https://shadowverse-portal.com/image/card/phase2/common/L/L_123241020.jpg",3)</f>
        <v>#NAME?</v>
      </c>
      <c r="C13" s="1">
        <v>1.8</v>
      </c>
      <c r="D13" s="7">
        <v>0.4</v>
      </c>
      <c r="E13" s="7">
        <v>0</v>
      </c>
      <c r="F13" s="7">
        <v>0</v>
      </c>
      <c r="G13" s="7">
        <v>0.6</v>
      </c>
      <c r="H13" s="1">
        <v>3</v>
      </c>
      <c r="I13" s="1">
        <v>3</v>
      </c>
      <c r="J13" s="1">
        <v>3</v>
      </c>
      <c r="K13" s="1">
        <v>0</v>
      </c>
      <c r="L13" s="1">
        <v>0</v>
      </c>
      <c r="M13" s="1">
        <v>3</v>
      </c>
    </row>
    <row r="14" spans="1:13" ht="27.75" customHeight="1" x14ac:dyDescent="0.25">
      <c r="A14" s="5" t="s">
        <v>311</v>
      </c>
      <c r="B14" s="6" t="e">
        <f ca="1">IMAGE("https://shadowverse-portal.com/image/card/phase2/common/L/L_123041020.jpg",3)</f>
        <v>#NAME?</v>
      </c>
      <c r="C14" s="1">
        <v>1.6</v>
      </c>
      <c r="D14" s="7">
        <v>0.2</v>
      </c>
      <c r="E14" s="7">
        <v>0</v>
      </c>
      <c r="F14" s="7">
        <v>0.8</v>
      </c>
      <c r="G14" s="7">
        <v>0</v>
      </c>
      <c r="H14" s="1">
        <v>2</v>
      </c>
      <c r="I14" s="1">
        <v>2</v>
      </c>
      <c r="J14" s="1">
        <v>2</v>
      </c>
      <c r="K14" s="1">
        <v>0</v>
      </c>
      <c r="L14" s="1">
        <v>2</v>
      </c>
      <c r="M14" s="1">
        <v>2</v>
      </c>
    </row>
    <row r="15" spans="1:13" ht="27.75" customHeight="1" x14ac:dyDescent="0.25">
      <c r="A15" s="5" t="s">
        <v>332</v>
      </c>
      <c r="B15" s="6" t="e">
        <f ca="1">IMAGE("https://shadowverse-portal.com/image/card/phase2/common/L/L_127241010.jpg",3)</f>
        <v>#NAME?</v>
      </c>
      <c r="C15" s="1">
        <v>1.2</v>
      </c>
      <c r="D15" s="7">
        <v>0.4</v>
      </c>
      <c r="E15" s="7">
        <v>0</v>
      </c>
      <c r="F15" s="7">
        <v>0.6</v>
      </c>
      <c r="G15" s="7">
        <v>0</v>
      </c>
      <c r="H15" s="1">
        <v>2</v>
      </c>
      <c r="I15" s="1">
        <v>2</v>
      </c>
      <c r="J15" s="1">
        <v>2</v>
      </c>
      <c r="K15" s="1">
        <v>0</v>
      </c>
      <c r="L15" s="1">
        <v>0</v>
      </c>
      <c r="M15" s="1">
        <v>2</v>
      </c>
    </row>
    <row r="16" spans="1:13" ht="27.75" customHeight="1" x14ac:dyDescent="0.25">
      <c r="A16" s="5" t="s">
        <v>324</v>
      </c>
      <c r="B16" s="6" t="e">
        <f ca="1">IMAGE("https://shadowverse-portal.com/image/card/phase2/common/L/L_124024010.jpg",3)</f>
        <v>#NAME?</v>
      </c>
      <c r="C16" s="1">
        <v>0.6</v>
      </c>
      <c r="D16" s="7">
        <v>0.8</v>
      </c>
      <c r="E16" s="7">
        <v>0</v>
      </c>
      <c r="F16" s="7">
        <v>0</v>
      </c>
      <c r="G16" s="7">
        <v>0.2</v>
      </c>
      <c r="H16" s="1">
        <v>0</v>
      </c>
      <c r="I16" s="1">
        <v>0</v>
      </c>
      <c r="J16" s="1">
        <v>0</v>
      </c>
      <c r="K16" s="1">
        <v>3</v>
      </c>
      <c r="L16" s="1">
        <v>0</v>
      </c>
      <c r="M16" s="1">
        <v>0</v>
      </c>
    </row>
    <row r="17" spans="1:13" ht="27.75" customHeight="1" x14ac:dyDescent="0.25">
      <c r="A17" s="5" t="s">
        <v>366</v>
      </c>
      <c r="B17" s="6" t="e">
        <f ca="1">IMAGE("https://shadowverse-portal.com/image/card/phase2/common/L/L_126031020.jpg",3)</f>
        <v>#NAME?</v>
      </c>
      <c r="C17" s="1">
        <v>0.6</v>
      </c>
      <c r="D17" s="7">
        <v>0.8</v>
      </c>
      <c r="E17" s="7">
        <v>0</v>
      </c>
      <c r="F17" s="7">
        <v>0</v>
      </c>
      <c r="G17" s="7">
        <v>0.2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</row>
    <row r="18" spans="1:13" ht="27.75" customHeight="1" x14ac:dyDescent="0.25">
      <c r="A18" s="5" t="s">
        <v>578</v>
      </c>
      <c r="B18" s="6" t="e">
        <f ca="1">IMAGE("https://shadowverse-portal.com/image/card/phase2/common/L/L_127214010.jpg",3)</f>
        <v>#NAME?</v>
      </c>
      <c r="C18" s="1">
        <v>0.6</v>
      </c>
      <c r="D18" s="7">
        <v>0.8</v>
      </c>
      <c r="E18" s="7">
        <v>0</v>
      </c>
      <c r="F18" s="7">
        <v>0</v>
      </c>
      <c r="G18" s="7">
        <v>0.2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</row>
    <row r="19" spans="1:13" ht="27.75" customHeight="1" x14ac:dyDescent="0.25">
      <c r="A19" s="5" t="s">
        <v>408</v>
      </c>
      <c r="B19" s="6" t="e">
        <f ca="1">IMAGE("https://shadowverse-portal.com/image/card/phase2/common/L/L_125021010.jpg",3)</f>
        <v>#NAME?</v>
      </c>
      <c r="C19" s="1">
        <v>0.4</v>
      </c>
      <c r="D19" s="7">
        <v>0.8</v>
      </c>
      <c r="E19" s="7">
        <v>0</v>
      </c>
      <c r="F19" s="7">
        <v>0.2</v>
      </c>
      <c r="G19" s="7">
        <v>0</v>
      </c>
      <c r="H19" s="1">
        <v>0</v>
      </c>
      <c r="I19" s="1">
        <v>0</v>
      </c>
      <c r="J19" s="1">
        <v>0</v>
      </c>
      <c r="K19" s="1">
        <v>2</v>
      </c>
      <c r="L19" s="1">
        <v>0</v>
      </c>
      <c r="M19" s="1">
        <v>0</v>
      </c>
    </row>
    <row r="20" spans="1:13" ht="27.75" customHeight="1" x14ac:dyDescent="0.25">
      <c r="A20" s="5" t="s">
        <v>328</v>
      </c>
      <c r="B20" s="6" t="e">
        <f ca="1">IMAGE("https://shadowverse-portal.com/image/card/phase2/common/L/L_126041020.jpg",3)</f>
        <v>#NAME?</v>
      </c>
      <c r="C20" s="1">
        <v>0.4</v>
      </c>
      <c r="D20" s="7">
        <v>0.8</v>
      </c>
      <c r="E20" s="7">
        <v>0</v>
      </c>
      <c r="F20" s="7">
        <v>0.2</v>
      </c>
      <c r="G20" s="7">
        <v>0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</row>
    <row r="21" spans="1:13" ht="27.75" customHeight="1" x14ac:dyDescent="0.25">
      <c r="A21" s="5" t="s">
        <v>579</v>
      </c>
      <c r="B21" s="6" t="e">
        <f ca="1">IMAGE("https://shadowverse-portal.com/image/card/phase2/common/L/L_125214010.jpg",3)</f>
        <v>#NAME?</v>
      </c>
      <c r="C21" s="1">
        <v>0.4</v>
      </c>
      <c r="D21" s="7">
        <v>0.8</v>
      </c>
      <c r="E21" s="7">
        <v>0</v>
      </c>
      <c r="F21" s="7">
        <v>0.2</v>
      </c>
      <c r="G21" s="7">
        <v>0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">
        <v>0</v>
      </c>
    </row>
    <row r="22" spans="1:13" ht="27.75" customHeight="1" x14ac:dyDescent="0.25">
      <c r="A22" s="5" t="s">
        <v>541</v>
      </c>
      <c r="B22" s="6" t="e">
        <f ca="1">IMAGE("https://shadowverse-portal.com/image/card/phase2/common/L/L_126021020.jpg",3)</f>
        <v>#NAME?</v>
      </c>
      <c r="C22" s="1">
        <v>0.4</v>
      </c>
      <c r="D22" s="7">
        <v>0.8</v>
      </c>
      <c r="E22" s="7">
        <v>0</v>
      </c>
      <c r="F22" s="7">
        <v>0.2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</row>
    <row r="23" spans="1:13" ht="27.75" customHeight="1" x14ac:dyDescent="0.25">
      <c r="A23" s="5" t="s">
        <v>475</v>
      </c>
      <c r="B23" s="6" t="e">
        <f ca="1">IMAGE("https://shadowverse-portal.com/image/card/phase2/common/L/L_126014010.jpg",3)</f>
        <v>#NAME?</v>
      </c>
      <c r="C23" s="1">
        <v>0.2</v>
      </c>
      <c r="D23" s="7">
        <v>0.8</v>
      </c>
      <c r="E23" s="7">
        <v>0.2</v>
      </c>
      <c r="F23" s="7">
        <v>0</v>
      </c>
      <c r="G23" s="7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</row>
    <row r="24" spans="1:13" ht="27.75" customHeight="1" x14ac:dyDescent="0.25">
      <c r="A24" s="5" t="s">
        <v>580</v>
      </c>
      <c r="B24" s="6" t="e">
        <f ca="1">IMAGE("https://shadowverse-portal.com/image/card/phase2/common/L/L_125241010.jpg",3)</f>
        <v>#NAME?</v>
      </c>
      <c r="C24" s="1">
        <v>0.2</v>
      </c>
      <c r="D24" s="7">
        <v>0.8</v>
      </c>
      <c r="E24" s="7">
        <v>0.2</v>
      </c>
      <c r="F24" s="7">
        <v>0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</row>
    <row r="25" spans="1:13" ht="27.75" customHeight="1" x14ac:dyDescent="0.25">
      <c r="A25" s="8"/>
      <c r="B25" s="6"/>
      <c r="D25" s="7"/>
      <c r="E25" s="7"/>
      <c r="F25" s="7"/>
      <c r="G25" s="7"/>
    </row>
    <row r="26" spans="1:13" ht="27.75" customHeight="1" x14ac:dyDescent="0.25">
      <c r="A26" s="8"/>
      <c r="B26" s="6"/>
      <c r="D26" s="7"/>
      <c r="E26" s="7"/>
      <c r="F26" s="7"/>
      <c r="G26" s="7"/>
    </row>
    <row r="27" spans="1:13" ht="27.75" customHeight="1" x14ac:dyDescent="0.25">
      <c r="A27" s="8"/>
      <c r="B27" s="6"/>
      <c r="D27" s="7"/>
      <c r="E27" s="7"/>
      <c r="F27" s="7"/>
      <c r="G27" s="7"/>
    </row>
    <row r="28" spans="1:13" ht="27.75" customHeight="1" x14ac:dyDescent="0.25">
      <c r="A28" s="8"/>
      <c r="B28" s="6"/>
      <c r="D28" s="7"/>
      <c r="E28" s="7"/>
      <c r="F28" s="7"/>
      <c r="G28" s="7"/>
    </row>
    <row r="29" spans="1:13" ht="27.75" customHeight="1" x14ac:dyDescent="0.25">
      <c r="A29" s="8"/>
      <c r="B29" s="6"/>
      <c r="D29" s="7"/>
      <c r="E29" s="7"/>
      <c r="F29" s="7"/>
      <c r="G29" s="7"/>
    </row>
    <row r="30" spans="1:13" ht="27.75" customHeight="1" x14ac:dyDescent="0.25">
      <c r="A30" s="8"/>
      <c r="B30" s="6"/>
      <c r="D30" s="7"/>
      <c r="E30" s="7"/>
      <c r="F30" s="7"/>
      <c r="G30" s="7"/>
    </row>
    <row r="31" spans="1:13" ht="27.75" customHeight="1" x14ac:dyDescent="0.25">
      <c r="A31" s="8"/>
      <c r="B31" s="6"/>
      <c r="D31" s="7"/>
      <c r="E31" s="7"/>
      <c r="F31" s="7"/>
      <c r="G31" s="7"/>
    </row>
    <row r="32" spans="1:13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M80">
    <cfRule type="expression" dxfId="17" priority="1">
      <formula>$C2&gt;=2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9.85546875" customWidth="1"/>
    <col min="3" max="26" width="8.7109375" customWidth="1"/>
  </cols>
  <sheetData>
    <row r="1" spans="1:4" x14ac:dyDescent="0.25">
      <c r="B1" s="4" t="s">
        <v>284</v>
      </c>
      <c r="C1" s="4" t="s">
        <v>285</v>
      </c>
      <c r="D1" s="4" t="s">
        <v>286</v>
      </c>
    </row>
    <row r="2" spans="1:4" x14ac:dyDescent="0.25">
      <c r="A2" s="4">
        <v>0</v>
      </c>
      <c r="B2" s="1" t="s">
        <v>8</v>
      </c>
      <c r="C2" s="1">
        <v>176</v>
      </c>
      <c r="D2" s="1">
        <v>71.540000000000006</v>
      </c>
    </row>
    <row r="3" spans="1:4" x14ac:dyDescent="0.25">
      <c r="A3" s="4">
        <v>1</v>
      </c>
      <c r="B3" s="1" t="s">
        <v>6</v>
      </c>
      <c r="C3" s="1">
        <v>154</v>
      </c>
      <c r="D3" s="1">
        <v>62.6</v>
      </c>
    </row>
    <row r="4" spans="1:4" x14ac:dyDescent="0.25">
      <c r="A4" s="4">
        <v>2</v>
      </c>
      <c r="B4" s="1" t="s">
        <v>7</v>
      </c>
      <c r="C4" s="1">
        <v>148</v>
      </c>
      <c r="D4" s="1">
        <v>60.16</v>
      </c>
    </row>
    <row r="5" spans="1:4" x14ac:dyDescent="0.25">
      <c r="A5" s="4">
        <v>3</v>
      </c>
      <c r="B5" s="1" t="s">
        <v>14</v>
      </c>
      <c r="C5" s="1">
        <v>38</v>
      </c>
      <c r="D5" s="1">
        <v>15.45</v>
      </c>
    </row>
    <row r="6" spans="1:4" x14ac:dyDescent="0.25">
      <c r="A6" s="4">
        <v>4</v>
      </c>
      <c r="B6" s="1" t="s">
        <v>37</v>
      </c>
      <c r="C6" s="1">
        <v>32</v>
      </c>
      <c r="D6" s="1">
        <v>13.01</v>
      </c>
    </row>
    <row r="7" spans="1:4" x14ac:dyDescent="0.25">
      <c r="A7" s="4">
        <v>5</v>
      </c>
      <c r="B7" s="1" t="s">
        <v>19</v>
      </c>
      <c r="C7" s="1">
        <v>28</v>
      </c>
      <c r="D7" s="1">
        <v>11.38</v>
      </c>
    </row>
    <row r="8" spans="1:4" x14ac:dyDescent="0.25">
      <c r="A8" s="4">
        <v>6</v>
      </c>
      <c r="B8" s="1" t="s">
        <v>13</v>
      </c>
      <c r="C8" s="1">
        <v>25</v>
      </c>
      <c r="D8" s="1">
        <v>10.16</v>
      </c>
    </row>
    <row r="9" spans="1:4" x14ac:dyDescent="0.25">
      <c r="A9" s="4">
        <v>7</v>
      </c>
      <c r="B9" s="1" t="s">
        <v>54</v>
      </c>
      <c r="C9" s="1">
        <v>18</v>
      </c>
      <c r="D9" s="1">
        <v>7.32</v>
      </c>
    </row>
    <row r="10" spans="1:4" x14ac:dyDescent="0.25">
      <c r="A10" s="4">
        <v>8</v>
      </c>
      <c r="B10" s="1" t="s">
        <v>16</v>
      </c>
      <c r="C10" s="1">
        <v>17</v>
      </c>
      <c r="D10" s="1">
        <v>6.91</v>
      </c>
    </row>
    <row r="11" spans="1:4" x14ac:dyDescent="0.25">
      <c r="A11" s="4">
        <v>9</v>
      </c>
      <c r="B11" s="1" t="s">
        <v>25</v>
      </c>
      <c r="C11" s="1">
        <v>17</v>
      </c>
      <c r="D11" s="1">
        <v>6.91</v>
      </c>
    </row>
    <row r="12" spans="1:4" x14ac:dyDescent="0.25">
      <c r="A12" s="4">
        <v>10</v>
      </c>
      <c r="B12" s="1" t="s">
        <v>43</v>
      </c>
      <c r="C12" s="1">
        <v>13</v>
      </c>
      <c r="D12" s="1">
        <v>5.28</v>
      </c>
    </row>
    <row r="13" spans="1:4" x14ac:dyDescent="0.25">
      <c r="A13" s="4">
        <v>11</v>
      </c>
      <c r="B13" s="1" t="s">
        <v>52</v>
      </c>
      <c r="C13" s="1">
        <v>9</v>
      </c>
      <c r="D13" s="1">
        <v>3.66</v>
      </c>
    </row>
    <row r="14" spans="1:4" x14ac:dyDescent="0.25">
      <c r="A14" s="4">
        <v>12</v>
      </c>
      <c r="B14" s="1" t="s">
        <v>41</v>
      </c>
      <c r="C14" s="1">
        <v>8</v>
      </c>
      <c r="D14" s="1">
        <v>3.25</v>
      </c>
    </row>
    <row r="15" spans="1:4" x14ac:dyDescent="0.25">
      <c r="A15" s="4">
        <v>13</v>
      </c>
      <c r="B15" s="1" t="s">
        <v>33</v>
      </c>
      <c r="C15" s="1">
        <v>7</v>
      </c>
      <c r="D15" s="1">
        <v>2.85</v>
      </c>
    </row>
    <row r="16" spans="1:4" x14ac:dyDescent="0.25">
      <c r="A16" s="4">
        <v>14</v>
      </c>
      <c r="B16" s="1" t="s">
        <v>24</v>
      </c>
      <c r="C16" s="1">
        <v>6</v>
      </c>
      <c r="D16" s="1">
        <v>2.44</v>
      </c>
    </row>
    <row r="17" spans="1:4" x14ac:dyDescent="0.25">
      <c r="A17" s="4">
        <v>15</v>
      </c>
      <c r="B17" s="1" t="s">
        <v>77</v>
      </c>
      <c r="C17" s="1">
        <v>5</v>
      </c>
      <c r="D17" s="1">
        <v>2.0299999999999998</v>
      </c>
    </row>
    <row r="18" spans="1:4" x14ac:dyDescent="0.25">
      <c r="A18" s="4">
        <v>16</v>
      </c>
      <c r="B18" s="1" t="s">
        <v>44</v>
      </c>
      <c r="C18" s="1">
        <v>5</v>
      </c>
      <c r="D18" s="1">
        <v>2.0299999999999998</v>
      </c>
    </row>
    <row r="19" spans="1:4" x14ac:dyDescent="0.25">
      <c r="A19" s="4">
        <v>17</v>
      </c>
      <c r="B19" s="1" t="s">
        <v>17</v>
      </c>
      <c r="C19" s="1">
        <v>5</v>
      </c>
      <c r="D19" s="1">
        <v>2.0299999999999998</v>
      </c>
    </row>
    <row r="20" spans="1:4" x14ac:dyDescent="0.25">
      <c r="A20" s="4">
        <v>18</v>
      </c>
      <c r="B20" s="1" t="s">
        <v>51</v>
      </c>
      <c r="C20" s="1">
        <v>4</v>
      </c>
      <c r="D20" s="1">
        <v>1.63</v>
      </c>
    </row>
    <row r="21" spans="1:4" ht="15.75" customHeight="1" x14ac:dyDescent="0.25">
      <c r="A21" s="4">
        <v>19</v>
      </c>
      <c r="B21" s="1" t="s">
        <v>105</v>
      </c>
      <c r="C21" s="1">
        <v>4</v>
      </c>
      <c r="D21" s="1">
        <v>1.63</v>
      </c>
    </row>
    <row r="22" spans="1:4" ht="15.75" customHeight="1" x14ac:dyDescent="0.25">
      <c r="A22" s="4">
        <v>20</v>
      </c>
      <c r="B22" s="1" t="s">
        <v>59</v>
      </c>
      <c r="C22" s="1">
        <v>3</v>
      </c>
      <c r="D22" s="1">
        <v>1.22</v>
      </c>
    </row>
    <row r="23" spans="1:4" ht="15.75" customHeight="1" x14ac:dyDescent="0.25">
      <c r="A23" s="4">
        <v>21</v>
      </c>
      <c r="B23" s="1" t="s">
        <v>188</v>
      </c>
      <c r="C23" s="1">
        <v>3</v>
      </c>
      <c r="D23" s="1">
        <v>1.22</v>
      </c>
    </row>
    <row r="24" spans="1:4" ht="15.75" customHeight="1" x14ac:dyDescent="0.25">
      <c r="A24" s="4">
        <v>22</v>
      </c>
      <c r="B24" s="1" t="s">
        <v>72</v>
      </c>
      <c r="C24" s="1">
        <v>3</v>
      </c>
      <c r="D24" s="1">
        <v>1.22</v>
      </c>
    </row>
    <row r="25" spans="1:4" ht="15.75" customHeight="1" x14ac:dyDescent="0.25">
      <c r="A25" s="4">
        <v>23</v>
      </c>
      <c r="B25" s="1" t="s">
        <v>241</v>
      </c>
      <c r="C25" s="1">
        <v>1</v>
      </c>
      <c r="D25" s="1">
        <v>0.41</v>
      </c>
    </row>
    <row r="26" spans="1:4" ht="15.75" customHeight="1" x14ac:dyDescent="0.25">
      <c r="A26" s="4">
        <v>24</v>
      </c>
      <c r="B26" s="1" t="s">
        <v>240</v>
      </c>
      <c r="C26" s="1">
        <v>1</v>
      </c>
      <c r="D26" s="1">
        <v>0.41</v>
      </c>
    </row>
    <row r="27" spans="1:4" ht="15.75" customHeight="1" x14ac:dyDescent="0.25">
      <c r="A27" s="4">
        <v>25</v>
      </c>
      <c r="B27" s="1" t="s">
        <v>214</v>
      </c>
      <c r="C27" s="1">
        <v>1</v>
      </c>
      <c r="D27" s="1">
        <v>0.41</v>
      </c>
    </row>
    <row r="28" spans="1:4" ht="15.75" customHeight="1" x14ac:dyDescent="0.25">
      <c r="A28" s="4">
        <v>26</v>
      </c>
      <c r="B28" s="1" t="s">
        <v>201</v>
      </c>
      <c r="C28" s="1">
        <v>1</v>
      </c>
      <c r="D28" s="1">
        <v>0.41</v>
      </c>
    </row>
    <row r="29" spans="1:4" ht="15.75" customHeight="1" x14ac:dyDescent="0.25">
      <c r="A29" s="4">
        <v>27</v>
      </c>
      <c r="B29" s="1" t="s">
        <v>92</v>
      </c>
      <c r="C29" s="1">
        <v>1</v>
      </c>
      <c r="D29" s="1">
        <v>0.41</v>
      </c>
    </row>
    <row r="30" spans="1:4" ht="15.75" customHeight="1" x14ac:dyDescent="0.25">
      <c r="A30" s="4">
        <v>28</v>
      </c>
      <c r="B30" s="1" t="s">
        <v>174</v>
      </c>
      <c r="C30" s="1">
        <v>1</v>
      </c>
      <c r="D30" s="1">
        <v>0.41</v>
      </c>
    </row>
    <row r="31" spans="1:4" ht="15.75" customHeight="1" x14ac:dyDescent="0.25">
      <c r="A31" s="4">
        <v>29</v>
      </c>
      <c r="B31" s="1" t="s">
        <v>108</v>
      </c>
      <c r="C31" s="1">
        <v>1</v>
      </c>
      <c r="D31" s="1">
        <v>0.41</v>
      </c>
    </row>
    <row r="32" spans="1:4" ht="15.75" customHeight="1" x14ac:dyDescent="0.25">
      <c r="A32" s="4">
        <v>30</v>
      </c>
      <c r="B32" s="1" t="s">
        <v>93</v>
      </c>
      <c r="C32" s="1">
        <v>1</v>
      </c>
      <c r="D32" s="1">
        <v>0.41</v>
      </c>
    </row>
    <row r="33" spans="1:4" ht="15.75" customHeight="1" x14ac:dyDescent="0.25">
      <c r="A33" s="4">
        <v>31</v>
      </c>
      <c r="B33" s="1" t="s">
        <v>49</v>
      </c>
      <c r="C33" s="1">
        <v>1</v>
      </c>
      <c r="D33" s="1">
        <v>0.41</v>
      </c>
    </row>
    <row r="34" spans="1:4" ht="15.75" customHeight="1" x14ac:dyDescent="0.25">
      <c r="A34" s="4">
        <v>32</v>
      </c>
      <c r="B34" s="1" t="s">
        <v>250</v>
      </c>
      <c r="C34" s="1">
        <v>1</v>
      </c>
      <c r="D34" s="1">
        <v>0.41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3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42</v>
      </c>
      <c r="J1" s="4" t="s">
        <v>50</v>
      </c>
      <c r="K1" s="4" t="s">
        <v>152</v>
      </c>
      <c r="L1" s="4" t="s">
        <v>209</v>
      </c>
      <c r="M1" s="4" t="s">
        <v>254</v>
      </c>
    </row>
    <row r="2" spans="1:13" ht="27.75" customHeight="1" x14ac:dyDescent="0.25">
      <c r="A2" s="5" t="s">
        <v>444</v>
      </c>
      <c r="B2" s="6" t="e">
        <f ca="1">IMAGE("https://shadowverse-portal.com/image/card/phase2/common/L/L_125844010.jpg",3)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</row>
    <row r="3" spans="1:13" ht="27.75" customHeight="1" x14ac:dyDescent="0.25">
      <c r="A3" s="5" t="s">
        <v>328</v>
      </c>
      <c r="B3" s="6" t="e">
        <f ca="1">IMAGE("https://shadowverse-portal.com/image/card/phase2/common/L/L_126041020.jpg",3)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</row>
    <row r="4" spans="1:13" ht="27.75" customHeight="1" x14ac:dyDescent="0.25">
      <c r="A4" s="5" t="s">
        <v>435</v>
      </c>
      <c r="B4" s="6" t="e">
        <f ca="1">IMAGE("https://shadowverse-portal.com/image/card/phase2/common/L/L_125821020.jpg",3)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</row>
    <row r="5" spans="1:13" ht="27.75" customHeight="1" x14ac:dyDescent="0.25">
      <c r="A5" s="5" t="s">
        <v>311</v>
      </c>
      <c r="B5" s="6" t="e">
        <f ca="1">IMAGE("https://shadowverse-portal.com/image/card/phase2/common/L/L_123041020.jpg",3)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</row>
    <row r="6" spans="1:13" ht="27.75" customHeight="1" x14ac:dyDescent="0.25">
      <c r="A6" s="5" t="s">
        <v>449</v>
      </c>
      <c r="B6" s="6" t="e">
        <f ca="1">IMAGE("https://shadowverse-portal.com/image/card/phase2/common/L/L_124841030.jpg",3)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27.75" customHeight="1" x14ac:dyDescent="0.25">
      <c r="A7" s="5" t="s">
        <v>534</v>
      </c>
      <c r="B7" s="6" t="e">
        <f ca="1">IMAGE("https://shadowverse-portal.com/image/card/phase2/common/L/L_126832010.jpg",3)</f>
        <v>#NAME?</v>
      </c>
      <c r="C7" s="1">
        <v>2.8</v>
      </c>
      <c r="D7" s="7">
        <v>0</v>
      </c>
      <c r="E7" s="7">
        <v>0</v>
      </c>
      <c r="F7" s="7">
        <v>0.2</v>
      </c>
      <c r="G7" s="7">
        <v>0.8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</v>
      </c>
    </row>
    <row r="8" spans="1:13" ht="27.75" customHeight="1" x14ac:dyDescent="0.25">
      <c r="A8" s="5" t="s">
        <v>324</v>
      </c>
      <c r="B8" s="6" t="e">
        <f ca="1">IMAGE("https://shadowverse-portal.com/image/card/phase2/common/L/L_124024010.jpg",3)</f>
        <v>#NAME?</v>
      </c>
      <c r="C8" s="1">
        <v>2.8</v>
      </c>
      <c r="D8" s="7">
        <v>0</v>
      </c>
      <c r="E8" s="7">
        <v>0</v>
      </c>
      <c r="F8" s="7">
        <v>0.2</v>
      </c>
      <c r="G8" s="7">
        <v>0.8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2</v>
      </c>
    </row>
    <row r="9" spans="1:13" ht="27.75" customHeight="1" x14ac:dyDescent="0.25">
      <c r="A9" s="5" t="s">
        <v>441</v>
      </c>
      <c r="B9" s="6" t="e">
        <f ca="1">IMAGE("https://shadowverse-portal.com/image/card/phase2/common/L/L_123841020.jpg",3)</f>
        <v>#NAME?</v>
      </c>
      <c r="C9" s="1">
        <v>2.6</v>
      </c>
      <c r="D9" s="7">
        <v>0</v>
      </c>
      <c r="E9" s="7">
        <v>0</v>
      </c>
      <c r="F9" s="7">
        <v>0.4</v>
      </c>
      <c r="G9" s="7">
        <v>0.6</v>
      </c>
      <c r="H9" s="1">
        <v>3</v>
      </c>
      <c r="I9" s="1">
        <v>3</v>
      </c>
      <c r="J9" s="1">
        <v>2</v>
      </c>
      <c r="K9" s="1">
        <v>2</v>
      </c>
      <c r="L9" s="1">
        <v>3</v>
      </c>
      <c r="M9" s="1">
        <v>3</v>
      </c>
    </row>
    <row r="10" spans="1:13" ht="27.75" customHeight="1" x14ac:dyDescent="0.25">
      <c r="A10" s="5" t="s">
        <v>531</v>
      </c>
      <c r="B10" s="6" t="e">
        <f ca="1">IMAGE("https://shadowverse-portal.com/image/card/phase2/common/L/L_125821010.jpg",3)</f>
        <v>#NAME?</v>
      </c>
      <c r="C10" s="1">
        <v>2.4</v>
      </c>
      <c r="D10" s="7">
        <v>0.2</v>
      </c>
      <c r="E10" s="7">
        <v>0</v>
      </c>
      <c r="F10" s="7">
        <v>0</v>
      </c>
      <c r="G10" s="7">
        <v>0.8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0</v>
      </c>
    </row>
    <row r="11" spans="1:13" ht="27.75" customHeight="1" x14ac:dyDescent="0.25">
      <c r="A11" s="5" t="s">
        <v>327</v>
      </c>
      <c r="B11" s="6" t="e">
        <f ca="1">IMAGE("https://shadowverse-portal.com/image/card/phase2/common/L/L_126041010.jpg",3)</f>
        <v>#NAME?</v>
      </c>
      <c r="C11" s="1">
        <v>2.4</v>
      </c>
      <c r="D11" s="7">
        <v>0</v>
      </c>
      <c r="E11" s="7">
        <v>0</v>
      </c>
      <c r="F11" s="7">
        <v>0.6</v>
      </c>
      <c r="G11" s="7">
        <v>0.4</v>
      </c>
      <c r="H11" s="1">
        <v>2</v>
      </c>
      <c r="I11" s="1">
        <v>3</v>
      </c>
      <c r="J11" s="1">
        <v>2</v>
      </c>
      <c r="K11" s="1">
        <v>2</v>
      </c>
      <c r="L11" s="1">
        <v>2</v>
      </c>
      <c r="M11" s="1">
        <v>3</v>
      </c>
    </row>
    <row r="12" spans="1:13" ht="27.75" customHeight="1" x14ac:dyDescent="0.25">
      <c r="A12" s="5" t="s">
        <v>447</v>
      </c>
      <c r="B12" s="6" t="e">
        <f ca="1">IMAGE("https://shadowverse-portal.com/image/card/phase2/common/L/L_124821020.jpg",3)</f>
        <v>#NAME?</v>
      </c>
      <c r="C12" s="1">
        <v>2.2000000000000002</v>
      </c>
      <c r="D12" s="7">
        <v>0.2</v>
      </c>
      <c r="E12" s="7">
        <v>0</v>
      </c>
      <c r="F12" s="7">
        <v>0.2</v>
      </c>
      <c r="G12" s="7">
        <v>0.6</v>
      </c>
      <c r="H12" s="1">
        <v>3</v>
      </c>
      <c r="I12" s="1">
        <v>3</v>
      </c>
      <c r="J12" s="1">
        <v>2</v>
      </c>
      <c r="K12" s="1">
        <v>0</v>
      </c>
      <c r="L12" s="1">
        <v>3</v>
      </c>
      <c r="M12" s="1">
        <v>3</v>
      </c>
    </row>
    <row r="13" spans="1:13" ht="27.75" customHeight="1" x14ac:dyDescent="0.25">
      <c r="A13" s="5" t="s">
        <v>434</v>
      </c>
      <c r="B13" s="6" t="e">
        <f ca="1">IMAGE("https://shadowverse-portal.com/image/card/phase2/common/L/L_124814010.jpg",3)</f>
        <v>#NAME?</v>
      </c>
      <c r="C13" s="1">
        <v>2.2000000000000002</v>
      </c>
      <c r="D13" s="7">
        <v>0.2</v>
      </c>
      <c r="E13" s="7">
        <v>0</v>
      </c>
      <c r="F13" s="7">
        <v>0.2</v>
      </c>
      <c r="G13" s="7">
        <v>0.6</v>
      </c>
      <c r="H13" s="1">
        <v>3</v>
      </c>
      <c r="I13" s="1">
        <v>2</v>
      </c>
      <c r="J13" s="1">
        <v>3</v>
      </c>
      <c r="K13" s="1">
        <v>3</v>
      </c>
      <c r="L13" s="1">
        <v>3</v>
      </c>
      <c r="M13" s="1">
        <v>0</v>
      </c>
    </row>
    <row r="14" spans="1:13" ht="27.75" customHeight="1" x14ac:dyDescent="0.25">
      <c r="A14" s="5" t="s">
        <v>343</v>
      </c>
      <c r="B14" s="6" t="e">
        <f ca="1">IMAGE("https://shadowverse-portal.com/image/card/phase2/common/L/L_125041020.jpg",3)</f>
        <v>#NAME?</v>
      </c>
      <c r="C14" s="1">
        <v>1.6</v>
      </c>
      <c r="D14" s="7">
        <v>0.4</v>
      </c>
      <c r="E14" s="7">
        <v>0</v>
      </c>
      <c r="F14" s="7">
        <v>0.2</v>
      </c>
      <c r="G14" s="7">
        <v>0.4</v>
      </c>
      <c r="H14" s="1">
        <v>2</v>
      </c>
      <c r="I14" s="1">
        <v>3</v>
      </c>
      <c r="J14" s="1">
        <v>0</v>
      </c>
      <c r="K14" s="1">
        <v>2</v>
      </c>
      <c r="L14" s="1">
        <v>0</v>
      </c>
      <c r="M14" s="1">
        <v>3</v>
      </c>
    </row>
    <row r="15" spans="1:13" ht="27.75" customHeight="1" x14ac:dyDescent="0.25">
      <c r="A15" s="5" t="s">
        <v>440</v>
      </c>
      <c r="B15" s="6" t="e">
        <f ca="1">IMAGE("https://shadowverse-portal.com/image/card/phase2/common/L/L_127841020.jpg",3)</f>
        <v>#NAME?</v>
      </c>
      <c r="C15" s="1">
        <v>1.2</v>
      </c>
      <c r="D15" s="7">
        <v>0</v>
      </c>
      <c r="E15" s="7">
        <v>0.8</v>
      </c>
      <c r="F15" s="7">
        <v>0.2</v>
      </c>
      <c r="G15" s="7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2</v>
      </c>
    </row>
    <row r="16" spans="1:13" ht="27.75" customHeight="1" x14ac:dyDescent="0.25">
      <c r="A16" s="5" t="s">
        <v>355</v>
      </c>
      <c r="B16" s="6" t="e">
        <f ca="1">IMAGE("https://shadowverse-portal.com/image/card/phase2/common/L/L_125041010.jpg",3)</f>
        <v>#NAME?</v>
      </c>
      <c r="C16" s="1">
        <v>1.2</v>
      </c>
      <c r="D16" s="7">
        <v>0</v>
      </c>
      <c r="E16" s="7">
        <v>0.8</v>
      </c>
      <c r="F16" s="7">
        <v>0.2</v>
      </c>
      <c r="G16" s="7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2</v>
      </c>
    </row>
    <row r="17" spans="1:13" ht="27.75" customHeight="1" x14ac:dyDescent="0.25">
      <c r="A17" s="5" t="s">
        <v>540</v>
      </c>
      <c r="B17" s="6" t="e">
        <f ca="1">IMAGE("https://shadowverse-portal.com/image/card/phase2/common/L/L_125814010.jpg",3)</f>
        <v>#NAME?</v>
      </c>
      <c r="C17" s="1">
        <v>0.6</v>
      </c>
      <c r="D17" s="7">
        <v>0.8</v>
      </c>
      <c r="E17" s="7">
        <v>0</v>
      </c>
      <c r="F17" s="7">
        <v>0</v>
      </c>
      <c r="G17" s="7">
        <v>0.2</v>
      </c>
      <c r="H17" s="1">
        <v>0</v>
      </c>
      <c r="I17" s="1">
        <v>0</v>
      </c>
      <c r="J17" s="1">
        <v>0</v>
      </c>
      <c r="K17" s="1">
        <v>3</v>
      </c>
      <c r="L17" s="1">
        <v>0</v>
      </c>
      <c r="M17" s="1">
        <v>0</v>
      </c>
    </row>
    <row r="18" spans="1:13" ht="27.75" customHeight="1" x14ac:dyDescent="0.25">
      <c r="A18" s="5" t="s">
        <v>437</v>
      </c>
      <c r="B18" s="6" t="e">
        <f ca="1">IMAGE("https://shadowverse-portal.com/image/card/phase2/common/L/L_123831010.jpg",3)</f>
        <v>#NAME?</v>
      </c>
      <c r="C18" s="1">
        <v>0.6</v>
      </c>
      <c r="D18" s="7">
        <v>0.8</v>
      </c>
      <c r="E18" s="7">
        <v>0</v>
      </c>
      <c r="F18" s="7">
        <v>0</v>
      </c>
      <c r="G18" s="7">
        <v>0.2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3</v>
      </c>
    </row>
    <row r="19" spans="1:13" ht="27.75" customHeight="1" x14ac:dyDescent="0.25">
      <c r="A19" s="5" t="s">
        <v>417</v>
      </c>
      <c r="B19" s="6" t="e">
        <f ca="1">IMAGE("https://shadowverse-portal.com/image/card/phase2/common/L/L_126034010.jpg",3)</f>
        <v>#NAME?</v>
      </c>
      <c r="C19" s="1">
        <v>0.4</v>
      </c>
      <c r="D19" s="7">
        <v>0.6</v>
      </c>
      <c r="E19" s="7">
        <v>0.4</v>
      </c>
      <c r="F19" s="7">
        <v>0</v>
      </c>
      <c r="G19" s="7">
        <v>0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</row>
    <row r="20" spans="1:13" ht="27.75" customHeight="1" x14ac:dyDescent="0.25">
      <c r="A20" s="5" t="s">
        <v>432</v>
      </c>
      <c r="B20" s="6" t="e">
        <f ca="1">IMAGE("https://shadowverse-portal.com/image/card/phase2/common/L/L_123841030.jpg",3)</f>
        <v>#NAME?</v>
      </c>
      <c r="C20" s="1">
        <v>0.4</v>
      </c>
      <c r="D20" s="7">
        <v>0.8</v>
      </c>
      <c r="E20" s="7">
        <v>0</v>
      </c>
      <c r="F20" s="7">
        <v>0.2</v>
      </c>
      <c r="G20" s="7">
        <v>0</v>
      </c>
      <c r="H20" s="1">
        <v>0</v>
      </c>
      <c r="I20" s="1">
        <v>0</v>
      </c>
      <c r="J20" s="1">
        <v>2</v>
      </c>
      <c r="K20" s="1">
        <v>0</v>
      </c>
      <c r="L20" s="1">
        <v>0</v>
      </c>
      <c r="M20" s="1">
        <v>0</v>
      </c>
    </row>
    <row r="21" spans="1:13" ht="27.75" customHeight="1" x14ac:dyDescent="0.25">
      <c r="A21" s="5" t="s">
        <v>442</v>
      </c>
      <c r="B21" s="6" t="e">
        <f ca="1">IMAGE("https://shadowverse-portal.com/image/card/phase2/common/L/L_126814010.jpg",3)</f>
        <v>#NAME?</v>
      </c>
      <c r="C21" s="1">
        <v>0.4</v>
      </c>
      <c r="D21" s="7">
        <v>0.8</v>
      </c>
      <c r="E21" s="7">
        <v>0</v>
      </c>
      <c r="F21" s="7">
        <v>0.2</v>
      </c>
      <c r="G21" s="7">
        <v>0</v>
      </c>
      <c r="H21" s="1">
        <v>0</v>
      </c>
      <c r="I21" s="1">
        <v>0</v>
      </c>
      <c r="J21" s="1">
        <v>2</v>
      </c>
      <c r="K21" s="1">
        <v>0</v>
      </c>
      <c r="L21" s="1">
        <v>0</v>
      </c>
      <c r="M21" s="1">
        <v>0</v>
      </c>
    </row>
    <row r="22" spans="1:13" ht="27.75" customHeight="1" x14ac:dyDescent="0.25">
      <c r="A22" s="5" t="s">
        <v>538</v>
      </c>
      <c r="B22" s="6" t="e">
        <f ca="1">IMAGE("https://shadowverse-portal.com/image/card/phase2/common/L/L_126841030.jpg",3)</f>
        <v>#NAME?</v>
      </c>
      <c r="C22" s="1">
        <v>0.4</v>
      </c>
      <c r="D22" s="7">
        <v>0.8</v>
      </c>
      <c r="E22" s="7">
        <v>0</v>
      </c>
      <c r="F22" s="7">
        <v>0.2</v>
      </c>
      <c r="G22" s="7">
        <v>0</v>
      </c>
      <c r="H22" s="1">
        <v>0</v>
      </c>
      <c r="I22" s="1">
        <v>0</v>
      </c>
      <c r="J22" s="1">
        <v>0</v>
      </c>
      <c r="K22" s="1">
        <v>2</v>
      </c>
      <c r="L22" s="1">
        <v>0</v>
      </c>
      <c r="M22" s="1">
        <v>0</v>
      </c>
    </row>
    <row r="23" spans="1:13" ht="27.75" customHeight="1" x14ac:dyDescent="0.25">
      <c r="A23" s="5" t="s">
        <v>581</v>
      </c>
      <c r="B23" s="6" t="e">
        <f ca="1">IMAGE("https://shadowverse-portal.com/image/card/phase2/common/L/L_126821010.jpg",3)</f>
        <v>#NAME?</v>
      </c>
      <c r="C23" s="1">
        <v>0.4</v>
      </c>
      <c r="D23" s="7">
        <v>0.8</v>
      </c>
      <c r="E23" s="7">
        <v>0</v>
      </c>
      <c r="F23" s="7">
        <v>0.2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</row>
    <row r="24" spans="1:13" ht="27.75" customHeight="1" x14ac:dyDescent="0.25">
      <c r="A24" s="5" t="s">
        <v>500</v>
      </c>
      <c r="B24" s="6" t="e">
        <f ca="1">IMAGE("https://shadowverse-portal.com/image/card/phase2/common/L/L_125032010.jpg",3)</f>
        <v>#NAME?</v>
      </c>
      <c r="C24" s="1">
        <v>0.4</v>
      </c>
      <c r="D24" s="7">
        <v>0.8</v>
      </c>
      <c r="E24" s="7">
        <v>0</v>
      </c>
      <c r="F24" s="7">
        <v>0.2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</row>
    <row r="25" spans="1:13" ht="27.75" customHeight="1" x14ac:dyDescent="0.25">
      <c r="A25" s="8"/>
      <c r="B25" s="6"/>
      <c r="D25" s="7"/>
      <c r="E25" s="7"/>
      <c r="F25" s="7"/>
      <c r="G25" s="7"/>
    </row>
    <row r="26" spans="1:13" ht="27.75" customHeight="1" x14ac:dyDescent="0.25">
      <c r="A26" s="8"/>
      <c r="B26" s="6"/>
      <c r="D26" s="7"/>
      <c r="E26" s="7"/>
      <c r="F26" s="7"/>
      <c r="G26" s="7"/>
    </row>
    <row r="27" spans="1:13" ht="27.75" customHeight="1" x14ac:dyDescent="0.25">
      <c r="A27" s="8"/>
      <c r="B27" s="6"/>
      <c r="D27" s="7"/>
      <c r="E27" s="7"/>
      <c r="F27" s="7"/>
      <c r="G27" s="7"/>
    </row>
    <row r="28" spans="1:13" ht="27.75" customHeight="1" x14ac:dyDescent="0.25">
      <c r="A28" s="8"/>
      <c r="B28" s="6"/>
      <c r="D28" s="7"/>
      <c r="E28" s="7"/>
      <c r="F28" s="7"/>
      <c r="G28" s="7"/>
    </row>
    <row r="29" spans="1:13" ht="27.75" customHeight="1" x14ac:dyDescent="0.25">
      <c r="A29" s="8"/>
      <c r="B29" s="6"/>
      <c r="D29" s="7"/>
      <c r="E29" s="7"/>
      <c r="F29" s="7"/>
      <c r="G29" s="7"/>
    </row>
    <row r="30" spans="1:13" ht="27.75" customHeight="1" x14ac:dyDescent="0.25">
      <c r="A30" s="8"/>
      <c r="B30" s="6"/>
      <c r="D30" s="7"/>
      <c r="E30" s="7"/>
      <c r="F30" s="7"/>
      <c r="G30" s="7"/>
    </row>
    <row r="31" spans="1:13" ht="27.75" customHeight="1" x14ac:dyDescent="0.25">
      <c r="A31" s="8"/>
      <c r="B31" s="6"/>
      <c r="D31" s="7"/>
      <c r="E31" s="7"/>
      <c r="F31" s="7"/>
      <c r="G31" s="7"/>
    </row>
    <row r="32" spans="1:13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M80">
    <cfRule type="expression" dxfId="16" priority="1">
      <formula>$C2&gt;=2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3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94</v>
      </c>
      <c r="J1" s="4" t="s">
        <v>99</v>
      </c>
      <c r="K1" s="4" t="s">
        <v>162</v>
      </c>
      <c r="L1" s="4" t="s">
        <v>168</v>
      </c>
      <c r="M1" s="4" t="s">
        <v>15</v>
      </c>
    </row>
    <row r="2" spans="1:13" ht="27.75" customHeight="1" x14ac:dyDescent="0.25">
      <c r="A2" s="5" t="s">
        <v>466</v>
      </c>
      <c r="B2" s="6" t="e">
        <f ca="1">IMAGE("https://shadowverse-portal.com/image/card/phase2/common/L/L_126431030.jpg",3)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</row>
    <row r="3" spans="1:13" ht="27.75" customHeight="1" x14ac:dyDescent="0.25">
      <c r="A3" s="5" t="s">
        <v>385</v>
      </c>
      <c r="B3" s="6" t="e">
        <f ca="1">IMAGE("https://shadowverse-portal.com/image/card/phase2/common/L/L_126431020.jpg",3)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</row>
    <row r="4" spans="1:13" ht="27.75" customHeight="1" x14ac:dyDescent="0.25">
      <c r="A4" s="5" t="s">
        <v>384</v>
      </c>
      <c r="B4" s="6" t="e">
        <f ca="1">IMAGE("https://shadowverse-portal.com/image/card/phase2/common/L/L_127421030.jpg",3)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</row>
    <row r="5" spans="1:13" ht="27.75" customHeight="1" x14ac:dyDescent="0.25">
      <c r="A5" s="5" t="s">
        <v>422</v>
      </c>
      <c r="B5" s="6" t="e">
        <f ca="1">IMAGE("https://shadowverse-portal.com/image/card/phase2/common/L/L_123011010.jpg",3)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</row>
    <row r="6" spans="1:13" ht="27.75" customHeight="1" x14ac:dyDescent="0.25">
      <c r="A6" s="5" t="s">
        <v>467</v>
      </c>
      <c r="B6" s="6" t="e">
        <f ca="1">IMAGE("https://shadowverse-portal.com/image/card/phase2/common/L/L_124441030.jpg",3)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27.75" customHeight="1" x14ac:dyDescent="0.25">
      <c r="A7" s="5" t="s">
        <v>464</v>
      </c>
      <c r="B7" s="6" t="e">
        <f ca="1">IMAGE("https://shadowverse-portal.com/image/card/phase2/common/L/L_126411030.jpg",3)</f>
        <v>#NAME?</v>
      </c>
      <c r="C7" s="1">
        <v>3</v>
      </c>
      <c r="D7" s="7">
        <v>0</v>
      </c>
      <c r="E7" s="7">
        <v>0</v>
      </c>
      <c r="F7" s="7">
        <v>0</v>
      </c>
      <c r="G7" s="7">
        <v>1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</row>
    <row r="8" spans="1:13" ht="27.75" customHeight="1" x14ac:dyDescent="0.25">
      <c r="A8" s="5" t="s">
        <v>468</v>
      </c>
      <c r="B8" s="6" t="e">
        <f ca="1">IMAGE("https://shadowverse-portal.com/image/card/phase2/common/L/L_126441030.jpg",3)</f>
        <v>#NAME?</v>
      </c>
      <c r="C8" s="1">
        <v>3</v>
      </c>
      <c r="D8" s="7">
        <v>0</v>
      </c>
      <c r="E8" s="7">
        <v>0</v>
      </c>
      <c r="F8" s="7">
        <v>0</v>
      </c>
      <c r="G8" s="7">
        <v>1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</row>
    <row r="9" spans="1:13" ht="27.75" customHeight="1" x14ac:dyDescent="0.25">
      <c r="A9" s="5" t="s">
        <v>386</v>
      </c>
      <c r="B9" s="6" t="e">
        <f ca="1">IMAGE("https://shadowverse-portal.com/image/card/phase2/common/L/L_126441010.jpg",3)</f>
        <v>#NAME?</v>
      </c>
      <c r="C9" s="1">
        <v>3</v>
      </c>
      <c r="D9" s="7">
        <v>0</v>
      </c>
      <c r="E9" s="7">
        <v>0</v>
      </c>
      <c r="F9" s="7">
        <v>0</v>
      </c>
      <c r="G9" s="7">
        <v>1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</row>
    <row r="10" spans="1:13" ht="27.75" customHeight="1" x14ac:dyDescent="0.25">
      <c r="A10" s="5" t="s">
        <v>465</v>
      </c>
      <c r="B10" s="6" t="e">
        <f ca="1">IMAGE("https://shadowverse-portal.com/image/card/phase2/common/L/L_126414010.jpg",3)</f>
        <v>#NAME?</v>
      </c>
      <c r="C10" s="1">
        <v>2.8</v>
      </c>
      <c r="D10" s="7">
        <v>0</v>
      </c>
      <c r="E10" s="7">
        <v>0</v>
      </c>
      <c r="F10" s="7">
        <v>0.2</v>
      </c>
      <c r="G10" s="7">
        <v>0.8</v>
      </c>
      <c r="H10" s="1">
        <v>3</v>
      </c>
      <c r="I10" s="1">
        <v>3</v>
      </c>
      <c r="J10" s="1">
        <v>2</v>
      </c>
      <c r="K10" s="1">
        <v>3</v>
      </c>
      <c r="L10" s="1">
        <v>3</v>
      </c>
      <c r="M10" s="1">
        <v>3</v>
      </c>
    </row>
    <row r="11" spans="1:13" ht="27.75" customHeight="1" x14ac:dyDescent="0.25">
      <c r="A11" s="5" t="s">
        <v>382</v>
      </c>
      <c r="B11" s="6" t="e">
        <f ca="1">IMAGE("https://shadowverse-portal.com/image/card/phase2/common/L/L_126431010.jpg",3)</f>
        <v>#NAME?</v>
      </c>
      <c r="C11" s="1">
        <v>2.6</v>
      </c>
      <c r="D11" s="7">
        <v>0</v>
      </c>
      <c r="E11" s="7">
        <v>0</v>
      </c>
      <c r="F11" s="7">
        <v>0.4</v>
      </c>
      <c r="G11" s="7">
        <v>0.6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2</v>
      </c>
    </row>
    <row r="12" spans="1:13" ht="27.75" customHeight="1" x14ac:dyDescent="0.25">
      <c r="A12" s="5" t="s">
        <v>396</v>
      </c>
      <c r="B12" s="6" t="e">
        <f ca="1">IMAGE("https://shadowverse-portal.com/image/card/phase2/common/L/L_124441010.jpg",3)</f>
        <v>#NAME?</v>
      </c>
      <c r="C12" s="1">
        <v>2.6</v>
      </c>
      <c r="D12" s="7">
        <v>0</v>
      </c>
      <c r="E12" s="7">
        <v>0</v>
      </c>
      <c r="F12" s="7">
        <v>0.4</v>
      </c>
      <c r="G12" s="7">
        <v>0.6</v>
      </c>
      <c r="H12" s="1">
        <v>3</v>
      </c>
      <c r="I12" s="1">
        <v>3</v>
      </c>
      <c r="J12" s="1">
        <v>3</v>
      </c>
      <c r="K12" s="1">
        <v>3</v>
      </c>
      <c r="L12" s="1">
        <v>2</v>
      </c>
      <c r="M12" s="1">
        <v>2</v>
      </c>
    </row>
    <row r="13" spans="1:13" ht="27.75" customHeight="1" x14ac:dyDescent="0.25">
      <c r="A13" s="5" t="s">
        <v>391</v>
      </c>
      <c r="B13" s="6" t="e">
        <f ca="1">IMAGE("https://shadowverse-portal.com/image/card/phase2/common/L/L_100414010.jpg",3)</f>
        <v>#NAME?</v>
      </c>
      <c r="C13" s="1">
        <v>2.4</v>
      </c>
      <c r="D13" s="7">
        <v>0.2</v>
      </c>
      <c r="E13" s="7">
        <v>0</v>
      </c>
      <c r="F13" s="7">
        <v>0</v>
      </c>
      <c r="G13" s="7">
        <v>0.8</v>
      </c>
      <c r="H13" s="1">
        <v>3</v>
      </c>
      <c r="I13" s="1">
        <v>3</v>
      </c>
      <c r="J13" s="1">
        <v>3</v>
      </c>
      <c r="K13" s="1">
        <v>0</v>
      </c>
      <c r="L13" s="1">
        <v>3</v>
      </c>
      <c r="M13" s="1">
        <v>3</v>
      </c>
    </row>
    <row r="14" spans="1:13" ht="27.75" customHeight="1" x14ac:dyDescent="0.25">
      <c r="A14" s="5" t="s">
        <v>383</v>
      </c>
      <c r="B14" s="6" t="e">
        <f ca="1">IMAGE("https://shadowverse-portal.com/image/card/phase2/common/L/L_126424010.jpg",3)</f>
        <v>#NAME?</v>
      </c>
      <c r="C14" s="1">
        <v>2</v>
      </c>
      <c r="D14" s="7">
        <v>0.2</v>
      </c>
      <c r="E14" s="7">
        <v>0</v>
      </c>
      <c r="F14" s="7">
        <v>0.4</v>
      </c>
      <c r="G14" s="7">
        <v>0.4</v>
      </c>
      <c r="H14" s="1">
        <v>2</v>
      </c>
      <c r="I14" s="1">
        <v>2</v>
      </c>
      <c r="J14" s="1">
        <v>3</v>
      </c>
      <c r="K14" s="1">
        <v>2</v>
      </c>
      <c r="L14" s="1">
        <v>3</v>
      </c>
      <c r="M14" s="1">
        <v>0</v>
      </c>
    </row>
    <row r="15" spans="1:13" ht="27.75" customHeight="1" x14ac:dyDescent="0.25">
      <c r="A15" s="5" t="s">
        <v>324</v>
      </c>
      <c r="B15" s="6" t="e">
        <f ca="1">IMAGE("https://shadowverse-portal.com/image/card/phase2/common/L/L_124024010.jpg",3)</f>
        <v>#NAME?</v>
      </c>
      <c r="C15" s="1">
        <v>2</v>
      </c>
      <c r="D15" s="7">
        <v>0.2</v>
      </c>
      <c r="E15" s="7">
        <v>0</v>
      </c>
      <c r="F15" s="7">
        <v>0.4</v>
      </c>
      <c r="G15" s="7">
        <v>0.4</v>
      </c>
      <c r="H15" s="1">
        <v>2</v>
      </c>
      <c r="I15" s="1">
        <v>0</v>
      </c>
      <c r="J15" s="1">
        <v>2</v>
      </c>
      <c r="K15" s="1">
        <v>3</v>
      </c>
      <c r="L15" s="1">
        <v>2</v>
      </c>
      <c r="M15" s="1">
        <v>3</v>
      </c>
    </row>
    <row r="16" spans="1:13" ht="27.75" customHeight="1" x14ac:dyDescent="0.25">
      <c r="A16" s="5" t="s">
        <v>393</v>
      </c>
      <c r="B16" s="6" t="e">
        <f ca="1">IMAGE("https://shadowverse-portal.com/image/card/phase2/common/L/L_127441020.jpg",3)</f>
        <v>#NAME?</v>
      </c>
      <c r="C16" s="1">
        <v>0.8</v>
      </c>
      <c r="D16" s="7">
        <v>0.6</v>
      </c>
      <c r="E16" s="7">
        <v>0</v>
      </c>
      <c r="F16" s="7">
        <v>0.4</v>
      </c>
      <c r="G16" s="7">
        <v>0</v>
      </c>
      <c r="H16" s="1">
        <v>0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</row>
    <row r="17" spans="1:13" ht="27.75" customHeight="1" x14ac:dyDescent="0.25">
      <c r="A17" s="5" t="s">
        <v>392</v>
      </c>
      <c r="B17" s="6" t="e">
        <f ca="1">IMAGE("https://shadowverse-portal.com/image/card/phase2/common/L/L_126411020.jpg",3)</f>
        <v>#NAME?</v>
      </c>
      <c r="C17" s="1">
        <v>0.4</v>
      </c>
      <c r="D17" s="7">
        <v>0.8</v>
      </c>
      <c r="E17" s="7">
        <v>0</v>
      </c>
      <c r="F17" s="7">
        <v>0.2</v>
      </c>
      <c r="G17" s="7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</row>
    <row r="18" spans="1:13" ht="27.75" customHeight="1" x14ac:dyDescent="0.25">
      <c r="A18" s="5" t="s">
        <v>311</v>
      </c>
      <c r="B18" s="6" t="e">
        <f ca="1">IMAGE("https://shadowverse-portal.com/image/card/phase2/common/L/L_123041020.jpg",3)</f>
        <v>#NAME?</v>
      </c>
      <c r="C18" s="1">
        <v>0.2</v>
      </c>
      <c r="D18" s="7">
        <v>0.8</v>
      </c>
      <c r="E18" s="7">
        <v>0.2</v>
      </c>
      <c r="F18" s="7">
        <v>0</v>
      </c>
      <c r="G18" s="7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</row>
    <row r="19" spans="1:13" ht="27.75" customHeight="1" x14ac:dyDescent="0.25">
      <c r="A19" s="5" t="s">
        <v>327</v>
      </c>
      <c r="B19" s="6" t="e">
        <f ca="1">IMAGE("https://shadowverse-portal.com/image/card/phase2/common/L/L_126041010.jpg",3)</f>
        <v>#NAME?</v>
      </c>
      <c r="C19" s="1">
        <v>0.2</v>
      </c>
      <c r="D19" s="7">
        <v>0.8</v>
      </c>
      <c r="E19" s="7">
        <v>0.2</v>
      </c>
      <c r="F19" s="7">
        <v>0</v>
      </c>
      <c r="G19" s="7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</row>
    <row r="20" spans="1:13" ht="27.75" customHeight="1" x14ac:dyDescent="0.25">
      <c r="A20" s="8"/>
      <c r="B20" s="6"/>
      <c r="D20" s="7"/>
      <c r="E20" s="7"/>
      <c r="F20" s="7"/>
      <c r="G20" s="7"/>
    </row>
    <row r="21" spans="1:13" ht="27.75" customHeight="1" x14ac:dyDescent="0.25">
      <c r="A21" s="8"/>
      <c r="B21" s="6"/>
      <c r="D21" s="7"/>
      <c r="E21" s="7"/>
      <c r="F21" s="7"/>
      <c r="G21" s="7"/>
    </row>
    <row r="22" spans="1:13" ht="27.75" customHeight="1" x14ac:dyDescent="0.25">
      <c r="A22" s="8"/>
      <c r="B22" s="6"/>
      <c r="D22" s="7"/>
      <c r="E22" s="7"/>
      <c r="F22" s="7"/>
      <c r="G22" s="7"/>
    </row>
    <row r="23" spans="1:13" ht="27.75" customHeight="1" x14ac:dyDescent="0.25">
      <c r="A23" s="8"/>
      <c r="B23" s="6"/>
      <c r="D23" s="7"/>
      <c r="E23" s="7"/>
      <c r="F23" s="7"/>
      <c r="G23" s="7"/>
    </row>
    <row r="24" spans="1:13" ht="27.75" customHeight="1" x14ac:dyDescent="0.25">
      <c r="A24" s="8"/>
      <c r="B24" s="6"/>
      <c r="D24" s="7"/>
      <c r="E24" s="7"/>
      <c r="F24" s="7"/>
      <c r="G24" s="7"/>
    </row>
    <row r="25" spans="1:13" ht="27.75" customHeight="1" x14ac:dyDescent="0.25">
      <c r="A25" s="8"/>
      <c r="B25" s="6"/>
      <c r="D25" s="7"/>
      <c r="E25" s="7"/>
      <c r="F25" s="7"/>
      <c r="G25" s="7"/>
    </row>
    <row r="26" spans="1:13" ht="27.75" customHeight="1" x14ac:dyDescent="0.25">
      <c r="A26" s="8"/>
      <c r="B26" s="6"/>
      <c r="D26" s="7"/>
      <c r="E26" s="7"/>
      <c r="F26" s="7"/>
      <c r="G26" s="7"/>
    </row>
    <row r="27" spans="1:13" ht="27.75" customHeight="1" x14ac:dyDescent="0.25">
      <c r="A27" s="8"/>
      <c r="B27" s="6"/>
      <c r="D27" s="7"/>
      <c r="E27" s="7"/>
      <c r="F27" s="7"/>
      <c r="G27" s="7"/>
    </row>
    <row r="28" spans="1:13" ht="27.75" customHeight="1" x14ac:dyDescent="0.25">
      <c r="A28" s="8"/>
      <c r="B28" s="6"/>
      <c r="D28" s="7"/>
      <c r="E28" s="7"/>
      <c r="F28" s="7"/>
      <c r="G28" s="7"/>
    </row>
    <row r="29" spans="1:13" ht="27.75" customHeight="1" x14ac:dyDescent="0.25">
      <c r="A29" s="8"/>
      <c r="B29" s="6"/>
      <c r="D29" s="7"/>
      <c r="E29" s="7"/>
      <c r="F29" s="7"/>
      <c r="G29" s="7"/>
    </row>
    <row r="30" spans="1:13" ht="27.75" customHeight="1" x14ac:dyDescent="0.25">
      <c r="A30" s="8"/>
      <c r="B30" s="6"/>
      <c r="D30" s="7"/>
      <c r="E30" s="7"/>
      <c r="F30" s="7"/>
      <c r="G30" s="7"/>
    </row>
    <row r="31" spans="1:13" ht="27.75" customHeight="1" x14ac:dyDescent="0.25">
      <c r="A31" s="8"/>
      <c r="B31" s="6"/>
      <c r="D31" s="7"/>
      <c r="E31" s="7"/>
      <c r="F31" s="7"/>
      <c r="G31" s="7"/>
    </row>
    <row r="32" spans="1:13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M80">
    <cfRule type="expression" dxfId="15" priority="1">
      <formula>$C2&gt;=2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1" x14ac:dyDescent="0.25">
      <c r="A1" s="4" t="s">
        <v>290</v>
      </c>
      <c r="B1" s="4" t="s">
        <v>291</v>
      </c>
      <c r="C1" s="4" t="s">
        <v>292</v>
      </c>
      <c r="D1" s="4" t="s">
        <v>50</v>
      </c>
      <c r="E1" s="4" t="s">
        <v>71</v>
      </c>
      <c r="F1" s="4" t="s">
        <v>177</v>
      </c>
      <c r="G1" s="4" t="s">
        <v>273</v>
      </c>
      <c r="H1" s="4" t="s">
        <v>293</v>
      </c>
      <c r="I1" s="4" t="s">
        <v>295</v>
      </c>
      <c r="J1" s="4" t="s">
        <v>296</v>
      </c>
      <c r="K1" s="4" t="s">
        <v>297</v>
      </c>
    </row>
    <row r="2" spans="1:11" ht="27.75" customHeight="1" x14ac:dyDescent="0.25">
      <c r="A2" s="5" t="s">
        <v>582</v>
      </c>
      <c r="B2" s="6" t="e">
        <f ca="1">IMAGE("https://shadowverse-portal.com/image/card/phase2/common/L/L_123121030.jpg",3)</f>
        <v>#NAME?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0</v>
      </c>
      <c r="I2" s="1">
        <v>0</v>
      </c>
      <c r="J2" s="1">
        <v>1</v>
      </c>
      <c r="K2" s="1">
        <v>3</v>
      </c>
    </row>
    <row r="3" spans="1:11" ht="27.75" customHeight="1" x14ac:dyDescent="0.25">
      <c r="A3" s="5" t="s">
        <v>477</v>
      </c>
      <c r="B3" s="6" t="e">
        <f ca="1">IMAGE("https://shadowverse-portal.com/image/card/phase2/common/L/L_125014010.jpg",3)</f>
        <v>#NAME?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">
        <v>3</v>
      </c>
    </row>
    <row r="4" spans="1:11" ht="27.75" customHeight="1" x14ac:dyDescent="0.25">
      <c r="A4" s="5" t="s">
        <v>414</v>
      </c>
      <c r="B4" s="6" t="e">
        <f ca="1">IMAGE("https://shadowverse-portal.com/image/card/phase2/common/L/L_123134010.jpg",3)</f>
        <v>#NAME?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">
        <v>3</v>
      </c>
    </row>
    <row r="5" spans="1:11" ht="27.75" customHeight="1" x14ac:dyDescent="0.25">
      <c r="A5" s="5" t="s">
        <v>417</v>
      </c>
      <c r="B5" s="6" t="e">
        <f ca="1">IMAGE("https://shadowverse-portal.com/image/card/phase2/common/L/L_126034010.jpg",3)</f>
        <v>#NAME?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">
        <v>3</v>
      </c>
    </row>
    <row r="6" spans="1:11" ht="27.75" customHeight="1" x14ac:dyDescent="0.25">
      <c r="A6" s="5" t="s">
        <v>583</v>
      </c>
      <c r="B6" s="6" t="e">
        <f ca="1">IMAGE("https://shadowverse-portal.com/image/card/phase2/common/L/L_123124010.jpg",3)</f>
        <v>#NAME?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0</v>
      </c>
      <c r="I6" s="1">
        <v>0</v>
      </c>
      <c r="J6" s="1">
        <v>1</v>
      </c>
      <c r="K6" s="1">
        <v>3</v>
      </c>
    </row>
    <row r="7" spans="1:11" ht="27.75" customHeight="1" x14ac:dyDescent="0.25">
      <c r="A7" s="5" t="s">
        <v>327</v>
      </c>
      <c r="B7" s="6" t="e">
        <f ca="1">IMAGE("https://shadowverse-portal.com/image/card/phase2/common/L/L_126041010.jpg",3)</f>
        <v>#NAME?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0</v>
      </c>
      <c r="I7" s="1">
        <v>0</v>
      </c>
      <c r="J7" s="1">
        <v>1</v>
      </c>
      <c r="K7" s="1">
        <v>3</v>
      </c>
    </row>
    <row r="8" spans="1:11" ht="27.75" customHeight="1" x14ac:dyDescent="0.25">
      <c r="A8" s="5" t="s">
        <v>584</v>
      </c>
      <c r="B8" s="6" t="e">
        <f ca="1">IMAGE("https://shadowverse-portal.com/image/card/phase2/common/L/L_124124010.jpg",3)</f>
        <v>#NAME?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0</v>
      </c>
      <c r="I8" s="1">
        <v>0</v>
      </c>
      <c r="J8" s="1">
        <v>1</v>
      </c>
      <c r="K8" s="1">
        <v>3</v>
      </c>
    </row>
    <row r="9" spans="1:11" ht="27.75" customHeight="1" x14ac:dyDescent="0.25">
      <c r="A9" s="5" t="s">
        <v>585</v>
      </c>
      <c r="B9" s="6" t="e">
        <f ca="1">IMAGE("https://shadowverse-portal.com/image/card/phase2/common/L/L_124121020.jpg",3)</f>
        <v>#NAME?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0</v>
      </c>
      <c r="I9" s="1">
        <v>0</v>
      </c>
      <c r="J9" s="1">
        <v>1</v>
      </c>
      <c r="K9" s="1">
        <v>3</v>
      </c>
    </row>
    <row r="10" spans="1:11" ht="27.75" customHeight="1" x14ac:dyDescent="0.25">
      <c r="A10" s="5" t="s">
        <v>324</v>
      </c>
      <c r="B10" s="6" t="e">
        <f ca="1">IMAGE("https://shadowverse-portal.com/image/card/phase2/common/L/L_124024010.jpg",3)</f>
        <v>#NAME?</v>
      </c>
      <c r="C10" s="1">
        <v>2.75</v>
      </c>
      <c r="D10" s="1">
        <v>3</v>
      </c>
      <c r="E10" s="1">
        <v>3</v>
      </c>
      <c r="F10" s="1">
        <v>2</v>
      </c>
      <c r="G10" s="1">
        <v>3</v>
      </c>
      <c r="H10" s="1">
        <v>0</v>
      </c>
      <c r="I10" s="1">
        <v>0.25</v>
      </c>
      <c r="J10" s="1">
        <v>0.75</v>
      </c>
      <c r="K10" s="1">
        <v>3</v>
      </c>
    </row>
    <row r="11" spans="1:11" ht="27.75" customHeight="1" x14ac:dyDescent="0.25">
      <c r="A11" s="5" t="s">
        <v>419</v>
      </c>
      <c r="B11" s="6" t="e">
        <f ca="1">IMAGE("https://shadowverse-portal.com/image/card/phase2/common/L/L_125141030.jpg",3)</f>
        <v>#NAME?</v>
      </c>
      <c r="C11" s="1">
        <v>2.75</v>
      </c>
      <c r="D11" s="1">
        <v>2</v>
      </c>
      <c r="E11" s="1">
        <v>3</v>
      </c>
      <c r="F11" s="1">
        <v>3</v>
      </c>
      <c r="G11" s="1">
        <v>3</v>
      </c>
      <c r="H11" s="1">
        <v>0</v>
      </c>
      <c r="I11" s="1">
        <v>0.25</v>
      </c>
      <c r="J11" s="1">
        <v>0.75</v>
      </c>
      <c r="K11" s="1">
        <v>3</v>
      </c>
    </row>
    <row r="12" spans="1:11" ht="27.75" customHeight="1" x14ac:dyDescent="0.25">
      <c r="A12" s="5" t="s">
        <v>311</v>
      </c>
      <c r="B12" s="6" t="e">
        <f ca="1">IMAGE("https://shadowverse-portal.com/image/card/phase2/common/L/L_123041020.jpg",3)</f>
        <v>#NAME?</v>
      </c>
      <c r="C12" s="1">
        <v>2.75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">
        <v>0.25</v>
      </c>
      <c r="J12" s="1">
        <v>0.75</v>
      </c>
      <c r="K12" s="1">
        <v>3</v>
      </c>
    </row>
    <row r="13" spans="1:11" ht="27.75" customHeight="1" x14ac:dyDescent="0.25">
      <c r="A13" s="5" t="s">
        <v>411</v>
      </c>
      <c r="B13" s="6" t="e">
        <f ca="1">IMAGE("https://shadowverse-portal.com/image/card/phase2/common/L/L_126114010.jpg",3)</f>
        <v>#NAME?</v>
      </c>
      <c r="C13" s="1">
        <v>2.25</v>
      </c>
      <c r="D13" s="1">
        <v>3</v>
      </c>
      <c r="E13" s="1">
        <v>0</v>
      </c>
      <c r="F13" s="1">
        <v>3</v>
      </c>
      <c r="G13" s="1">
        <v>3</v>
      </c>
      <c r="H13" s="1">
        <v>0.25</v>
      </c>
      <c r="I13" s="1">
        <v>0</v>
      </c>
      <c r="J13" s="1">
        <v>0.75</v>
      </c>
      <c r="K13" s="1">
        <v>3</v>
      </c>
    </row>
    <row r="14" spans="1:11" ht="27.75" customHeight="1" x14ac:dyDescent="0.25">
      <c r="A14" s="5" t="s">
        <v>305</v>
      </c>
      <c r="B14" s="6" t="e">
        <f ca="1">IMAGE("https://shadowverse-portal.com/image/card/phase2/common/L/L_123031020.jpg",3)</f>
        <v>#NAME?</v>
      </c>
      <c r="C14" s="1">
        <v>2.25</v>
      </c>
      <c r="D14" s="1">
        <v>3</v>
      </c>
      <c r="E14" s="1">
        <v>0</v>
      </c>
      <c r="F14" s="1">
        <v>3</v>
      </c>
      <c r="G14" s="1">
        <v>3</v>
      </c>
      <c r="H14" s="1">
        <v>0.25</v>
      </c>
      <c r="I14" s="1">
        <v>0</v>
      </c>
      <c r="J14" s="1">
        <v>0.75</v>
      </c>
      <c r="K14" s="1">
        <v>3</v>
      </c>
    </row>
    <row r="15" spans="1:11" ht="27.75" customHeight="1" x14ac:dyDescent="0.25">
      <c r="A15" s="5" t="s">
        <v>586</v>
      </c>
      <c r="B15" s="6" t="e">
        <f ca="1">IMAGE("https://shadowverse-portal.com/image/card/phase2/common/L/L_100012010.jpg",3)</f>
        <v>#NAME?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0</v>
      </c>
      <c r="I15" s="1">
        <v>1</v>
      </c>
      <c r="J15" s="1">
        <v>0</v>
      </c>
      <c r="K15" s="1">
        <v>2</v>
      </c>
    </row>
    <row r="16" spans="1:11" ht="27.75" customHeight="1" x14ac:dyDescent="0.25">
      <c r="A16" s="5" t="s">
        <v>370</v>
      </c>
      <c r="B16" s="6" t="e">
        <f ca="1">IMAGE("https://shadowverse-portal.com/image/card/phase2/common/L/L_124031020.jpg",3)</f>
        <v>#NAME?</v>
      </c>
      <c r="C16" s="1">
        <v>0.75</v>
      </c>
      <c r="D16" s="1">
        <v>0</v>
      </c>
      <c r="E16" s="1">
        <v>3</v>
      </c>
      <c r="F16" s="1">
        <v>0</v>
      </c>
      <c r="G16" s="1">
        <v>0</v>
      </c>
      <c r="H16" s="1">
        <v>0.75</v>
      </c>
      <c r="I16" s="1">
        <v>0</v>
      </c>
      <c r="J16" s="1">
        <v>0.25</v>
      </c>
      <c r="K16" s="1">
        <v>0</v>
      </c>
    </row>
    <row r="17" spans="1:11" ht="27.75" customHeight="1" x14ac:dyDescent="0.25">
      <c r="A17" s="5" t="s">
        <v>427</v>
      </c>
      <c r="B17" s="6" t="e">
        <f ca="1">IMAGE("https://shadowverse-portal.com/image/card/phase2/common/L/L_125114010.jpg",3)</f>
        <v>#NAME?</v>
      </c>
      <c r="C17" s="1">
        <v>0.5</v>
      </c>
      <c r="D17" s="1">
        <v>0</v>
      </c>
      <c r="E17" s="1">
        <v>2</v>
      </c>
      <c r="F17" s="1">
        <v>0</v>
      </c>
      <c r="G17" s="1">
        <v>0</v>
      </c>
      <c r="H17" s="1">
        <v>0.75</v>
      </c>
      <c r="I17" s="1">
        <v>0.25</v>
      </c>
      <c r="J17" s="1">
        <v>0</v>
      </c>
      <c r="K17" s="1">
        <v>0</v>
      </c>
    </row>
    <row r="18" spans="1:11" ht="27.75" customHeight="1" x14ac:dyDescent="0.25">
      <c r="A18" s="8"/>
      <c r="B18" s="6"/>
    </row>
    <row r="19" spans="1:11" ht="27.75" customHeight="1" x14ac:dyDescent="0.25">
      <c r="A19" s="8"/>
      <c r="B19" s="6"/>
    </row>
    <row r="20" spans="1:11" ht="27.75" customHeight="1" x14ac:dyDescent="0.25">
      <c r="A20" s="8"/>
      <c r="B20" s="6"/>
    </row>
    <row r="21" spans="1:11" ht="27.75" customHeight="1" x14ac:dyDescent="0.25">
      <c r="A21" s="8"/>
      <c r="B21" s="6"/>
    </row>
    <row r="22" spans="1:11" ht="27.75" customHeight="1" x14ac:dyDescent="0.25">
      <c r="A22" s="8"/>
      <c r="B22" s="6"/>
    </row>
    <row r="23" spans="1:11" ht="27.75" customHeight="1" x14ac:dyDescent="0.25">
      <c r="A23" s="8"/>
      <c r="B23" s="6"/>
    </row>
    <row r="24" spans="1:11" ht="27.75" customHeight="1" x14ac:dyDescent="0.25">
      <c r="A24" s="8"/>
      <c r="B24" s="6"/>
    </row>
    <row r="25" spans="1:11" ht="27.75" customHeight="1" x14ac:dyDescent="0.25">
      <c r="A25" s="8"/>
      <c r="B25" s="6"/>
    </row>
    <row r="26" spans="1:11" ht="27.75" customHeight="1" x14ac:dyDescent="0.25">
      <c r="A26" s="8"/>
      <c r="B26" s="6"/>
    </row>
    <row r="27" spans="1:11" ht="27.75" customHeight="1" x14ac:dyDescent="0.25">
      <c r="A27" s="8"/>
      <c r="B27" s="6"/>
    </row>
    <row r="28" spans="1:11" ht="27.75" customHeight="1" x14ac:dyDescent="0.25">
      <c r="A28" s="8"/>
      <c r="B28" s="6"/>
    </row>
    <row r="29" spans="1:11" ht="27.75" customHeight="1" x14ac:dyDescent="0.25">
      <c r="A29" s="8"/>
      <c r="B29" s="6"/>
    </row>
    <row r="30" spans="1:11" ht="27.75" customHeight="1" x14ac:dyDescent="0.25">
      <c r="A30" s="8"/>
      <c r="B30" s="6"/>
    </row>
    <row r="31" spans="1:11" ht="27.75" customHeight="1" x14ac:dyDescent="0.25">
      <c r="A31" s="8"/>
      <c r="B31" s="6"/>
    </row>
    <row r="32" spans="1:11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K80">
    <cfRule type="expression" dxfId="14" priority="1">
      <formula>$C2&gt;=2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12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104</v>
      </c>
      <c r="J1" s="4" t="s">
        <v>162</v>
      </c>
      <c r="K1" s="4" t="s">
        <v>265</v>
      </c>
      <c r="L1" s="4" t="s">
        <v>270</v>
      </c>
    </row>
    <row r="2" spans="1:12" ht="27.75" customHeight="1" x14ac:dyDescent="0.25">
      <c r="A2" s="5" t="s">
        <v>587</v>
      </c>
      <c r="B2" s="6" t="e">
        <f ca="1">IMAGE("https://shadowverse-portal.com/image/card/phase2/common/L/L_126231010.jpg",3)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</row>
    <row r="3" spans="1:12" ht="27.75" customHeight="1" x14ac:dyDescent="0.25">
      <c r="A3" s="5" t="s">
        <v>588</v>
      </c>
      <c r="B3" s="6" t="e">
        <f ca="1">IMAGE("https://shadowverse-portal.com/image/card/phase2/common/L/L_126234010.jpg",3)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</row>
    <row r="4" spans="1:12" ht="27.75" customHeight="1" x14ac:dyDescent="0.25">
      <c r="A4" s="5" t="s">
        <v>589</v>
      </c>
      <c r="B4" s="6" t="e">
        <f ca="1">IMAGE("https://shadowverse-portal.com/image/card/phase2/common/L/L_127221030.jpg",3)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</row>
    <row r="5" spans="1:12" ht="27.75" customHeight="1" x14ac:dyDescent="0.25">
      <c r="A5" s="5" t="s">
        <v>590</v>
      </c>
      <c r="B5" s="6" t="e">
        <f ca="1">IMAGE("https://shadowverse-portal.com/image/card/phase2/common/L/L_126241010.jpg",3)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</row>
    <row r="6" spans="1:12" ht="27.75" customHeight="1" x14ac:dyDescent="0.25">
      <c r="A6" s="5" t="s">
        <v>591</v>
      </c>
      <c r="B6" s="6" t="e">
        <f ca="1">IMAGE("https://shadowverse-portal.com/image/card/phase2/common/L/L_126221010.jpg",3)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2" ht="27.75" customHeight="1" x14ac:dyDescent="0.25">
      <c r="A7" s="5" t="s">
        <v>592</v>
      </c>
      <c r="B7" s="6" t="e">
        <f ca="1">IMAGE("https://shadowverse-portal.com/image/card/phase2/common/L/L_127221020.jpg",3)</f>
        <v>#NAME?</v>
      </c>
      <c r="C7" s="1">
        <v>3</v>
      </c>
      <c r="D7" s="7">
        <v>0</v>
      </c>
      <c r="E7" s="7">
        <v>0</v>
      </c>
      <c r="F7" s="7">
        <v>0</v>
      </c>
      <c r="G7" s="7">
        <v>1</v>
      </c>
      <c r="H7" s="1">
        <v>3</v>
      </c>
      <c r="I7" s="1">
        <v>3</v>
      </c>
      <c r="J7" s="1">
        <v>3</v>
      </c>
      <c r="K7" s="1">
        <v>3</v>
      </c>
      <c r="L7" s="1">
        <v>3</v>
      </c>
    </row>
    <row r="8" spans="1:12" ht="27.75" customHeight="1" x14ac:dyDescent="0.25">
      <c r="A8" s="5" t="s">
        <v>343</v>
      </c>
      <c r="B8" s="6" t="e">
        <f ca="1">IMAGE("https://shadowverse-portal.com/image/card/phase2/common/L/L_125041020.jpg",3)</f>
        <v>#NAME?</v>
      </c>
      <c r="C8" s="1">
        <v>3</v>
      </c>
      <c r="D8" s="7">
        <v>0</v>
      </c>
      <c r="E8" s="7">
        <v>0</v>
      </c>
      <c r="F8" s="7">
        <v>0</v>
      </c>
      <c r="G8" s="7">
        <v>1</v>
      </c>
      <c r="H8" s="1">
        <v>3</v>
      </c>
      <c r="I8" s="1">
        <v>3</v>
      </c>
      <c r="J8" s="1">
        <v>3</v>
      </c>
      <c r="K8" s="1">
        <v>3</v>
      </c>
      <c r="L8" s="1">
        <v>3</v>
      </c>
    </row>
    <row r="9" spans="1:12" ht="27.75" customHeight="1" x14ac:dyDescent="0.25">
      <c r="A9" s="5" t="s">
        <v>593</v>
      </c>
      <c r="B9" s="6" t="e">
        <f ca="1">IMAGE("https://shadowverse-portal.com/image/card/phase2/common/L/L_126211010.jpg",3)</f>
        <v>#NAME?</v>
      </c>
      <c r="C9" s="1">
        <v>3</v>
      </c>
      <c r="D9" s="7">
        <v>0</v>
      </c>
      <c r="E9" s="7">
        <v>0</v>
      </c>
      <c r="F9" s="7">
        <v>0</v>
      </c>
      <c r="G9" s="7">
        <v>1</v>
      </c>
      <c r="H9" s="1">
        <v>3</v>
      </c>
      <c r="I9" s="1">
        <v>3</v>
      </c>
      <c r="J9" s="1">
        <v>3</v>
      </c>
      <c r="K9" s="1">
        <v>3</v>
      </c>
      <c r="L9" s="1">
        <v>3</v>
      </c>
    </row>
    <row r="10" spans="1:12" ht="27.75" customHeight="1" x14ac:dyDescent="0.25">
      <c r="A10" s="5" t="s">
        <v>366</v>
      </c>
      <c r="B10" s="6" t="e">
        <f ca="1">IMAGE("https://shadowverse-portal.com/image/card/phase2/common/L/L_126031020.jpg",3)</f>
        <v>#NAME?</v>
      </c>
      <c r="C10" s="1">
        <v>2.25</v>
      </c>
      <c r="D10" s="7">
        <v>0.25</v>
      </c>
      <c r="E10" s="7">
        <v>0</v>
      </c>
      <c r="F10" s="7">
        <v>0</v>
      </c>
      <c r="G10" s="7">
        <v>0.75</v>
      </c>
      <c r="H10" s="1">
        <v>3</v>
      </c>
      <c r="I10" s="1">
        <v>3</v>
      </c>
      <c r="J10" s="1">
        <v>3</v>
      </c>
      <c r="K10" s="1">
        <v>0</v>
      </c>
      <c r="L10" s="1">
        <v>3</v>
      </c>
    </row>
    <row r="11" spans="1:12" ht="27.75" customHeight="1" x14ac:dyDescent="0.25">
      <c r="A11" s="5" t="s">
        <v>345</v>
      </c>
      <c r="B11" s="6" t="e">
        <f ca="1">IMAGE("https://shadowverse-portal.com/image/card/phase2/common/L/L_124221020.jpg",3)</f>
        <v>#NAME?</v>
      </c>
      <c r="C11" s="1">
        <v>2.25</v>
      </c>
      <c r="D11" s="7">
        <v>0.25</v>
      </c>
      <c r="E11" s="7">
        <v>0</v>
      </c>
      <c r="F11" s="7">
        <v>0</v>
      </c>
      <c r="G11" s="7">
        <v>0.75</v>
      </c>
      <c r="H11" s="1">
        <v>3</v>
      </c>
      <c r="I11" s="1">
        <v>3</v>
      </c>
      <c r="J11" s="1">
        <v>0</v>
      </c>
      <c r="K11" s="1">
        <v>3</v>
      </c>
      <c r="L11" s="1">
        <v>3</v>
      </c>
    </row>
    <row r="12" spans="1:12" ht="27.75" customHeight="1" x14ac:dyDescent="0.25">
      <c r="A12" s="5" t="s">
        <v>594</v>
      </c>
      <c r="B12" s="6" t="e">
        <f ca="1">IMAGE("https://shadowverse-portal.com/image/card/phase2/common/L/L_126211030.jpg",3)</f>
        <v>#NAME?</v>
      </c>
      <c r="C12" s="1">
        <v>2.25</v>
      </c>
      <c r="D12" s="7">
        <v>0.25</v>
      </c>
      <c r="E12" s="7">
        <v>0</v>
      </c>
      <c r="F12" s="7">
        <v>0</v>
      </c>
      <c r="G12" s="7">
        <v>0.75</v>
      </c>
      <c r="H12" s="1">
        <v>3</v>
      </c>
      <c r="I12" s="1">
        <v>3</v>
      </c>
      <c r="J12" s="1">
        <v>0</v>
      </c>
      <c r="K12" s="1">
        <v>3</v>
      </c>
      <c r="L12" s="1">
        <v>3</v>
      </c>
    </row>
    <row r="13" spans="1:12" ht="27.75" customHeight="1" x14ac:dyDescent="0.25">
      <c r="A13" s="5" t="s">
        <v>311</v>
      </c>
      <c r="B13" s="6" t="e">
        <f ca="1">IMAGE("https://shadowverse-portal.com/image/card/phase2/common/L/L_123041020.jpg",3)</f>
        <v>#NAME?</v>
      </c>
      <c r="C13" s="1">
        <v>1.75</v>
      </c>
      <c r="D13" s="7">
        <v>0.25</v>
      </c>
      <c r="E13" s="7">
        <v>0</v>
      </c>
      <c r="F13" s="7">
        <v>0.5</v>
      </c>
      <c r="G13" s="7">
        <v>0.25</v>
      </c>
      <c r="H13" s="1">
        <v>2</v>
      </c>
      <c r="I13" s="1">
        <v>2</v>
      </c>
      <c r="J13" s="1">
        <v>3</v>
      </c>
      <c r="K13" s="1">
        <v>0</v>
      </c>
      <c r="L13" s="1">
        <v>2</v>
      </c>
    </row>
    <row r="14" spans="1:12" ht="27.75" customHeight="1" x14ac:dyDescent="0.25">
      <c r="A14" s="5" t="s">
        <v>595</v>
      </c>
      <c r="B14" s="6" t="e">
        <f ca="1">IMAGE("https://shadowverse-portal.com/image/card/phase2/common/L/L_126231020.jpg",3)</f>
        <v>#NAME?</v>
      </c>
      <c r="C14" s="1">
        <v>1.5</v>
      </c>
      <c r="D14" s="7">
        <v>0.25</v>
      </c>
      <c r="E14" s="7">
        <v>0</v>
      </c>
      <c r="F14" s="7">
        <v>0.75</v>
      </c>
      <c r="G14" s="7">
        <v>0</v>
      </c>
      <c r="H14" s="1">
        <v>2</v>
      </c>
      <c r="I14" s="1">
        <v>2</v>
      </c>
      <c r="J14" s="1">
        <v>0</v>
      </c>
      <c r="K14" s="1">
        <v>2</v>
      </c>
      <c r="L14" s="1">
        <v>2</v>
      </c>
    </row>
    <row r="15" spans="1:12" ht="27.75" customHeight="1" x14ac:dyDescent="0.25">
      <c r="A15" s="5" t="s">
        <v>576</v>
      </c>
      <c r="B15" s="6" t="e">
        <f ca="1">IMAGE("https://shadowverse-portal.com/image/card/phase2/common/L/L_100214020.jpg",3)</f>
        <v>#NAME?</v>
      </c>
      <c r="C15" s="1">
        <v>1.5</v>
      </c>
      <c r="D15" s="7">
        <v>0.25</v>
      </c>
      <c r="E15" s="7">
        <v>0</v>
      </c>
      <c r="F15" s="7">
        <v>0.75</v>
      </c>
      <c r="G15" s="7">
        <v>0</v>
      </c>
      <c r="H15" s="1">
        <v>2</v>
      </c>
      <c r="I15" s="1">
        <v>2</v>
      </c>
      <c r="J15" s="1">
        <v>2</v>
      </c>
      <c r="K15" s="1">
        <v>0</v>
      </c>
      <c r="L15" s="1">
        <v>2</v>
      </c>
    </row>
    <row r="16" spans="1:12" ht="27.75" customHeight="1" x14ac:dyDescent="0.25">
      <c r="A16" s="5" t="s">
        <v>328</v>
      </c>
      <c r="B16" s="6" t="e">
        <f ca="1">IMAGE("https://shadowverse-portal.com/image/card/phase2/common/L/L_126041020.jpg",3)</f>
        <v>#NAME?</v>
      </c>
      <c r="C16" s="1">
        <v>1</v>
      </c>
      <c r="D16" s="7">
        <v>0.25</v>
      </c>
      <c r="E16" s="7">
        <v>0.5</v>
      </c>
      <c r="F16" s="7">
        <v>0.25</v>
      </c>
      <c r="G16" s="7">
        <v>0</v>
      </c>
      <c r="H16" s="1">
        <v>1</v>
      </c>
      <c r="I16" s="1">
        <v>1</v>
      </c>
      <c r="J16" s="1">
        <v>2</v>
      </c>
      <c r="K16" s="1">
        <v>0</v>
      </c>
      <c r="L16" s="1">
        <v>1</v>
      </c>
    </row>
    <row r="17" spans="1:12" ht="27.75" customHeight="1" x14ac:dyDescent="0.25">
      <c r="A17" s="5" t="s">
        <v>363</v>
      </c>
      <c r="B17" s="6" t="e">
        <f ca="1">IMAGE("https://shadowverse-portal.com/image/card/phase2/common/L/L_125041030.jpg",3)</f>
        <v>#NAME?</v>
      </c>
      <c r="C17" s="1">
        <v>0.75</v>
      </c>
      <c r="D17" s="7">
        <v>0.75</v>
      </c>
      <c r="E17" s="7">
        <v>0</v>
      </c>
      <c r="F17" s="7">
        <v>0</v>
      </c>
      <c r="G17" s="7">
        <v>0.25</v>
      </c>
      <c r="H17" s="1">
        <v>0</v>
      </c>
      <c r="I17" s="1">
        <v>0</v>
      </c>
      <c r="J17" s="1">
        <v>3</v>
      </c>
      <c r="K17" s="1">
        <v>0</v>
      </c>
      <c r="L17" s="1">
        <v>0</v>
      </c>
    </row>
    <row r="18" spans="1:12" ht="27.75" customHeight="1" x14ac:dyDescent="0.25">
      <c r="A18" s="5" t="s">
        <v>596</v>
      </c>
      <c r="B18" s="6" t="e">
        <f ca="1">IMAGE("https://shadowverse-portal.com/image/card/phase2/common/L/L_125231030.jpg",3)</f>
        <v>#NAME?</v>
      </c>
      <c r="C18" s="1">
        <v>0.75</v>
      </c>
      <c r="D18" s="7">
        <v>0.75</v>
      </c>
      <c r="E18" s="7">
        <v>0</v>
      </c>
      <c r="F18" s="7">
        <v>0</v>
      </c>
      <c r="G18" s="7">
        <v>0.25</v>
      </c>
      <c r="H18" s="1">
        <v>0</v>
      </c>
      <c r="I18" s="1">
        <v>0</v>
      </c>
      <c r="J18" s="1">
        <v>3</v>
      </c>
      <c r="K18" s="1">
        <v>0</v>
      </c>
      <c r="L18" s="1">
        <v>0</v>
      </c>
    </row>
    <row r="19" spans="1:12" ht="27.75" customHeight="1" x14ac:dyDescent="0.25">
      <c r="A19" s="5" t="s">
        <v>347</v>
      </c>
      <c r="B19" s="6" t="e">
        <f ca="1">IMAGE("https://shadowverse-portal.com/image/card/phase2/common/L/L_125221010.jpg",3)</f>
        <v>#NAME?</v>
      </c>
      <c r="C19" s="1">
        <v>0.75</v>
      </c>
      <c r="D19" s="7">
        <v>0.75</v>
      </c>
      <c r="E19" s="7">
        <v>0</v>
      </c>
      <c r="F19" s="7">
        <v>0</v>
      </c>
      <c r="G19" s="7">
        <v>0.25</v>
      </c>
      <c r="H19" s="1">
        <v>0</v>
      </c>
      <c r="I19" s="1">
        <v>0</v>
      </c>
      <c r="J19" s="1">
        <v>0</v>
      </c>
      <c r="K19" s="1">
        <v>3</v>
      </c>
      <c r="L19" s="1">
        <v>0</v>
      </c>
    </row>
    <row r="20" spans="1:12" ht="27.75" customHeight="1" x14ac:dyDescent="0.25">
      <c r="A20" s="5" t="s">
        <v>340</v>
      </c>
      <c r="B20" s="6" t="e">
        <f ca="1">IMAGE("https://shadowverse-portal.com/image/card/phase2/common/L/L_126241020.jpg",3)</f>
        <v>#NAME?</v>
      </c>
      <c r="C20" s="1">
        <v>0.75</v>
      </c>
      <c r="D20" s="7">
        <v>0.75</v>
      </c>
      <c r="E20" s="7">
        <v>0</v>
      </c>
      <c r="F20" s="7">
        <v>0</v>
      </c>
      <c r="G20" s="7">
        <v>0.25</v>
      </c>
      <c r="H20" s="1">
        <v>0</v>
      </c>
      <c r="I20" s="1">
        <v>0</v>
      </c>
      <c r="J20" s="1">
        <v>0</v>
      </c>
      <c r="K20" s="1">
        <v>3</v>
      </c>
      <c r="L20" s="1">
        <v>0</v>
      </c>
    </row>
    <row r="21" spans="1:12" ht="27.75" customHeight="1" x14ac:dyDescent="0.25">
      <c r="A21" s="5" t="s">
        <v>352</v>
      </c>
      <c r="B21" s="6" t="e">
        <f ca="1">IMAGE("https://shadowverse-portal.com/image/card/phase2/common/L/L_124241010.jpg",3)</f>
        <v>#NAME?</v>
      </c>
      <c r="C21" s="1">
        <v>0.5</v>
      </c>
      <c r="D21" s="7">
        <v>0.75</v>
      </c>
      <c r="E21" s="7">
        <v>0</v>
      </c>
      <c r="F21" s="7">
        <v>0.25</v>
      </c>
      <c r="G21" s="7">
        <v>0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</row>
    <row r="22" spans="1:12" ht="27.75" customHeight="1" x14ac:dyDescent="0.25">
      <c r="A22" s="8"/>
      <c r="B22" s="6"/>
      <c r="D22" s="7"/>
      <c r="E22" s="7"/>
      <c r="F22" s="7"/>
      <c r="G22" s="7"/>
    </row>
    <row r="23" spans="1:12" ht="27.75" customHeight="1" x14ac:dyDescent="0.25">
      <c r="A23" s="8"/>
      <c r="B23" s="6"/>
      <c r="D23" s="7"/>
      <c r="E23" s="7"/>
      <c r="F23" s="7"/>
      <c r="G23" s="7"/>
    </row>
    <row r="24" spans="1:12" ht="27.75" customHeight="1" x14ac:dyDescent="0.25">
      <c r="A24" s="8"/>
      <c r="B24" s="6"/>
      <c r="D24" s="7"/>
      <c r="E24" s="7"/>
      <c r="F24" s="7"/>
      <c r="G24" s="7"/>
    </row>
    <row r="25" spans="1:12" ht="27.75" customHeight="1" x14ac:dyDescent="0.25">
      <c r="A25" s="8"/>
      <c r="B25" s="6"/>
      <c r="D25" s="7"/>
      <c r="E25" s="7"/>
      <c r="F25" s="7"/>
      <c r="G25" s="7"/>
    </row>
    <row r="26" spans="1:12" ht="27.75" customHeight="1" x14ac:dyDescent="0.25">
      <c r="A26" s="8"/>
      <c r="B26" s="6"/>
      <c r="D26" s="7"/>
      <c r="E26" s="7"/>
      <c r="F26" s="7"/>
      <c r="G26" s="7"/>
    </row>
    <row r="27" spans="1:12" ht="27.75" customHeight="1" x14ac:dyDescent="0.25">
      <c r="A27" s="8"/>
      <c r="B27" s="6"/>
      <c r="D27" s="7"/>
      <c r="E27" s="7"/>
      <c r="F27" s="7"/>
      <c r="G27" s="7"/>
    </row>
    <row r="28" spans="1:12" ht="27.75" customHeight="1" x14ac:dyDescent="0.25">
      <c r="A28" s="8"/>
      <c r="B28" s="6"/>
      <c r="D28" s="7"/>
      <c r="E28" s="7"/>
      <c r="F28" s="7"/>
      <c r="G28" s="7"/>
    </row>
    <row r="29" spans="1:12" ht="27.75" customHeight="1" x14ac:dyDescent="0.25">
      <c r="A29" s="8"/>
      <c r="B29" s="6"/>
      <c r="D29" s="7"/>
      <c r="E29" s="7"/>
      <c r="F29" s="7"/>
      <c r="G29" s="7"/>
    </row>
    <row r="30" spans="1:12" ht="27.75" customHeight="1" x14ac:dyDescent="0.25">
      <c r="A30" s="8"/>
      <c r="B30" s="6"/>
      <c r="D30" s="7"/>
      <c r="E30" s="7"/>
      <c r="F30" s="7"/>
      <c r="G30" s="7"/>
    </row>
    <row r="31" spans="1:12" ht="27.75" customHeight="1" x14ac:dyDescent="0.25">
      <c r="A31" s="8"/>
      <c r="B31" s="6"/>
      <c r="D31" s="7"/>
      <c r="E31" s="7"/>
      <c r="F31" s="7"/>
      <c r="G31" s="7"/>
    </row>
    <row r="32" spans="1:12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L80">
    <cfRule type="expression" dxfId="13" priority="1">
      <formula>$C2&gt;=2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6" x14ac:dyDescent="0.25">
      <c r="A1" s="4" t="s">
        <v>290</v>
      </c>
      <c r="B1" s="4" t="s">
        <v>291</v>
      </c>
      <c r="C1" s="4" t="s">
        <v>292</v>
      </c>
      <c r="D1" s="4" t="s">
        <v>58</v>
      </c>
      <c r="E1" s="4" t="s">
        <v>129</v>
      </c>
      <c r="F1" s="4" t="s">
        <v>265</v>
      </c>
    </row>
    <row r="2" spans="1:6" ht="27.75" customHeight="1" x14ac:dyDescent="0.25">
      <c r="A2" s="5" t="s">
        <v>324</v>
      </c>
      <c r="B2" s="6" t="e">
        <f ca="1">IMAGE("https://shadowverse-portal.com/image/card/phase2/common/L/L_124024010.jpg",3)</f>
        <v>#NAME?</v>
      </c>
      <c r="C2" s="1">
        <v>3</v>
      </c>
      <c r="D2" s="1">
        <v>3</v>
      </c>
      <c r="E2" s="1">
        <v>3</v>
      </c>
      <c r="F2" s="1">
        <v>3</v>
      </c>
    </row>
    <row r="3" spans="1:6" ht="27.75" customHeight="1" x14ac:dyDescent="0.25">
      <c r="A3" s="5" t="s">
        <v>356</v>
      </c>
      <c r="B3" s="6" t="e">
        <f ca="1">IMAGE("https://shadowverse-portal.com/image/card/phase2/common/L/L_125031010.jpg",3)</f>
        <v>#NAME?</v>
      </c>
      <c r="C3" s="1">
        <v>3</v>
      </c>
      <c r="D3" s="1">
        <v>3</v>
      </c>
      <c r="E3" s="1">
        <v>3</v>
      </c>
      <c r="F3" s="1">
        <v>3</v>
      </c>
    </row>
    <row r="4" spans="1:6" ht="27.75" customHeight="1" x14ac:dyDescent="0.25">
      <c r="A4" s="5" t="s">
        <v>420</v>
      </c>
      <c r="B4" s="6" t="e">
        <f ca="1">IMAGE("https://shadowverse-portal.com/image/card/phase2/common/L/L_123141020.jpg",3)</f>
        <v>#NAME?</v>
      </c>
      <c r="C4" s="1">
        <v>3</v>
      </c>
      <c r="D4" s="1">
        <v>3</v>
      </c>
      <c r="E4" s="1">
        <v>3</v>
      </c>
      <c r="F4" s="1">
        <v>3</v>
      </c>
    </row>
    <row r="5" spans="1:6" ht="27.75" customHeight="1" x14ac:dyDescent="0.25">
      <c r="A5" s="5" t="s">
        <v>328</v>
      </c>
      <c r="B5" s="6" t="e">
        <f ca="1">IMAGE("https://shadowverse-portal.com/image/card/phase2/common/L/L_126041020.jpg",3)</f>
        <v>#NAME?</v>
      </c>
      <c r="C5" s="1">
        <v>3</v>
      </c>
      <c r="D5" s="1">
        <v>3</v>
      </c>
      <c r="E5" s="1">
        <v>3</v>
      </c>
      <c r="F5" s="1">
        <v>3</v>
      </c>
    </row>
    <row r="6" spans="1:6" ht="27.75" customHeight="1" x14ac:dyDescent="0.25">
      <c r="A6" s="5" t="s">
        <v>363</v>
      </c>
      <c r="B6" s="6" t="e">
        <f ca="1">IMAGE("https://shadowverse-portal.com/image/card/phase2/common/L/L_125041030.jpg",3)</f>
        <v>#NAME?</v>
      </c>
      <c r="C6" s="1">
        <v>3</v>
      </c>
      <c r="D6" s="1">
        <v>3</v>
      </c>
      <c r="E6" s="1">
        <v>3</v>
      </c>
      <c r="F6" s="1">
        <v>3</v>
      </c>
    </row>
    <row r="7" spans="1:6" ht="27.75" customHeight="1" x14ac:dyDescent="0.25">
      <c r="A7" s="5" t="s">
        <v>311</v>
      </c>
      <c r="B7" s="6" t="e">
        <f ca="1">IMAGE("https://shadowverse-portal.com/image/card/phase2/common/L/L_123041020.jpg",3)</f>
        <v>#NAME?</v>
      </c>
      <c r="C7" s="1">
        <v>3</v>
      </c>
      <c r="D7" s="1">
        <v>3</v>
      </c>
      <c r="E7" s="1">
        <v>3</v>
      </c>
      <c r="F7" s="1">
        <v>3</v>
      </c>
    </row>
    <row r="8" spans="1:6" ht="27.75" customHeight="1" x14ac:dyDescent="0.25">
      <c r="A8" s="5" t="s">
        <v>597</v>
      </c>
      <c r="B8" s="6" t="e">
        <f ca="1">IMAGE("https://shadowverse-portal.com/image/card/phase2/common/L/L_127111030.jpg",3)</f>
        <v>#NAME?</v>
      </c>
      <c r="C8" s="1">
        <v>3</v>
      </c>
      <c r="D8" s="1">
        <v>3</v>
      </c>
      <c r="E8" s="1">
        <v>3</v>
      </c>
      <c r="F8" s="1">
        <v>3</v>
      </c>
    </row>
    <row r="9" spans="1:6" ht="27.75" customHeight="1" x14ac:dyDescent="0.25">
      <c r="A9" s="5" t="s">
        <v>425</v>
      </c>
      <c r="B9" s="6" t="e">
        <f ca="1">IMAGE("https://shadowverse-portal.com/image/card/phase2/common/L/L_126141030.jpg",3)</f>
        <v>#NAME?</v>
      </c>
      <c r="C9" s="1">
        <v>3</v>
      </c>
      <c r="D9" s="1">
        <v>3</v>
      </c>
      <c r="E9" s="1">
        <v>3</v>
      </c>
      <c r="F9" s="1">
        <v>3</v>
      </c>
    </row>
    <row r="10" spans="1:6" ht="27.75" customHeight="1" x14ac:dyDescent="0.25">
      <c r="A10" s="5" t="s">
        <v>598</v>
      </c>
      <c r="B10" s="6" t="e">
        <f ca="1">IMAGE("https://shadowverse-portal.com/image/card/phase2/common/L/L_127121020.jpg",3)</f>
        <v>#NAME?</v>
      </c>
      <c r="C10" s="1">
        <v>2.67</v>
      </c>
      <c r="D10" s="1">
        <v>2</v>
      </c>
      <c r="E10" s="1">
        <v>3</v>
      </c>
      <c r="F10" s="1">
        <v>3</v>
      </c>
    </row>
    <row r="11" spans="1:6" ht="27.75" customHeight="1" x14ac:dyDescent="0.25">
      <c r="A11" s="5" t="s">
        <v>414</v>
      </c>
      <c r="B11" s="6" t="e">
        <f ca="1">IMAGE("https://shadowverse-portal.com/image/card/phase2/common/L/L_123134010.jpg",3)</f>
        <v>#NAME?</v>
      </c>
      <c r="C11" s="1">
        <v>2</v>
      </c>
      <c r="D11" s="1">
        <v>3</v>
      </c>
      <c r="E11" s="1">
        <v>0</v>
      </c>
      <c r="F11" s="1">
        <v>3</v>
      </c>
    </row>
    <row r="12" spans="1:6" ht="27.75" customHeight="1" x14ac:dyDescent="0.25">
      <c r="A12" s="5" t="s">
        <v>599</v>
      </c>
      <c r="B12" s="6" t="e">
        <f ca="1">IMAGE("https://shadowverse-portal.com/image/card/phase2/common/L/L_123131010.jpg",3)</f>
        <v>#NAME?</v>
      </c>
      <c r="C12" s="1">
        <v>2</v>
      </c>
      <c r="D12" s="1">
        <v>3</v>
      </c>
      <c r="E12" s="1">
        <v>3</v>
      </c>
      <c r="F12" s="1">
        <v>0</v>
      </c>
    </row>
    <row r="13" spans="1:6" ht="27.75" customHeight="1" x14ac:dyDescent="0.25">
      <c r="A13" s="5" t="s">
        <v>370</v>
      </c>
      <c r="B13" s="6" t="e">
        <f ca="1">IMAGE("https://shadowverse-portal.com/image/card/phase2/common/L/L_124031020.jpg",3)</f>
        <v>#NAME?</v>
      </c>
      <c r="C13" s="1">
        <v>1.67</v>
      </c>
      <c r="D13" s="1">
        <v>2</v>
      </c>
      <c r="E13" s="1">
        <v>0</v>
      </c>
      <c r="F13" s="1">
        <v>3</v>
      </c>
    </row>
    <row r="14" spans="1:6" ht="27.75" customHeight="1" x14ac:dyDescent="0.25">
      <c r="A14" s="5" t="s">
        <v>600</v>
      </c>
      <c r="B14" s="6" t="e">
        <f ca="1">IMAGE("https://shadowverse-portal.com/image/card/phase2/common/L/L_125111010.jpg",3)</f>
        <v>#NAME?</v>
      </c>
      <c r="C14" s="1">
        <v>1.67</v>
      </c>
      <c r="D14" s="1">
        <v>0</v>
      </c>
      <c r="E14" s="1">
        <v>2</v>
      </c>
      <c r="F14" s="1">
        <v>3</v>
      </c>
    </row>
    <row r="15" spans="1:6" ht="27.75" customHeight="1" x14ac:dyDescent="0.25">
      <c r="A15" s="5" t="s">
        <v>601</v>
      </c>
      <c r="B15" s="6" t="e">
        <f ca="1">IMAGE("https://shadowverse-portal.com/image/card/phase2/common/L/L_123141030.jpg",3)</f>
        <v>#NAME?</v>
      </c>
      <c r="C15" s="1">
        <v>1.33</v>
      </c>
      <c r="D15" s="1">
        <v>2</v>
      </c>
      <c r="E15" s="1">
        <v>2</v>
      </c>
      <c r="F15" s="1">
        <v>0</v>
      </c>
    </row>
    <row r="16" spans="1:6" ht="27.75" customHeight="1" x14ac:dyDescent="0.25">
      <c r="A16" s="5" t="s">
        <v>355</v>
      </c>
      <c r="B16" s="6" t="e">
        <f ca="1">IMAGE("https://shadowverse-portal.com/image/card/phase2/common/L/L_125041010.jpg",3)</f>
        <v>#NAME?</v>
      </c>
      <c r="C16" s="1">
        <v>1</v>
      </c>
      <c r="D16" s="1">
        <v>1</v>
      </c>
      <c r="E16" s="1">
        <v>1</v>
      </c>
      <c r="F16" s="1">
        <v>1</v>
      </c>
    </row>
    <row r="17" spans="1:6" ht="27.75" customHeight="1" x14ac:dyDescent="0.25">
      <c r="A17" s="5" t="s">
        <v>585</v>
      </c>
      <c r="B17" s="6" t="e">
        <f ca="1">IMAGE("https://shadowverse-portal.com/image/card/phase2/common/L/L_124121020.jpg",3)</f>
        <v>#NAME?</v>
      </c>
      <c r="C17" s="1">
        <v>1</v>
      </c>
      <c r="D17" s="1">
        <v>3</v>
      </c>
      <c r="E17" s="1">
        <v>0</v>
      </c>
      <c r="F17" s="1">
        <v>0</v>
      </c>
    </row>
    <row r="18" spans="1:6" ht="27.75" customHeight="1" x14ac:dyDescent="0.25">
      <c r="A18" s="5" t="s">
        <v>343</v>
      </c>
      <c r="B18" s="6" t="e">
        <f ca="1">IMAGE("https://shadowverse-portal.com/image/card/phase2/common/L/L_125041020.jpg",3)</f>
        <v>#NAME?</v>
      </c>
      <c r="C18" s="1">
        <v>1</v>
      </c>
      <c r="D18" s="1">
        <v>0</v>
      </c>
      <c r="E18" s="1">
        <v>3</v>
      </c>
      <c r="F18" s="1">
        <v>0</v>
      </c>
    </row>
    <row r="19" spans="1:6" ht="27.75" customHeight="1" x14ac:dyDescent="0.25">
      <c r="A19" s="5" t="s">
        <v>354</v>
      </c>
      <c r="B19" s="6" t="e">
        <f ca="1">IMAGE("https://shadowverse-portal.com/image/card/phase2/common/L/L_125011010.jpg",3)</f>
        <v>#NAME?</v>
      </c>
      <c r="C19" s="1">
        <v>1</v>
      </c>
      <c r="D19" s="1">
        <v>0</v>
      </c>
      <c r="E19" s="1">
        <v>0</v>
      </c>
      <c r="F19" s="1">
        <v>3</v>
      </c>
    </row>
    <row r="20" spans="1:6" ht="27.75" customHeight="1" x14ac:dyDescent="0.25">
      <c r="A20" s="5" t="s">
        <v>411</v>
      </c>
      <c r="B20" s="6" t="e">
        <f ca="1">IMAGE("https://shadowverse-portal.com/image/card/phase2/common/L/L_126114010.jpg",3)</f>
        <v>#NAME?</v>
      </c>
      <c r="C20" s="1">
        <v>0.33</v>
      </c>
      <c r="D20" s="1">
        <v>0</v>
      </c>
      <c r="E20" s="1">
        <v>1</v>
      </c>
      <c r="F20" s="1">
        <v>0</v>
      </c>
    </row>
    <row r="21" spans="1:6" ht="27.75" customHeight="1" x14ac:dyDescent="0.25">
      <c r="A21" s="5" t="s">
        <v>500</v>
      </c>
      <c r="B21" s="6" t="e">
        <f ca="1">IMAGE("https://shadowverse-portal.com/image/card/phase2/common/L/L_125032010.jpg",3)</f>
        <v>#NAME?</v>
      </c>
      <c r="C21" s="1">
        <v>0.33</v>
      </c>
      <c r="D21" s="1">
        <v>0</v>
      </c>
      <c r="E21" s="1">
        <v>1</v>
      </c>
      <c r="F21" s="1">
        <v>0</v>
      </c>
    </row>
    <row r="22" spans="1:6" ht="27.75" customHeight="1" x14ac:dyDescent="0.25">
      <c r="A22" s="8"/>
      <c r="B22" s="6"/>
    </row>
    <row r="23" spans="1:6" ht="27.75" customHeight="1" x14ac:dyDescent="0.25">
      <c r="A23" s="8"/>
      <c r="B23" s="6"/>
    </row>
    <row r="24" spans="1:6" ht="27.75" customHeight="1" x14ac:dyDescent="0.25">
      <c r="A24" s="8"/>
      <c r="B24" s="6"/>
    </row>
    <row r="25" spans="1:6" ht="27.75" customHeight="1" x14ac:dyDescent="0.25">
      <c r="A25" s="8"/>
      <c r="B25" s="6"/>
    </row>
    <row r="26" spans="1:6" ht="27.75" customHeight="1" x14ac:dyDescent="0.25">
      <c r="A26" s="8"/>
      <c r="B26" s="6"/>
    </row>
    <row r="27" spans="1:6" ht="27.75" customHeight="1" x14ac:dyDescent="0.25">
      <c r="A27" s="8"/>
      <c r="B27" s="6"/>
    </row>
    <row r="28" spans="1:6" ht="27.75" customHeight="1" x14ac:dyDescent="0.25">
      <c r="A28" s="8"/>
      <c r="B28" s="6"/>
    </row>
    <row r="29" spans="1:6" ht="27.75" customHeight="1" x14ac:dyDescent="0.25">
      <c r="A29" s="8"/>
      <c r="B29" s="6"/>
    </row>
    <row r="30" spans="1:6" ht="27.75" customHeight="1" x14ac:dyDescent="0.25">
      <c r="A30" s="8"/>
      <c r="B30" s="6"/>
    </row>
    <row r="31" spans="1:6" ht="27.75" customHeight="1" x14ac:dyDescent="0.25">
      <c r="A31" s="8"/>
      <c r="B31" s="6"/>
    </row>
    <row r="32" spans="1:6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F80">
    <cfRule type="expression" dxfId="12" priority="1">
      <formula>$C2&gt;=2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6" x14ac:dyDescent="0.25">
      <c r="A1" s="4" t="s">
        <v>290</v>
      </c>
      <c r="B1" s="4" t="s">
        <v>291</v>
      </c>
      <c r="C1" s="4" t="s">
        <v>292</v>
      </c>
      <c r="D1" s="4" t="s">
        <v>187</v>
      </c>
      <c r="E1" s="4" t="s">
        <v>246</v>
      </c>
      <c r="F1" s="4" t="s">
        <v>249</v>
      </c>
    </row>
    <row r="2" spans="1:6" ht="27.75" customHeight="1" x14ac:dyDescent="0.25">
      <c r="A2" s="5" t="s">
        <v>585</v>
      </c>
      <c r="B2" s="6" t="e">
        <f ca="1">IMAGE("https://shadowverse-portal.com/image/card/phase2/common/L/L_124121020.jpg",3)</f>
        <v>#NAME?</v>
      </c>
      <c r="C2" s="1">
        <v>3</v>
      </c>
      <c r="D2" s="1">
        <v>3</v>
      </c>
      <c r="E2" s="1">
        <v>3</v>
      </c>
      <c r="F2" s="1">
        <v>3</v>
      </c>
    </row>
    <row r="3" spans="1:6" ht="27.75" customHeight="1" x14ac:dyDescent="0.25">
      <c r="A3" s="5" t="s">
        <v>414</v>
      </c>
      <c r="B3" s="6" t="e">
        <f ca="1">IMAGE("https://shadowverse-portal.com/image/card/phase2/common/L/L_123134010.jpg",3)</f>
        <v>#NAME?</v>
      </c>
      <c r="C3" s="1">
        <v>3</v>
      </c>
      <c r="D3" s="1">
        <v>3</v>
      </c>
      <c r="E3" s="1">
        <v>3</v>
      </c>
      <c r="F3" s="1">
        <v>3</v>
      </c>
    </row>
    <row r="4" spans="1:6" ht="27.75" customHeight="1" x14ac:dyDescent="0.25">
      <c r="A4" s="5" t="s">
        <v>602</v>
      </c>
      <c r="B4" s="6" t="e">
        <f ca="1">IMAGE("https://shadowverse-portal.com/image/card/phase2/common/L/L_127121010.jpg",3)</f>
        <v>#NAME?</v>
      </c>
      <c r="C4" s="1">
        <v>3</v>
      </c>
      <c r="D4" s="1">
        <v>3</v>
      </c>
      <c r="E4" s="1">
        <v>3</v>
      </c>
      <c r="F4" s="1">
        <v>3</v>
      </c>
    </row>
    <row r="5" spans="1:6" ht="27.75" customHeight="1" x14ac:dyDescent="0.25">
      <c r="A5" s="5" t="s">
        <v>416</v>
      </c>
      <c r="B5" s="6" t="e">
        <f ca="1">IMAGE("https://shadowverse-portal.com/image/card/phase2/common/L/L_127141010.jpg",3)</f>
        <v>#NAME?</v>
      </c>
      <c r="C5" s="1">
        <v>3</v>
      </c>
      <c r="D5" s="1">
        <v>3</v>
      </c>
      <c r="E5" s="1">
        <v>3</v>
      </c>
      <c r="F5" s="1">
        <v>3</v>
      </c>
    </row>
    <row r="6" spans="1:6" ht="27.75" customHeight="1" x14ac:dyDescent="0.25">
      <c r="A6" s="5" t="s">
        <v>431</v>
      </c>
      <c r="B6" s="6" t="e">
        <f ca="1">IMAGE("https://shadowverse-portal.com/image/card/phase2/common/L/L_127131010.jpg",3)</f>
        <v>#NAME?</v>
      </c>
      <c r="C6" s="1">
        <v>3</v>
      </c>
      <c r="D6" s="1">
        <v>3</v>
      </c>
      <c r="E6" s="1">
        <v>3</v>
      </c>
      <c r="F6" s="1">
        <v>3</v>
      </c>
    </row>
    <row r="7" spans="1:6" ht="27.75" customHeight="1" x14ac:dyDescent="0.25">
      <c r="A7" s="5" t="s">
        <v>374</v>
      </c>
      <c r="B7" s="6" t="e">
        <f ca="1">IMAGE("https://shadowverse-portal.com/image/card/phase2/common/L/L_127031010.jpg",3)</f>
        <v>#NAME?</v>
      </c>
      <c r="C7" s="1">
        <v>2.67</v>
      </c>
      <c r="D7" s="1">
        <v>3</v>
      </c>
      <c r="E7" s="1">
        <v>3</v>
      </c>
      <c r="F7" s="1">
        <v>2</v>
      </c>
    </row>
    <row r="8" spans="1:6" ht="27.75" customHeight="1" x14ac:dyDescent="0.25">
      <c r="A8" s="5" t="s">
        <v>411</v>
      </c>
      <c r="B8" s="6" t="e">
        <f ca="1">IMAGE("https://shadowverse-portal.com/image/card/phase2/common/L/L_126114010.jpg",3)</f>
        <v>#NAME?</v>
      </c>
      <c r="C8" s="1">
        <v>2</v>
      </c>
      <c r="D8" s="1">
        <v>0</v>
      </c>
      <c r="E8" s="1">
        <v>3</v>
      </c>
      <c r="F8" s="1">
        <v>3</v>
      </c>
    </row>
    <row r="9" spans="1:6" ht="27.75" customHeight="1" x14ac:dyDescent="0.25">
      <c r="A9" s="5" t="s">
        <v>603</v>
      </c>
      <c r="B9" s="6" t="e">
        <f ca="1">IMAGE("https://shadowverse-portal.com/image/card/phase2/common/L/L_127111010.jpg",3)</f>
        <v>#NAME?</v>
      </c>
      <c r="C9" s="1">
        <v>2</v>
      </c>
      <c r="D9" s="1">
        <v>3</v>
      </c>
      <c r="E9" s="1">
        <v>3</v>
      </c>
      <c r="F9" s="1">
        <v>0</v>
      </c>
    </row>
    <row r="10" spans="1:6" ht="27.75" customHeight="1" x14ac:dyDescent="0.25">
      <c r="A10" s="5" t="s">
        <v>604</v>
      </c>
      <c r="B10" s="6" t="e">
        <f ca="1">IMAGE("https://shadowverse-portal.com/image/card/phase2/common/L/L_125121010.jpg",3)</f>
        <v>#NAME?</v>
      </c>
      <c r="C10" s="1">
        <v>2</v>
      </c>
      <c r="D10" s="1">
        <v>3</v>
      </c>
      <c r="E10" s="1">
        <v>3</v>
      </c>
      <c r="F10" s="1">
        <v>0</v>
      </c>
    </row>
    <row r="11" spans="1:6" ht="27.75" customHeight="1" x14ac:dyDescent="0.25">
      <c r="A11" s="5" t="s">
        <v>415</v>
      </c>
      <c r="B11" s="6" t="e">
        <f ca="1">IMAGE("https://shadowverse-portal.com/image/card/phase2/common/L/L_126131010.jpg",3)</f>
        <v>#NAME?</v>
      </c>
      <c r="C11" s="1">
        <v>2</v>
      </c>
      <c r="D11" s="1">
        <v>3</v>
      </c>
      <c r="E11" s="1">
        <v>3</v>
      </c>
      <c r="F11" s="1">
        <v>0</v>
      </c>
    </row>
    <row r="12" spans="1:6" ht="27.75" customHeight="1" x14ac:dyDescent="0.25">
      <c r="A12" s="5" t="s">
        <v>421</v>
      </c>
      <c r="B12" s="6" t="e">
        <f ca="1">IMAGE("https://shadowverse-portal.com/image/card/phase2/common/L/L_125141020.jpg",3)</f>
        <v>#NAME?</v>
      </c>
      <c r="C12" s="1">
        <v>1.67</v>
      </c>
      <c r="D12" s="1">
        <v>3</v>
      </c>
      <c r="E12" s="1">
        <v>2</v>
      </c>
      <c r="F12" s="1">
        <v>0</v>
      </c>
    </row>
    <row r="13" spans="1:6" ht="27.75" customHeight="1" x14ac:dyDescent="0.25">
      <c r="A13" s="5" t="s">
        <v>420</v>
      </c>
      <c r="B13" s="6" t="e">
        <f ca="1">IMAGE("https://shadowverse-portal.com/image/card/phase2/common/L/L_123141020.jpg",3)</f>
        <v>#NAME?</v>
      </c>
      <c r="C13" s="1">
        <v>1</v>
      </c>
      <c r="D13" s="1">
        <v>0</v>
      </c>
      <c r="E13" s="1">
        <v>0</v>
      </c>
      <c r="F13" s="1">
        <v>3</v>
      </c>
    </row>
    <row r="14" spans="1:6" ht="27.75" customHeight="1" x14ac:dyDescent="0.25">
      <c r="A14" s="5" t="s">
        <v>605</v>
      </c>
      <c r="B14" s="6" t="e">
        <f ca="1">IMAGE("https://shadowverse-portal.com/image/card/phase2/common/L/L_124131020.jpg",3)</f>
        <v>#NAME?</v>
      </c>
      <c r="C14" s="1">
        <v>1</v>
      </c>
      <c r="D14" s="1">
        <v>0</v>
      </c>
      <c r="E14" s="1">
        <v>0</v>
      </c>
      <c r="F14" s="1">
        <v>3</v>
      </c>
    </row>
    <row r="15" spans="1:6" ht="27.75" customHeight="1" x14ac:dyDescent="0.25">
      <c r="A15" s="5" t="s">
        <v>599</v>
      </c>
      <c r="B15" s="6" t="e">
        <f ca="1">IMAGE("https://shadowverse-portal.com/image/card/phase2/common/L/L_123131010.jpg",3)</f>
        <v>#NAME?</v>
      </c>
      <c r="C15" s="1">
        <v>1</v>
      </c>
      <c r="D15" s="1">
        <v>0</v>
      </c>
      <c r="E15" s="1">
        <v>0</v>
      </c>
      <c r="F15" s="1">
        <v>3</v>
      </c>
    </row>
    <row r="16" spans="1:6" ht="27.75" customHeight="1" x14ac:dyDescent="0.25">
      <c r="A16" s="5" t="s">
        <v>311</v>
      </c>
      <c r="B16" s="6" t="e">
        <f ca="1">IMAGE("https://shadowverse-portal.com/image/card/phase2/common/L/L_123041020.jpg",3)</f>
        <v>#NAME?</v>
      </c>
      <c r="C16" s="1">
        <v>1</v>
      </c>
      <c r="D16" s="1">
        <v>0</v>
      </c>
      <c r="E16" s="1">
        <v>3</v>
      </c>
      <c r="F16" s="1">
        <v>0</v>
      </c>
    </row>
    <row r="17" spans="1:6" ht="27.75" customHeight="1" x14ac:dyDescent="0.25">
      <c r="A17" s="5" t="s">
        <v>324</v>
      </c>
      <c r="B17" s="6" t="e">
        <f ca="1">IMAGE("https://shadowverse-portal.com/image/card/phase2/common/L/L_124024010.jpg",3)</f>
        <v>#NAME?</v>
      </c>
      <c r="C17" s="1">
        <v>1</v>
      </c>
      <c r="D17" s="1">
        <v>3</v>
      </c>
      <c r="E17" s="1">
        <v>0</v>
      </c>
      <c r="F17" s="1">
        <v>0</v>
      </c>
    </row>
    <row r="18" spans="1:6" ht="27.75" customHeight="1" x14ac:dyDescent="0.25">
      <c r="A18" s="5" t="s">
        <v>606</v>
      </c>
      <c r="B18" s="6" t="e">
        <f ca="1">IMAGE("https://shadowverse-portal.com/image/card/phase2/common/L/L_124114010.jpg",3)</f>
        <v>#NAME?</v>
      </c>
      <c r="C18" s="1">
        <v>1</v>
      </c>
      <c r="D18" s="1">
        <v>0</v>
      </c>
      <c r="E18" s="1">
        <v>3</v>
      </c>
      <c r="F18" s="1">
        <v>0</v>
      </c>
    </row>
    <row r="19" spans="1:6" ht="27.75" customHeight="1" x14ac:dyDescent="0.25">
      <c r="A19" s="5" t="s">
        <v>607</v>
      </c>
      <c r="B19" s="6" t="e">
        <f ca="1">IMAGE("https://shadowverse-portal.com/image/card/phase2/common/L/L_127131020.jpg",3)</f>
        <v>#NAME?</v>
      </c>
      <c r="C19" s="1">
        <v>1</v>
      </c>
      <c r="D19" s="1">
        <v>3</v>
      </c>
      <c r="E19" s="1">
        <v>0</v>
      </c>
      <c r="F19" s="1">
        <v>0</v>
      </c>
    </row>
    <row r="20" spans="1:6" ht="27.75" customHeight="1" x14ac:dyDescent="0.25">
      <c r="A20" s="5" t="s">
        <v>366</v>
      </c>
      <c r="B20" s="6" t="e">
        <f ca="1">IMAGE("https://shadowverse-portal.com/image/card/phase2/common/L/L_126031020.jpg",3)</f>
        <v>#NAME?</v>
      </c>
      <c r="C20" s="1">
        <v>1</v>
      </c>
      <c r="D20" s="1">
        <v>3</v>
      </c>
      <c r="E20" s="1">
        <v>0</v>
      </c>
      <c r="F20" s="1">
        <v>0</v>
      </c>
    </row>
    <row r="21" spans="1:6" ht="27.75" customHeight="1" x14ac:dyDescent="0.25">
      <c r="A21" s="5" t="s">
        <v>354</v>
      </c>
      <c r="B21" s="6" t="e">
        <f ca="1">IMAGE("https://shadowverse-portal.com/image/card/phase2/common/L/L_125011010.jpg",3)</f>
        <v>#NAME?</v>
      </c>
      <c r="C21" s="1">
        <v>0.67</v>
      </c>
      <c r="D21" s="1">
        <v>0</v>
      </c>
      <c r="E21" s="1">
        <v>2</v>
      </c>
      <c r="F21" s="1">
        <v>0</v>
      </c>
    </row>
    <row r="22" spans="1:6" ht="27.75" customHeight="1" x14ac:dyDescent="0.25">
      <c r="A22" s="5" t="s">
        <v>409</v>
      </c>
      <c r="B22" s="6" t="e">
        <f ca="1">IMAGE("https://shadowverse-portal.com/image/card/phase2/common/L/L_126141010.jpg",3)</f>
        <v>#NAME?</v>
      </c>
      <c r="C22" s="1">
        <v>0.67</v>
      </c>
      <c r="D22" s="1">
        <v>0</v>
      </c>
      <c r="E22" s="1">
        <v>0</v>
      </c>
      <c r="F22" s="1">
        <v>2</v>
      </c>
    </row>
    <row r="23" spans="1:6" ht="27.75" customHeight="1" x14ac:dyDescent="0.25">
      <c r="A23" s="5" t="s">
        <v>608</v>
      </c>
      <c r="B23" s="6" t="e">
        <f ca="1">IMAGE("https://shadowverse-portal.com/image/card/phase2/common/L/L_124111010.jpg",3)</f>
        <v>#NAME?</v>
      </c>
      <c r="C23" s="1">
        <v>0.67</v>
      </c>
      <c r="D23" s="1">
        <v>0</v>
      </c>
      <c r="E23" s="1">
        <v>0</v>
      </c>
      <c r="F23" s="1">
        <v>2</v>
      </c>
    </row>
    <row r="24" spans="1:6" ht="27.75" customHeight="1" x14ac:dyDescent="0.25">
      <c r="A24" s="5" t="s">
        <v>429</v>
      </c>
      <c r="B24" s="6" t="e">
        <f ca="1">IMAGE("https://shadowverse-portal.com/image/card/phase2/common/L/L_127124010.jpg",3)</f>
        <v>#NAME?</v>
      </c>
      <c r="C24" s="1">
        <v>0.67</v>
      </c>
      <c r="D24" s="1">
        <v>0</v>
      </c>
      <c r="E24" s="1">
        <v>0</v>
      </c>
      <c r="F24" s="1">
        <v>2</v>
      </c>
    </row>
    <row r="25" spans="1:6" ht="27.75" customHeight="1" x14ac:dyDescent="0.25">
      <c r="A25" s="5" t="s">
        <v>597</v>
      </c>
      <c r="B25" s="6" t="e">
        <f ca="1">IMAGE("https://shadowverse-portal.com/image/card/phase2/common/L/L_127111030.jpg",3)</f>
        <v>#NAME?</v>
      </c>
      <c r="C25" s="1">
        <v>0.67</v>
      </c>
      <c r="D25" s="1">
        <v>0</v>
      </c>
      <c r="E25" s="1">
        <v>0</v>
      </c>
      <c r="F25" s="1">
        <v>2</v>
      </c>
    </row>
    <row r="26" spans="1:6" ht="27.75" customHeight="1" x14ac:dyDescent="0.25">
      <c r="A26" s="5" t="s">
        <v>327</v>
      </c>
      <c r="B26" s="6" t="e">
        <f ca="1">IMAGE("https://shadowverse-portal.com/image/card/phase2/common/L/L_126041010.jpg",3)</f>
        <v>#NAME?</v>
      </c>
      <c r="C26" s="1">
        <v>0.67</v>
      </c>
      <c r="D26" s="1">
        <v>0</v>
      </c>
      <c r="E26" s="1">
        <v>0</v>
      </c>
      <c r="F26" s="1">
        <v>2</v>
      </c>
    </row>
    <row r="27" spans="1:6" ht="27.75" customHeight="1" x14ac:dyDescent="0.25">
      <c r="A27" s="5" t="s">
        <v>308</v>
      </c>
      <c r="B27" s="6" t="e">
        <f ca="1">IMAGE("https://shadowverse-portal.com/image/card/phase2/common/L/L_127033010.jpg",3)</f>
        <v>#NAME?</v>
      </c>
      <c r="C27" s="1">
        <v>0.33</v>
      </c>
      <c r="D27" s="1">
        <v>1</v>
      </c>
      <c r="E27" s="1">
        <v>0</v>
      </c>
      <c r="F27" s="1">
        <v>0</v>
      </c>
    </row>
    <row r="28" spans="1:6" ht="27.75" customHeight="1" x14ac:dyDescent="0.25">
      <c r="A28" s="5" t="s">
        <v>328</v>
      </c>
      <c r="B28" s="6" t="e">
        <f ca="1">IMAGE("https://shadowverse-portal.com/image/card/phase2/common/L/L_126041020.jpg",3)</f>
        <v>#NAME?</v>
      </c>
      <c r="C28" s="1">
        <v>0.33</v>
      </c>
      <c r="D28" s="1">
        <v>0</v>
      </c>
      <c r="E28" s="1">
        <v>0</v>
      </c>
      <c r="F28" s="1">
        <v>1</v>
      </c>
    </row>
    <row r="29" spans="1:6" ht="27.75" customHeight="1" x14ac:dyDescent="0.25">
      <c r="A29" s="8"/>
      <c r="B29" s="6"/>
    </row>
    <row r="30" spans="1:6" ht="27.75" customHeight="1" x14ac:dyDescent="0.25">
      <c r="A30" s="8"/>
      <c r="B30" s="6"/>
    </row>
    <row r="31" spans="1:6" ht="27.75" customHeight="1" x14ac:dyDescent="0.25">
      <c r="A31" s="8"/>
      <c r="B31" s="6"/>
    </row>
    <row r="32" spans="1:6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F80">
    <cfRule type="expression" dxfId="11" priority="1">
      <formula>$C2&gt;=2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6" x14ac:dyDescent="0.25">
      <c r="A1" s="4" t="s">
        <v>290</v>
      </c>
      <c r="B1" s="4" t="s">
        <v>291</v>
      </c>
      <c r="C1" s="4" t="s">
        <v>292</v>
      </c>
      <c r="D1" s="4" t="s">
        <v>71</v>
      </c>
      <c r="E1" s="4" t="s">
        <v>125</v>
      </c>
      <c r="F1" s="4" t="s">
        <v>187</v>
      </c>
    </row>
    <row r="2" spans="1:6" ht="27.75" customHeight="1" x14ac:dyDescent="0.25">
      <c r="A2" s="5" t="s">
        <v>315</v>
      </c>
      <c r="B2" s="6" t="e">
        <f ca="1">IMAGE("https://shadowverse-portal.com/image/card/phase2/common/L/L_123514010.jpg",3)</f>
        <v>#NAME?</v>
      </c>
      <c r="C2" s="1">
        <v>3</v>
      </c>
      <c r="D2" s="1">
        <v>3</v>
      </c>
      <c r="E2" s="1">
        <v>3</v>
      </c>
      <c r="F2" s="1">
        <v>3</v>
      </c>
    </row>
    <row r="3" spans="1:6" ht="27.75" customHeight="1" x14ac:dyDescent="0.25">
      <c r="A3" s="5" t="s">
        <v>303</v>
      </c>
      <c r="B3" s="6" t="e">
        <f ca="1">IMAGE("https://shadowverse-portal.com/image/card/phase2/common/L/L_125524010.jpg",3)</f>
        <v>#NAME?</v>
      </c>
      <c r="C3" s="1">
        <v>3</v>
      </c>
      <c r="D3" s="1">
        <v>3</v>
      </c>
      <c r="E3" s="1">
        <v>3</v>
      </c>
      <c r="F3" s="1">
        <v>3</v>
      </c>
    </row>
    <row r="4" spans="1:6" ht="27.75" customHeight="1" x14ac:dyDescent="0.25">
      <c r="A4" s="5" t="s">
        <v>306</v>
      </c>
      <c r="B4" s="6" t="e">
        <f ca="1">IMAGE("https://shadowverse-portal.com/image/card/phase2/common/L/L_123531010.jpg",3)</f>
        <v>#NAME?</v>
      </c>
      <c r="C4" s="1">
        <v>3</v>
      </c>
      <c r="D4" s="1">
        <v>3</v>
      </c>
      <c r="E4" s="1">
        <v>3</v>
      </c>
      <c r="F4" s="1">
        <v>3</v>
      </c>
    </row>
    <row r="5" spans="1:6" ht="27.75" customHeight="1" x14ac:dyDescent="0.25">
      <c r="A5" s="5" t="s">
        <v>322</v>
      </c>
      <c r="B5" s="6" t="e">
        <f ca="1">IMAGE("https://shadowverse-portal.com/image/card/phase2/common/L/L_127524010.jpg",3)</f>
        <v>#NAME?</v>
      </c>
      <c r="C5" s="1">
        <v>3</v>
      </c>
      <c r="D5" s="1">
        <v>3</v>
      </c>
      <c r="E5" s="1">
        <v>3</v>
      </c>
      <c r="F5" s="1">
        <v>3</v>
      </c>
    </row>
    <row r="6" spans="1:6" ht="27.75" customHeight="1" x14ac:dyDescent="0.25">
      <c r="A6" s="5" t="s">
        <v>309</v>
      </c>
      <c r="B6" s="6" t="e">
        <f ca="1">IMAGE("https://shadowverse-portal.com/image/card/phase2/common/L/L_123511030.jpg",3)</f>
        <v>#NAME?</v>
      </c>
      <c r="C6" s="1">
        <v>3</v>
      </c>
      <c r="D6" s="1">
        <v>3</v>
      </c>
      <c r="E6" s="1">
        <v>3</v>
      </c>
      <c r="F6" s="1">
        <v>3</v>
      </c>
    </row>
    <row r="7" spans="1:6" ht="27.75" customHeight="1" x14ac:dyDescent="0.25">
      <c r="A7" s="5" t="s">
        <v>302</v>
      </c>
      <c r="B7" s="6" t="e">
        <f ca="1">IMAGE("https://shadowverse-portal.com/image/card/phase2/common/L/L_127511030.jpg",3)</f>
        <v>#NAME?</v>
      </c>
      <c r="C7" s="1">
        <v>3</v>
      </c>
      <c r="D7" s="1">
        <v>3</v>
      </c>
      <c r="E7" s="1">
        <v>3</v>
      </c>
      <c r="F7" s="1">
        <v>3</v>
      </c>
    </row>
    <row r="8" spans="1:6" ht="27.75" customHeight="1" x14ac:dyDescent="0.25">
      <c r="A8" s="5" t="s">
        <v>326</v>
      </c>
      <c r="B8" s="6" t="e">
        <f ca="1">IMAGE("https://shadowverse-portal.com/image/card/phase2/common/L/L_126541010.jpg",3)</f>
        <v>#NAME?</v>
      </c>
      <c r="C8" s="1">
        <v>3</v>
      </c>
      <c r="D8" s="1">
        <v>3</v>
      </c>
      <c r="E8" s="1">
        <v>3</v>
      </c>
      <c r="F8" s="1">
        <v>3</v>
      </c>
    </row>
    <row r="9" spans="1:6" ht="27.75" customHeight="1" x14ac:dyDescent="0.25">
      <c r="A9" s="5" t="s">
        <v>609</v>
      </c>
      <c r="B9" s="6" t="e">
        <f ca="1">IMAGE("https://shadowverse-portal.com/image/card/phase2/common/L/L_126511030.jpg",3)</f>
        <v>#NAME?</v>
      </c>
      <c r="C9" s="1">
        <v>3</v>
      </c>
      <c r="D9" s="1">
        <v>3</v>
      </c>
      <c r="E9" s="1">
        <v>3</v>
      </c>
      <c r="F9" s="1">
        <v>3</v>
      </c>
    </row>
    <row r="10" spans="1:6" ht="27.75" customHeight="1" x14ac:dyDescent="0.25">
      <c r="A10" s="5" t="s">
        <v>320</v>
      </c>
      <c r="B10" s="6" t="e">
        <f ca="1">IMAGE("https://shadowverse-portal.com/image/card/phase2/common/L/L_126531010.jpg",3)</f>
        <v>#NAME?</v>
      </c>
      <c r="C10" s="1">
        <v>2.67</v>
      </c>
      <c r="D10" s="1">
        <v>2</v>
      </c>
      <c r="E10" s="1">
        <v>3</v>
      </c>
      <c r="F10" s="1">
        <v>3</v>
      </c>
    </row>
    <row r="11" spans="1:6" ht="27.75" customHeight="1" x14ac:dyDescent="0.25">
      <c r="A11" s="5" t="s">
        <v>610</v>
      </c>
      <c r="B11" s="6" t="e">
        <f ca="1">IMAGE("https://shadowverse-portal.com/image/card/phase2/common/L/L_126514010.jpg",3)</f>
        <v>#NAME?</v>
      </c>
      <c r="C11" s="1">
        <v>2</v>
      </c>
      <c r="D11" s="1">
        <v>3</v>
      </c>
      <c r="E11" s="1">
        <v>3</v>
      </c>
      <c r="F11" s="1">
        <v>0</v>
      </c>
    </row>
    <row r="12" spans="1:6" ht="27.75" customHeight="1" x14ac:dyDescent="0.25">
      <c r="A12" s="5" t="s">
        <v>299</v>
      </c>
      <c r="B12" s="6" t="e">
        <f ca="1">IMAGE("https://shadowverse-portal.com/image/card/phase2/common/L/L_126521020.jpg",3)</f>
        <v>#NAME?</v>
      </c>
      <c r="C12" s="1">
        <v>2</v>
      </c>
      <c r="D12" s="1">
        <v>3</v>
      </c>
      <c r="E12" s="1">
        <v>0</v>
      </c>
      <c r="F12" s="1">
        <v>3</v>
      </c>
    </row>
    <row r="13" spans="1:6" ht="27.75" customHeight="1" x14ac:dyDescent="0.25">
      <c r="A13" s="5" t="s">
        <v>611</v>
      </c>
      <c r="B13" s="6" t="e">
        <f ca="1">IMAGE("https://shadowverse-portal.com/image/card/phase2/common/L/L_126531020.jpg",3)</f>
        <v>#NAME?</v>
      </c>
      <c r="C13" s="1">
        <v>1.67</v>
      </c>
      <c r="D13" s="1">
        <v>2</v>
      </c>
      <c r="E13" s="1">
        <v>3</v>
      </c>
      <c r="F13" s="1">
        <v>0</v>
      </c>
    </row>
    <row r="14" spans="1:6" ht="27.75" customHeight="1" x14ac:dyDescent="0.25">
      <c r="A14" s="5" t="s">
        <v>324</v>
      </c>
      <c r="B14" s="6" t="e">
        <f ca="1">IMAGE("https://shadowverse-portal.com/image/card/phase2/common/L/L_124024010.jpg",3)</f>
        <v>#NAME?</v>
      </c>
      <c r="C14" s="1">
        <v>1.67</v>
      </c>
      <c r="D14" s="1">
        <v>3</v>
      </c>
      <c r="E14" s="1">
        <v>2</v>
      </c>
      <c r="F14" s="1">
        <v>0</v>
      </c>
    </row>
    <row r="15" spans="1:6" ht="27.75" customHeight="1" x14ac:dyDescent="0.25">
      <c r="A15" s="5" t="s">
        <v>301</v>
      </c>
      <c r="B15" s="6" t="e">
        <f ca="1">IMAGE("https://shadowverse-portal.com/image/card/phase2/common/L/L_125541020.jpg",3)</f>
        <v>#NAME?</v>
      </c>
      <c r="C15" s="1">
        <v>1.33</v>
      </c>
      <c r="D15" s="1">
        <v>1</v>
      </c>
      <c r="E15" s="1">
        <v>0</v>
      </c>
      <c r="F15" s="1">
        <v>3</v>
      </c>
    </row>
    <row r="16" spans="1:6" ht="27.75" customHeight="1" x14ac:dyDescent="0.25">
      <c r="A16" s="5" t="s">
        <v>612</v>
      </c>
      <c r="B16" s="6" t="e">
        <f ca="1">IMAGE("https://shadowverse-portal.com/image/card/phase2/common/L/L_126521010.jpg",3)</f>
        <v>#NAME?</v>
      </c>
      <c r="C16" s="1">
        <v>1</v>
      </c>
      <c r="D16" s="1">
        <v>0</v>
      </c>
      <c r="E16" s="1">
        <v>3</v>
      </c>
      <c r="F16" s="1">
        <v>0</v>
      </c>
    </row>
    <row r="17" spans="1:6" ht="27.75" customHeight="1" x14ac:dyDescent="0.25">
      <c r="A17" s="5" t="s">
        <v>305</v>
      </c>
      <c r="B17" s="6" t="e">
        <f ca="1">IMAGE("https://shadowverse-portal.com/image/card/phase2/common/L/L_123031020.jpg",3)</f>
        <v>#NAME?</v>
      </c>
      <c r="C17" s="1">
        <v>1</v>
      </c>
      <c r="D17" s="1">
        <v>0</v>
      </c>
      <c r="E17" s="1">
        <v>0</v>
      </c>
      <c r="F17" s="1">
        <v>3</v>
      </c>
    </row>
    <row r="18" spans="1:6" ht="27.75" customHeight="1" x14ac:dyDescent="0.25">
      <c r="A18" s="5" t="s">
        <v>354</v>
      </c>
      <c r="B18" s="6" t="e">
        <f ca="1">IMAGE("https://shadowverse-portal.com/image/card/phase2/common/L/L_125011010.jpg",3)</f>
        <v>#NAME?</v>
      </c>
      <c r="C18" s="1">
        <v>0.67</v>
      </c>
      <c r="D18" s="1">
        <v>2</v>
      </c>
      <c r="E18" s="1">
        <v>0</v>
      </c>
      <c r="F18" s="1">
        <v>0</v>
      </c>
    </row>
    <row r="19" spans="1:6" ht="27.75" customHeight="1" x14ac:dyDescent="0.25">
      <c r="A19" s="5" t="s">
        <v>311</v>
      </c>
      <c r="B19" s="6" t="e">
        <f ca="1">IMAGE("https://shadowverse-portal.com/image/card/phase2/common/L/L_123041020.jpg",3)</f>
        <v>#NAME?</v>
      </c>
      <c r="C19" s="1">
        <v>0.67</v>
      </c>
      <c r="D19" s="1">
        <v>0</v>
      </c>
      <c r="E19" s="1">
        <v>2</v>
      </c>
      <c r="F19" s="1">
        <v>0</v>
      </c>
    </row>
    <row r="20" spans="1:6" ht="27.75" customHeight="1" x14ac:dyDescent="0.25">
      <c r="A20" s="5" t="s">
        <v>307</v>
      </c>
      <c r="B20" s="6" t="e">
        <f ca="1">IMAGE("https://shadowverse-portal.com/image/card/phase2/common/L/L_123541020.jpg",3)</f>
        <v>#NAME?</v>
      </c>
      <c r="C20" s="1">
        <v>0.67</v>
      </c>
      <c r="D20" s="1">
        <v>0</v>
      </c>
      <c r="E20" s="1">
        <v>0</v>
      </c>
      <c r="F20" s="1">
        <v>2</v>
      </c>
    </row>
    <row r="21" spans="1:6" ht="27.75" customHeight="1" x14ac:dyDescent="0.25">
      <c r="A21" s="5" t="s">
        <v>316</v>
      </c>
      <c r="B21" s="6" t="e">
        <f ca="1">IMAGE("https://shadowverse-portal.com/image/card/phase2/common/L/L_126541030.jpg",3)</f>
        <v>#NAME?</v>
      </c>
      <c r="C21" s="1">
        <v>0.67</v>
      </c>
      <c r="D21" s="1">
        <v>0</v>
      </c>
      <c r="E21" s="1">
        <v>0</v>
      </c>
      <c r="F21" s="1">
        <v>2</v>
      </c>
    </row>
    <row r="22" spans="1:6" ht="27.75" customHeight="1" x14ac:dyDescent="0.25">
      <c r="A22" s="8"/>
      <c r="B22" s="6"/>
    </row>
    <row r="23" spans="1:6" ht="27.75" customHeight="1" x14ac:dyDescent="0.25">
      <c r="A23" s="8"/>
      <c r="B23" s="6"/>
    </row>
    <row r="24" spans="1:6" ht="27.75" customHeight="1" x14ac:dyDescent="0.25">
      <c r="A24" s="8"/>
      <c r="B24" s="6"/>
    </row>
    <row r="25" spans="1:6" ht="27.75" customHeight="1" x14ac:dyDescent="0.25">
      <c r="A25" s="8"/>
      <c r="B25" s="6"/>
    </row>
    <row r="26" spans="1:6" ht="27.75" customHeight="1" x14ac:dyDescent="0.25">
      <c r="A26" s="8"/>
      <c r="B26" s="6"/>
    </row>
    <row r="27" spans="1:6" ht="27.75" customHeight="1" x14ac:dyDescent="0.25">
      <c r="A27" s="8"/>
      <c r="B27" s="6"/>
    </row>
    <row r="28" spans="1:6" ht="27.75" customHeight="1" x14ac:dyDescent="0.25">
      <c r="A28" s="8"/>
      <c r="B28" s="6"/>
    </row>
    <row r="29" spans="1:6" ht="27.75" customHeight="1" x14ac:dyDescent="0.25">
      <c r="A29" s="8"/>
      <c r="B29" s="6"/>
    </row>
    <row r="30" spans="1:6" ht="27.75" customHeight="1" x14ac:dyDescent="0.25">
      <c r="A30" s="8"/>
      <c r="B30" s="6"/>
    </row>
    <row r="31" spans="1:6" ht="27.75" customHeight="1" x14ac:dyDescent="0.25">
      <c r="A31" s="8"/>
      <c r="B31" s="6"/>
    </row>
    <row r="32" spans="1:6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F80">
    <cfRule type="expression" dxfId="10" priority="1">
      <formula>$C2&gt;=2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239</v>
      </c>
    </row>
    <row r="2" spans="1:4" ht="27.75" customHeight="1" x14ac:dyDescent="0.25">
      <c r="A2" s="5" t="s">
        <v>324</v>
      </c>
      <c r="B2" s="6" t="e">
        <f ca="1">IMAGE("https://shadowverse-portal.com/image/card/phase2/common/L/L_124024010.jpg",3)</f>
        <v>#NAME?</v>
      </c>
      <c r="C2" s="1">
        <v>3</v>
      </c>
      <c r="D2" s="1">
        <v>3</v>
      </c>
    </row>
    <row r="3" spans="1:4" ht="27.75" customHeight="1" x14ac:dyDescent="0.25">
      <c r="A3" s="5" t="s">
        <v>308</v>
      </c>
      <c r="B3" s="6" t="e">
        <f ca="1">IMAGE("https://shadowverse-portal.com/image/card/phase2/common/L/L_127033010.jpg",3)</f>
        <v>#NAME?</v>
      </c>
      <c r="C3" s="1">
        <v>3</v>
      </c>
      <c r="D3" s="1">
        <v>3</v>
      </c>
    </row>
    <row r="4" spans="1:4" ht="27.75" customHeight="1" x14ac:dyDescent="0.25">
      <c r="A4" s="5" t="s">
        <v>363</v>
      </c>
      <c r="B4" s="6" t="e">
        <f ca="1">IMAGE("https://shadowverse-portal.com/image/card/phase2/common/L/L_125041030.jpg",3)</f>
        <v>#NAME?</v>
      </c>
      <c r="C4" s="1">
        <v>3</v>
      </c>
      <c r="D4" s="1">
        <v>3</v>
      </c>
    </row>
    <row r="5" spans="1:4" ht="27.75" customHeight="1" x14ac:dyDescent="0.25">
      <c r="A5" s="5" t="s">
        <v>525</v>
      </c>
      <c r="B5" s="6" t="e">
        <f ca="1">IMAGE("https://shadowverse-portal.com/image/card/phase2/common/L/L_123621010.jpg",3)</f>
        <v>#NAME?</v>
      </c>
      <c r="C5" s="1">
        <v>3</v>
      </c>
      <c r="D5" s="1">
        <v>3</v>
      </c>
    </row>
    <row r="6" spans="1:4" ht="27.75" customHeight="1" x14ac:dyDescent="0.25">
      <c r="A6" s="5" t="s">
        <v>523</v>
      </c>
      <c r="B6" s="6" t="e">
        <f ca="1">IMAGE("https://shadowverse-portal.com/image/card/phase2/common/L/L_123624010.jpg",3)</f>
        <v>#NAME?</v>
      </c>
      <c r="C6" s="1">
        <v>3</v>
      </c>
      <c r="D6" s="1">
        <v>3</v>
      </c>
    </row>
    <row r="7" spans="1:4" ht="27.75" customHeight="1" x14ac:dyDescent="0.25">
      <c r="A7" s="5" t="s">
        <v>510</v>
      </c>
      <c r="B7" s="6" t="e">
        <f ca="1">IMAGE("https://shadowverse-portal.com/image/card/phase2/common/L/L_127621020.jpg",3)</f>
        <v>#NAME?</v>
      </c>
      <c r="C7" s="1">
        <v>3</v>
      </c>
      <c r="D7" s="1">
        <v>3</v>
      </c>
    </row>
    <row r="8" spans="1:4" ht="27.75" customHeight="1" x14ac:dyDescent="0.25">
      <c r="A8" s="5" t="s">
        <v>516</v>
      </c>
      <c r="B8" s="6" t="e">
        <f ca="1">IMAGE("https://shadowverse-portal.com/image/card/phase2/common/L/L_127641020.jpg",3)</f>
        <v>#NAME?</v>
      </c>
      <c r="C8" s="1">
        <v>3</v>
      </c>
      <c r="D8" s="1">
        <v>3</v>
      </c>
    </row>
    <row r="9" spans="1:4" ht="27.75" customHeight="1" x14ac:dyDescent="0.25">
      <c r="A9" s="5" t="s">
        <v>311</v>
      </c>
      <c r="B9" s="6" t="e">
        <f ca="1">IMAGE("https://shadowverse-portal.com/image/card/phase2/common/L/L_123041020.jpg",3)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343</v>
      </c>
      <c r="B10" s="6" t="e">
        <f ca="1">IMAGE("https://shadowverse-portal.com/image/card/phase2/common/L/L_125041020.jpg",3)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328</v>
      </c>
      <c r="B11" s="6" t="e">
        <f ca="1">IMAGE("https://shadowverse-portal.com/image/card/phase2/common/L/L_126041020.jpg",3)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526</v>
      </c>
      <c r="B12" s="6" t="e">
        <f ca="1">IMAGE("https://shadowverse-portal.com/image/card/phase2/common/L/L_123641020.jpg",3)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327</v>
      </c>
      <c r="B13" s="6" t="e">
        <f ca="1">IMAGE("https://shadowverse-portal.com/image/card/phase2/common/L/L_126041010.jpg",3)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504</v>
      </c>
      <c r="B14" s="6" t="e">
        <f ca="1">IMAGE("https://shadowverse-portal.com/image/card/phase2/common/L/L_127614010.jpg",3)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563</v>
      </c>
      <c r="B15" s="6" t="e">
        <f ca="1">IMAGE("https://shadowverse-portal.com/image/card/phase2/common/L/L_124621010.jpg",3)</f>
        <v>#NAME?</v>
      </c>
      <c r="C15" s="1">
        <v>2</v>
      </c>
      <c r="D15" s="1">
        <v>2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9" priority="1">
      <formula>$C2&gt;=2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239</v>
      </c>
    </row>
    <row r="2" spans="1:4" ht="27.75" customHeight="1" x14ac:dyDescent="0.25">
      <c r="A2" s="5" t="s">
        <v>425</v>
      </c>
      <c r="B2" s="6" t="e">
        <f ca="1">IMAGE("https://shadowverse-portal.com/image/card/phase2/common/L/L_126141030.jpg",3)</f>
        <v>#NAME?</v>
      </c>
      <c r="C2" s="1">
        <v>3</v>
      </c>
      <c r="D2" s="1">
        <v>3</v>
      </c>
    </row>
    <row r="3" spans="1:4" ht="27.75" customHeight="1" x14ac:dyDescent="0.25">
      <c r="A3" s="5" t="s">
        <v>599</v>
      </c>
      <c r="B3" s="6" t="e">
        <f ca="1">IMAGE("https://shadowverse-portal.com/image/card/phase2/common/L/L_123131010.jpg",3)</f>
        <v>#NAME?</v>
      </c>
      <c r="C3" s="1">
        <v>3</v>
      </c>
      <c r="D3" s="1">
        <v>3</v>
      </c>
    </row>
    <row r="4" spans="1:4" ht="27.75" customHeight="1" x14ac:dyDescent="0.25">
      <c r="A4" s="5" t="s">
        <v>605</v>
      </c>
      <c r="B4" s="6" t="e">
        <f ca="1">IMAGE("https://shadowverse-portal.com/image/card/phase2/common/L/L_124131020.jpg",3)</f>
        <v>#NAME?</v>
      </c>
      <c r="C4" s="1">
        <v>3</v>
      </c>
      <c r="D4" s="1">
        <v>3</v>
      </c>
    </row>
    <row r="5" spans="1:4" ht="27.75" customHeight="1" x14ac:dyDescent="0.25">
      <c r="A5" s="5" t="s">
        <v>429</v>
      </c>
      <c r="B5" s="6" t="e">
        <f ca="1">IMAGE("https://shadowverse-portal.com/image/card/phase2/common/L/L_127124010.jpg",3)</f>
        <v>#NAME?</v>
      </c>
      <c r="C5" s="1">
        <v>3</v>
      </c>
      <c r="D5" s="1">
        <v>3</v>
      </c>
    </row>
    <row r="6" spans="1:4" ht="27.75" customHeight="1" x14ac:dyDescent="0.25">
      <c r="A6" s="5" t="s">
        <v>311</v>
      </c>
      <c r="B6" s="6" t="e">
        <f ca="1">IMAGE("https://shadowverse-portal.com/image/card/phase2/common/L/L_123041020.jpg",3)</f>
        <v>#NAME?</v>
      </c>
      <c r="C6" s="1">
        <v>3</v>
      </c>
      <c r="D6" s="1">
        <v>3</v>
      </c>
    </row>
    <row r="7" spans="1:4" ht="27.75" customHeight="1" x14ac:dyDescent="0.25">
      <c r="A7" s="5" t="s">
        <v>597</v>
      </c>
      <c r="B7" s="6" t="e">
        <f ca="1">IMAGE("https://shadowverse-portal.com/image/card/phase2/common/L/L_127111030.jpg",3)</f>
        <v>#NAME?</v>
      </c>
      <c r="C7" s="1">
        <v>3</v>
      </c>
      <c r="D7" s="1">
        <v>3</v>
      </c>
    </row>
    <row r="8" spans="1:4" ht="27.75" customHeight="1" x14ac:dyDescent="0.25">
      <c r="A8" s="5" t="s">
        <v>343</v>
      </c>
      <c r="B8" s="6" t="e">
        <f ca="1">IMAGE("https://shadowverse-portal.com/image/card/phase2/common/L/L_125041020.jpg",3)</f>
        <v>#NAME?</v>
      </c>
      <c r="C8" s="1">
        <v>3</v>
      </c>
      <c r="D8" s="1">
        <v>3</v>
      </c>
    </row>
    <row r="9" spans="1:4" ht="27.75" customHeight="1" x14ac:dyDescent="0.25">
      <c r="A9" s="5" t="s">
        <v>420</v>
      </c>
      <c r="B9" s="6" t="e">
        <f ca="1">IMAGE("https://shadowverse-portal.com/image/card/phase2/common/L/L_123141020.jpg",3)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613</v>
      </c>
      <c r="B10" s="6" t="e">
        <f ca="1">IMAGE("https://shadowverse-portal.com/image/card/phase2/common/L/L_125141010.jpg",3)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431</v>
      </c>
      <c r="B11" s="6" t="e">
        <f ca="1">IMAGE("https://shadowverse-portal.com/image/card/phase2/common/L/L_127131010.jpg",3)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614</v>
      </c>
      <c r="B12" s="6" t="e">
        <f ca="1">IMAGE("https://shadowverse-portal.com/image/card/phase2/common/L/L_123131020.jpg",3)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615</v>
      </c>
      <c r="B13" s="6" t="e">
        <f ca="1">IMAGE("https://shadowverse-portal.com/image/card/phase2/common/L/L_124141030.jpg",3)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328</v>
      </c>
      <c r="B14" s="6" t="e">
        <f ca="1">IMAGE("https://shadowverse-portal.com/image/card/phase2/common/L/L_126041020.jpg",3)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354</v>
      </c>
      <c r="B15" s="6" t="e">
        <f ca="1">IMAGE("https://shadowverse-portal.com/image/card/phase2/common/L/L_125011010.jpg",3)</f>
        <v>#NAME?</v>
      </c>
      <c r="C15" s="1">
        <v>2</v>
      </c>
      <c r="D15" s="1">
        <v>2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8" priority="1">
      <formula>$C2&gt;=2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213</v>
      </c>
    </row>
    <row r="2" spans="1:4" ht="27.75" customHeight="1" x14ac:dyDescent="0.25">
      <c r="A2" s="5" t="s">
        <v>324</v>
      </c>
      <c r="B2" s="6" t="e">
        <f ca="1">IMAGE("https://shadowverse-portal.com/image/card/phase2/common/L/L_124024010.jpg",3)</f>
        <v>#NAME?</v>
      </c>
      <c r="C2" s="1">
        <v>3</v>
      </c>
      <c r="D2" s="1">
        <v>3</v>
      </c>
    </row>
    <row r="3" spans="1:4" ht="27.75" customHeight="1" x14ac:dyDescent="0.25">
      <c r="A3" s="5" t="s">
        <v>303</v>
      </c>
      <c r="B3" s="6" t="e">
        <f ca="1">IMAGE("https://shadowverse-portal.com/image/card/phase2/common/L/L_125524010.jpg",3)</f>
        <v>#NAME?</v>
      </c>
      <c r="C3" s="1">
        <v>3</v>
      </c>
      <c r="D3" s="1">
        <v>3</v>
      </c>
    </row>
    <row r="4" spans="1:4" ht="27.75" customHeight="1" x14ac:dyDescent="0.25">
      <c r="A4" s="5" t="s">
        <v>306</v>
      </c>
      <c r="B4" s="6" t="e">
        <f ca="1">IMAGE("https://shadowverse-portal.com/image/card/phase2/common/L/L_123531010.jpg",3)</f>
        <v>#NAME?</v>
      </c>
      <c r="C4" s="1">
        <v>3</v>
      </c>
      <c r="D4" s="1">
        <v>3</v>
      </c>
    </row>
    <row r="5" spans="1:4" ht="27.75" customHeight="1" x14ac:dyDescent="0.25">
      <c r="A5" s="5" t="s">
        <v>616</v>
      </c>
      <c r="B5" s="6" t="e">
        <f ca="1">IMAGE("https://shadowverse-portal.com/image/card/phase2/common/L/L_124514010.jpg",3)</f>
        <v>#NAME?</v>
      </c>
      <c r="C5" s="1">
        <v>3</v>
      </c>
      <c r="D5" s="1">
        <v>3</v>
      </c>
    </row>
    <row r="6" spans="1:4" ht="27.75" customHeight="1" x14ac:dyDescent="0.25">
      <c r="A6" s="5" t="s">
        <v>314</v>
      </c>
      <c r="B6" s="6" t="e">
        <f ca="1">IMAGE("https://shadowverse-portal.com/image/card/phase2/common/L/L_127514010.jpg",3)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322</v>
      </c>
      <c r="B7" s="6" t="e">
        <f ca="1">IMAGE("https://shadowverse-portal.com/image/card/phase2/common/L/L_127524010.jpg",3)</f>
        <v>#NAME?</v>
      </c>
      <c r="C7" s="1">
        <v>3</v>
      </c>
      <c r="D7" s="1">
        <v>3</v>
      </c>
    </row>
    <row r="8" spans="1:4" ht="27.75" customHeight="1" x14ac:dyDescent="0.25">
      <c r="A8" s="5" t="s">
        <v>356</v>
      </c>
      <c r="B8" s="6" t="e">
        <f ca="1">IMAGE("https://shadowverse-portal.com/image/card/phase2/common/L/L_125031010.jpg",3)</f>
        <v>#NAME?</v>
      </c>
      <c r="C8" s="1">
        <v>3</v>
      </c>
      <c r="D8" s="1">
        <v>3</v>
      </c>
    </row>
    <row r="9" spans="1:4" ht="27.75" customHeight="1" x14ac:dyDescent="0.25">
      <c r="A9" s="5" t="s">
        <v>311</v>
      </c>
      <c r="B9" s="6" t="e">
        <f ca="1">IMAGE("https://shadowverse-portal.com/image/card/phase2/common/L/L_123041020.jpg",3)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302</v>
      </c>
      <c r="B10" s="6" t="e">
        <f ca="1">IMAGE("https://shadowverse-portal.com/image/card/phase2/common/L/L_127511030.jpg",3)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326</v>
      </c>
      <c r="B11" s="6" t="e">
        <f ca="1">IMAGE("https://shadowverse-portal.com/image/card/phase2/common/L/L_126541010.jpg",3)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610</v>
      </c>
      <c r="B12" s="6" t="e">
        <f ca="1">IMAGE("https://shadowverse-portal.com/image/card/phase2/common/L/L_126514010.jpg",3)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609</v>
      </c>
      <c r="B13" s="6" t="e">
        <f ca="1">IMAGE("https://shadowverse-portal.com/image/card/phase2/common/L/L_126511030.jpg",3)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330</v>
      </c>
      <c r="B14" s="6" t="e">
        <f ca="1">IMAGE("https://shadowverse-portal.com/image/card/phase2/common/L/L_123534010.jpg",3)</f>
        <v>#NAME?</v>
      </c>
      <c r="C14" s="1">
        <v>3</v>
      </c>
      <c r="D14" s="1">
        <v>3</v>
      </c>
    </row>
    <row r="15" spans="1:4" ht="27.75" customHeight="1" x14ac:dyDescent="0.25">
      <c r="A15" s="5" t="s">
        <v>617</v>
      </c>
      <c r="B15" s="6" t="e">
        <f ca="1">IMAGE("https://shadowverse-portal.com/image/card/phase2/common/L/L_125531010.jpg",3)</f>
        <v>#NAME?</v>
      </c>
      <c r="C15" s="1">
        <v>1</v>
      </c>
      <c r="D15" s="1">
        <v>1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7" priority="1">
      <formula>$C2&gt;=2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2.7109375" customWidth="1"/>
    <col min="3" max="3" width="22.85546875" customWidth="1"/>
    <col min="4" max="4" width="21.28515625" customWidth="1"/>
    <col min="5" max="26" width="8.7109375" customWidth="1"/>
  </cols>
  <sheetData>
    <row r="1" spans="1:6" x14ac:dyDescent="0.25">
      <c r="B1" s="4" t="s">
        <v>287</v>
      </c>
      <c r="C1" s="4" t="s">
        <v>288</v>
      </c>
      <c r="D1" s="4" t="s">
        <v>289</v>
      </c>
      <c r="E1" s="4" t="s">
        <v>285</v>
      </c>
      <c r="F1" s="4" t="s">
        <v>286</v>
      </c>
    </row>
    <row r="2" spans="1:6" x14ac:dyDescent="0.25">
      <c r="A2" s="4">
        <v>0</v>
      </c>
      <c r="B2" s="1" t="s">
        <v>7</v>
      </c>
      <c r="C2" s="1" t="s">
        <v>8</v>
      </c>
      <c r="D2" s="1" t="s">
        <v>6</v>
      </c>
      <c r="E2" s="1">
        <v>76</v>
      </c>
      <c r="F2" s="1">
        <v>30.89</v>
      </c>
    </row>
    <row r="3" spans="1:6" x14ac:dyDescent="0.25">
      <c r="A3" s="4">
        <v>1</v>
      </c>
      <c r="B3" s="1" t="s">
        <v>7</v>
      </c>
      <c r="C3" s="1" t="s">
        <v>8</v>
      </c>
      <c r="D3" s="1" t="s">
        <v>37</v>
      </c>
      <c r="E3" s="1">
        <v>10</v>
      </c>
      <c r="F3" s="1">
        <v>4.07</v>
      </c>
    </row>
    <row r="4" spans="1:6" x14ac:dyDescent="0.25">
      <c r="A4" s="4">
        <v>2</v>
      </c>
      <c r="B4" s="1" t="s">
        <v>8</v>
      </c>
      <c r="C4" s="1" t="s">
        <v>13</v>
      </c>
      <c r="D4" s="1" t="s">
        <v>6</v>
      </c>
      <c r="E4" s="1">
        <v>9</v>
      </c>
      <c r="F4" s="1">
        <v>3.66</v>
      </c>
    </row>
    <row r="5" spans="1:6" x14ac:dyDescent="0.25">
      <c r="A5" s="4">
        <v>3</v>
      </c>
      <c r="B5" s="1" t="s">
        <v>8</v>
      </c>
      <c r="C5" s="1" t="s">
        <v>19</v>
      </c>
      <c r="D5" s="1" t="s">
        <v>6</v>
      </c>
      <c r="E5" s="1">
        <v>7</v>
      </c>
      <c r="F5" s="1">
        <v>2.85</v>
      </c>
    </row>
    <row r="6" spans="1:6" x14ac:dyDescent="0.25">
      <c r="A6" s="4">
        <v>4</v>
      </c>
      <c r="B6" s="1" t="s">
        <v>7</v>
      </c>
      <c r="C6" s="1" t="s">
        <v>8</v>
      </c>
      <c r="D6" s="1" t="s">
        <v>19</v>
      </c>
      <c r="E6" s="1">
        <v>6</v>
      </c>
      <c r="F6" s="1">
        <v>2.44</v>
      </c>
    </row>
    <row r="7" spans="1:6" x14ac:dyDescent="0.25">
      <c r="A7" s="4">
        <v>5</v>
      </c>
      <c r="B7" s="1" t="s">
        <v>7</v>
      </c>
      <c r="C7" s="1" t="s">
        <v>14</v>
      </c>
      <c r="D7" s="1" t="s">
        <v>8</v>
      </c>
      <c r="E7" s="1">
        <v>6</v>
      </c>
      <c r="F7" s="1">
        <v>2.44</v>
      </c>
    </row>
    <row r="8" spans="1:6" x14ac:dyDescent="0.25">
      <c r="A8" s="4">
        <v>6</v>
      </c>
      <c r="B8" s="1" t="s">
        <v>8</v>
      </c>
      <c r="C8" s="1" t="s">
        <v>14</v>
      </c>
      <c r="D8" s="1" t="s">
        <v>6</v>
      </c>
      <c r="E8" s="1">
        <v>5</v>
      </c>
      <c r="F8" s="1">
        <v>2.0299999999999998</v>
      </c>
    </row>
    <row r="9" spans="1:6" x14ac:dyDescent="0.25">
      <c r="A9" s="4">
        <v>7</v>
      </c>
      <c r="B9" s="1" t="s">
        <v>8</v>
      </c>
      <c r="C9" s="1" t="s">
        <v>37</v>
      </c>
      <c r="D9" s="1" t="s">
        <v>6</v>
      </c>
      <c r="E9" s="1">
        <v>5</v>
      </c>
      <c r="F9" s="1">
        <v>2.0299999999999998</v>
      </c>
    </row>
    <row r="10" spans="1:6" x14ac:dyDescent="0.25">
      <c r="A10" s="4">
        <v>8</v>
      </c>
      <c r="B10" s="1" t="s">
        <v>7</v>
      </c>
      <c r="C10" s="1" t="s">
        <v>8</v>
      </c>
      <c r="D10" s="1" t="s">
        <v>54</v>
      </c>
      <c r="E10" s="1">
        <v>5</v>
      </c>
      <c r="F10" s="1">
        <v>2.0299999999999998</v>
      </c>
    </row>
    <row r="11" spans="1:6" x14ac:dyDescent="0.25">
      <c r="A11" s="4">
        <v>9</v>
      </c>
      <c r="B11" s="1" t="s">
        <v>7</v>
      </c>
      <c r="C11" s="1" t="s">
        <v>14</v>
      </c>
      <c r="D11" s="1" t="s">
        <v>6</v>
      </c>
      <c r="E11" s="1">
        <v>5</v>
      </c>
      <c r="F11" s="1">
        <v>2.0299999999999998</v>
      </c>
    </row>
    <row r="12" spans="1:6" x14ac:dyDescent="0.25">
      <c r="A12" s="4">
        <v>10</v>
      </c>
      <c r="B12" s="1" t="s">
        <v>7</v>
      </c>
      <c r="C12" s="1" t="s">
        <v>8</v>
      </c>
      <c r="D12" s="1" t="s">
        <v>25</v>
      </c>
      <c r="E12" s="1">
        <v>4</v>
      </c>
      <c r="F12" s="1">
        <v>1.63</v>
      </c>
    </row>
    <row r="13" spans="1:6" x14ac:dyDescent="0.25">
      <c r="A13" s="4">
        <v>11</v>
      </c>
      <c r="B13" s="1" t="s">
        <v>8</v>
      </c>
      <c r="C13" s="1" t="s">
        <v>14</v>
      </c>
      <c r="D13" s="1" t="s">
        <v>13</v>
      </c>
      <c r="E13" s="1">
        <v>4</v>
      </c>
      <c r="F13" s="1">
        <v>1.63</v>
      </c>
    </row>
    <row r="14" spans="1:6" x14ac:dyDescent="0.25">
      <c r="A14" s="4">
        <v>12</v>
      </c>
      <c r="B14" s="1" t="s">
        <v>7</v>
      </c>
      <c r="C14" s="1" t="s">
        <v>37</v>
      </c>
      <c r="D14" s="1" t="s">
        <v>6</v>
      </c>
      <c r="E14" s="1">
        <v>4</v>
      </c>
      <c r="F14" s="1">
        <v>1.63</v>
      </c>
    </row>
    <row r="15" spans="1:6" x14ac:dyDescent="0.25">
      <c r="A15" s="4">
        <v>13</v>
      </c>
      <c r="B15" s="1" t="s">
        <v>7</v>
      </c>
      <c r="C15" s="1" t="s">
        <v>19</v>
      </c>
      <c r="D15" s="1" t="s">
        <v>6</v>
      </c>
      <c r="E15" s="1">
        <v>4</v>
      </c>
      <c r="F15" s="1">
        <v>1.63</v>
      </c>
    </row>
    <row r="16" spans="1:6" x14ac:dyDescent="0.25">
      <c r="A16" s="4">
        <v>14</v>
      </c>
      <c r="B16" s="1" t="s">
        <v>8</v>
      </c>
      <c r="C16" s="1" t="s">
        <v>16</v>
      </c>
      <c r="D16" s="1" t="s">
        <v>6</v>
      </c>
      <c r="E16" s="1">
        <v>3</v>
      </c>
      <c r="F16" s="1">
        <v>1.22</v>
      </c>
    </row>
    <row r="17" spans="1:6" x14ac:dyDescent="0.25">
      <c r="A17" s="4">
        <v>15</v>
      </c>
      <c r="B17" s="1" t="s">
        <v>7</v>
      </c>
      <c r="C17" s="1" t="s">
        <v>25</v>
      </c>
      <c r="D17" s="1" t="s">
        <v>6</v>
      </c>
      <c r="E17" s="1">
        <v>3</v>
      </c>
      <c r="F17" s="1">
        <v>1.22</v>
      </c>
    </row>
    <row r="18" spans="1:6" x14ac:dyDescent="0.25">
      <c r="A18" s="4">
        <v>16</v>
      </c>
      <c r="B18" s="1" t="s">
        <v>8</v>
      </c>
      <c r="C18" s="1" t="s">
        <v>54</v>
      </c>
      <c r="D18" s="1" t="s">
        <v>6</v>
      </c>
      <c r="E18" s="1">
        <v>3</v>
      </c>
      <c r="F18" s="1">
        <v>1.22</v>
      </c>
    </row>
    <row r="19" spans="1:6" x14ac:dyDescent="0.25">
      <c r="A19" s="4">
        <v>17</v>
      </c>
      <c r="B19" s="1" t="s">
        <v>8</v>
      </c>
      <c r="C19" s="1" t="s">
        <v>43</v>
      </c>
      <c r="D19" s="1" t="s">
        <v>6</v>
      </c>
      <c r="E19" s="1">
        <v>2</v>
      </c>
      <c r="F19" s="1">
        <v>0.81</v>
      </c>
    </row>
    <row r="20" spans="1:6" x14ac:dyDescent="0.25">
      <c r="A20" s="4">
        <v>18</v>
      </c>
      <c r="B20" s="1" t="s">
        <v>25</v>
      </c>
      <c r="C20" s="1" t="s">
        <v>8</v>
      </c>
      <c r="D20" s="1" t="s">
        <v>6</v>
      </c>
      <c r="E20" s="1">
        <v>2</v>
      </c>
      <c r="F20" s="1">
        <v>0.81</v>
      </c>
    </row>
    <row r="21" spans="1:6" ht="15.75" customHeight="1" x14ac:dyDescent="0.25">
      <c r="A21" s="4">
        <v>19</v>
      </c>
      <c r="B21" s="1" t="s">
        <v>13</v>
      </c>
      <c r="C21" s="1" t="s">
        <v>19</v>
      </c>
      <c r="D21" s="1" t="s">
        <v>6</v>
      </c>
      <c r="E21" s="1">
        <v>2</v>
      </c>
      <c r="F21" s="1">
        <v>0.81</v>
      </c>
    </row>
    <row r="22" spans="1:6" ht="15.75" customHeight="1" x14ac:dyDescent="0.25">
      <c r="A22" s="4">
        <v>20</v>
      </c>
      <c r="B22" s="1" t="s">
        <v>7</v>
      </c>
      <c r="C22" s="1" t="s">
        <v>8</v>
      </c>
      <c r="D22" s="1" t="s">
        <v>33</v>
      </c>
      <c r="E22" s="1">
        <v>2</v>
      </c>
      <c r="F22" s="1">
        <v>0.81</v>
      </c>
    </row>
    <row r="23" spans="1:6" ht="15.75" customHeight="1" x14ac:dyDescent="0.25">
      <c r="A23" s="4">
        <v>21</v>
      </c>
      <c r="B23" s="1" t="s">
        <v>16</v>
      </c>
      <c r="C23" s="1" t="s">
        <v>19</v>
      </c>
      <c r="D23" s="1" t="s">
        <v>6</v>
      </c>
      <c r="E23" s="1">
        <v>2</v>
      </c>
      <c r="F23" s="1">
        <v>0.81</v>
      </c>
    </row>
    <row r="24" spans="1:6" ht="15.75" customHeight="1" x14ac:dyDescent="0.25">
      <c r="A24" s="4">
        <v>22</v>
      </c>
      <c r="B24" s="1" t="s">
        <v>7</v>
      </c>
      <c r="C24" s="1" t="s">
        <v>54</v>
      </c>
      <c r="D24" s="1" t="s">
        <v>6</v>
      </c>
      <c r="E24" s="1">
        <v>2</v>
      </c>
      <c r="F24" s="1">
        <v>0.81</v>
      </c>
    </row>
    <row r="25" spans="1:6" ht="15.75" customHeight="1" x14ac:dyDescent="0.25">
      <c r="A25" s="4">
        <v>23</v>
      </c>
      <c r="B25" s="1" t="s">
        <v>8</v>
      </c>
      <c r="C25" s="1" t="s">
        <v>37</v>
      </c>
      <c r="D25" s="1" t="s">
        <v>13</v>
      </c>
      <c r="E25" s="1">
        <v>2</v>
      </c>
      <c r="F25" s="1">
        <v>0.81</v>
      </c>
    </row>
    <row r="26" spans="1:6" ht="15.75" customHeight="1" x14ac:dyDescent="0.25">
      <c r="A26" s="4">
        <v>24</v>
      </c>
      <c r="B26" s="1" t="s">
        <v>7</v>
      </c>
      <c r="C26" s="1" t="s">
        <v>77</v>
      </c>
      <c r="D26" s="1" t="s">
        <v>54</v>
      </c>
      <c r="E26" s="1">
        <v>2</v>
      </c>
      <c r="F26" s="1">
        <v>0.81</v>
      </c>
    </row>
    <row r="27" spans="1:6" ht="15.75" customHeight="1" x14ac:dyDescent="0.25">
      <c r="A27" s="4">
        <v>25</v>
      </c>
      <c r="B27" s="1" t="s">
        <v>7</v>
      </c>
      <c r="C27" s="1" t="s">
        <v>17</v>
      </c>
      <c r="D27" s="1" t="s">
        <v>8</v>
      </c>
      <c r="E27" s="1">
        <v>2</v>
      </c>
      <c r="F27" s="1">
        <v>0.81</v>
      </c>
    </row>
    <row r="28" spans="1:6" ht="15.75" customHeight="1" x14ac:dyDescent="0.25">
      <c r="A28" s="4">
        <v>26</v>
      </c>
      <c r="B28" s="1" t="s">
        <v>37</v>
      </c>
      <c r="C28" s="1" t="s">
        <v>16</v>
      </c>
      <c r="D28" s="1" t="s">
        <v>6</v>
      </c>
      <c r="E28" s="1">
        <v>2</v>
      </c>
      <c r="F28" s="1">
        <v>0.81</v>
      </c>
    </row>
    <row r="29" spans="1:6" ht="15.75" customHeight="1" x14ac:dyDescent="0.25">
      <c r="A29" s="4">
        <v>27</v>
      </c>
      <c r="B29" s="1" t="s">
        <v>43</v>
      </c>
      <c r="C29" s="1" t="s">
        <v>240</v>
      </c>
      <c r="D29" s="1" t="s">
        <v>241</v>
      </c>
      <c r="E29" s="1">
        <v>1</v>
      </c>
      <c r="F29" s="1">
        <v>0.41</v>
      </c>
    </row>
    <row r="30" spans="1:6" ht="15.75" customHeight="1" x14ac:dyDescent="0.25">
      <c r="A30" s="4">
        <v>28</v>
      </c>
      <c r="B30" s="1" t="s">
        <v>7</v>
      </c>
      <c r="C30" s="1" t="s">
        <v>105</v>
      </c>
      <c r="D30" s="1" t="s">
        <v>59</v>
      </c>
      <c r="E30" s="1">
        <v>1</v>
      </c>
      <c r="F30" s="1">
        <v>0.41</v>
      </c>
    </row>
    <row r="31" spans="1:6" ht="15.75" customHeight="1" x14ac:dyDescent="0.25">
      <c r="A31" s="4">
        <v>29</v>
      </c>
      <c r="B31" s="1" t="s">
        <v>8</v>
      </c>
      <c r="C31" s="1" t="s">
        <v>43</v>
      </c>
      <c r="D31" s="1" t="s">
        <v>174</v>
      </c>
      <c r="E31" s="1">
        <v>1</v>
      </c>
      <c r="F31" s="1">
        <v>0.41</v>
      </c>
    </row>
    <row r="32" spans="1:6" ht="15.75" customHeight="1" x14ac:dyDescent="0.25">
      <c r="A32" s="4">
        <v>30</v>
      </c>
      <c r="B32" s="1" t="s">
        <v>7</v>
      </c>
      <c r="C32" s="1" t="s">
        <v>6</v>
      </c>
      <c r="D32" s="1" t="s">
        <v>51</v>
      </c>
      <c r="E32" s="1">
        <v>1</v>
      </c>
      <c r="F32" s="1">
        <v>0.41</v>
      </c>
    </row>
    <row r="33" spans="1:6" ht="15.75" customHeight="1" x14ac:dyDescent="0.25">
      <c r="A33" s="4">
        <v>31</v>
      </c>
      <c r="B33" s="1" t="s">
        <v>25</v>
      </c>
      <c r="C33" s="1" t="s">
        <v>13</v>
      </c>
      <c r="D33" s="1" t="s">
        <v>6</v>
      </c>
      <c r="E33" s="1">
        <v>1</v>
      </c>
      <c r="F33" s="1">
        <v>0.41</v>
      </c>
    </row>
    <row r="34" spans="1:6" ht="15.75" customHeight="1" x14ac:dyDescent="0.25">
      <c r="A34" s="4">
        <v>32</v>
      </c>
      <c r="B34" s="1" t="s">
        <v>17</v>
      </c>
      <c r="C34" s="1" t="s">
        <v>8</v>
      </c>
      <c r="D34" s="1" t="s">
        <v>16</v>
      </c>
      <c r="E34" s="1">
        <v>1</v>
      </c>
      <c r="F34" s="1">
        <v>0.41</v>
      </c>
    </row>
    <row r="35" spans="1:6" ht="15.75" customHeight="1" x14ac:dyDescent="0.25">
      <c r="A35" s="4">
        <v>33</v>
      </c>
      <c r="B35" s="1" t="s">
        <v>7</v>
      </c>
      <c r="C35" s="1" t="s">
        <v>105</v>
      </c>
      <c r="D35" s="1" t="s">
        <v>8</v>
      </c>
      <c r="E35" s="1">
        <v>1</v>
      </c>
      <c r="F35" s="1">
        <v>0.41</v>
      </c>
    </row>
    <row r="36" spans="1:6" ht="15.75" customHeight="1" x14ac:dyDescent="0.25">
      <c r="A36" s="4">
        <v>34</v>
      </c>
      <c r="B36" s="1" t="s">
        <v>8</v>
      </c>
      <c r="C36" s="1" t="s">
        <v>16</v>
      </c>
      <c r="D36" s="1" t="s">
        <v>52</v>
      </c>
      <c r="E36" s="1">
        <v>1</v>
      </c>
      <c r="F36" s="1">
        <v>0.41</v>
      </c>
    </row>
    <row r="37" spans="1:6" ht="15.75" customHeight="1" x14ac:dyDescent="0.25">
      <c r="A37" s="4">
        <v>35</v>
      </c>
      <c r="B37" s="1" t="s">
        <v>8</v>
      </c>
      <c r="C37" s="1" t="s">
        <v>37</v>
      </c>
      <c r="D37" s="1" t="s">
        <v>41</v>
      </c>
      <c r="E37" s="1">
        <v>1</v>
      </c>
      <c r="F37" s="1">
        <v>0.41</v>
      </c>
    </row>
    <row r="38" spans="1:6" ht="15.75" customHeight="1" x14ac:dyDescent="0.25">
      <c r="A38" s="4">
        <v>36</v>
      </c>
      <c r="B38" s="1" t="s">
        <v>7</v>
      </c>
      <c r="C38" s="1" t="s">
        <v>43</v>
      </c>
      <c r="D38" s="1" t="s">
        <v>52</v>
      </c>
      <c r="E38" s="1">
        <v>1</v>
      </c>
      <c r="F38" s="1">
        <v>0.41</v>
      </c>
    </row>
    <row r="39" spans="1:6" ht="15.75" customHeight="1" x14ac:dyDescent="0.25">
      <c r="A39" s="4">
        <v>37</v>
      </c>
      <c r="B39" s="1" t="s">
        <v>8</v>
      </c>
      <c r="C39" s="1" t="s">
        <v>37</v>
      </c>
      <c r="D39" s="1" t="s">
        <v>33</v>
      </c>
      <c r="E39" s="1">
        <v>1</v>
      </c>
      <c r="F39" s="1">
        <v>0.41</v>
      </c>
    </row>
    <row r="40" spans="1:6" ht="15.75" customHeight="1" x14ac:dyDescent="0.25">
      <c r="A40" s="4">
        <v>38</v>
      </c>
      <c r="B40" s="1" t="s">
        <v>7</v>
      </c>
      <c r="C40" s="1" t="s">
        <v>72</v>
      </c>
      <c r="D40" s="1" t="s">
        <v>188</v>
      </c>
      <c r="E40" s="1">
        <v>1</v>
      </c>
      <c r="F40" s="1">
        <v>0.41</v>
      </c>
    </row>
    <row r="41" spans="1:6" ht="15.75" customHeight="1" x14ac:dyDescent="0.25">
      <c r="A41" s="4">
        <v>39</v>
      </c>
      <c r="B41" s="1" t="s">
        <v>54</v>
      </c>
      <c r="C41" s="1" t="s">
        <v>13</v>
      </c>
      <c r="D41" s="1" t="s">
        <v>6</v>
      </c>
      <c r="E41" s="1">
        <v>1</v>
      </c>
      <c r="F41" s="1">
        <v>0.41</v>
      </c>
    </row>
    <row r="42" spans="1:6" ht="15.75" customHeight="1" x14ac:dyDescent="0.25">
      <c r="A42" s="4">
        <v>40</v>
      </c>
      <c r="B42" s="1" t="s">
        <v>7</v>
      </c>
      <c r="C42" s="1" t="s">
        <v>43</v>
      </c>
      <c r="D42" s="1" t="s">
        <v>25</v>
      </c>
      <c r="E42" s="1">
        <v>1</v>
      </c>
      <c r="F42" s="1">
        <v>0.41</v>
      </c>
    </row>
    <row r="43" spans="1:6" ht="15.75" customHeight="1" x14ac:dyDescent="0.25">
      <c r="A43" s="4">
        <v>41</v>
      </c>
      <c r="B43" s="1" t="s">
        <v>7</v>
      </c>
      <c r="C43" s="1" t="s">
        <v>14</v>
      </c>
      <c r="D43" s="1" t="s">
        <v>19</v>
      </c>
      <c r="E43" s="1">
        <v>1</v>
      </c>
      <c r="F43" s="1">
        <v>0.41</v>
      </c>
    </row>
    <row r="44" spans="1:6" ht="15.75" customHeight="1" x14ac:dyDescent="0.25">
      <c r="A44" s="4">
        <v>42</v>
      </c>
      <c r="B44" s="1" t="s">
        <v>201</v>
      </c>
      <c r="C44" s="1" t="s">
        <v>14</v>
      </c>
      <c r="D44" s="1" t="s">
        <v>13</v>
      </c>
      <c r="E44" s="1">
        <v>1</v>
      </c>
      <c r="F44" s="1">
        <v>0.41</v>
      </c>
    </row>
    <row r="45" spans="1:6" ht="15.75" customHeight="1" x14ac:dyDescent="0.25">
      <c r="A45" s="4">
        <v>43</v>
      </c>
      <c r="B45" s="1" t="s">
        <v>41</v>
      </c>
      <c r="C45" s="1" t="s">
        <v>16</v>
      </c>
      <c r="D45" s="1" t="s">
        <v>52</v>
      </c>
      <c r="E45" s="1">
        <v>1</v>
      </c>
      <c r="F45" s="1">
        <v>0.41</v>
      </c>
    </row>
    <row r="46" spans="1:6" ht="15.75" customHeight="1" x14ac:dyDescent="0.25">
      <c r="A46" s="4">
        <v>44</v>
      </c>
      <c r="B46" s="1" t="s">
        <v>54</v>
      </c>
      <c r="C46" s="1" t="s">
        <v>77</v>
      </c>
      <c r="D46" s="1" t="s">
        <v>41</v>
      </c>
      <c r="E46" s="1">
        <v>1</v>
      </c>
      <c r="F46" s="1">
        <v>0.41</v>
      </c>
    </row>
    <row r="47" spans="1:6" ht="15.75" customHeight="1" x14ac:dyDescent="0.25">
      <c r="A47" s="4">
        <v>45</v>
      </c>
      <c r="B47" s="1" t="s">
        <v>7</v>
      </c>
      <c r="C47" s="1" t="s">
        <v>43</v>
      </c>
      <c r="D47" s="1" t="s">
        <v>6</v>
      </c>
      <c r="E47" s="1">
        <v>1</v>
      </c>
      <c r="F47" s="1">
        <v>0.41</v>
      </c>
    </row>
    <row r="48" spans="1:6" ht="15.75" customHeight="1" x14ac:dyDescent="0.25">
      <c r="A48" s="4">
        <v>46</v>
      </c>
      <c r="B48" s="1" t="s">
        <v>7</v>
      </c>
      <c r="C48" s="1" t="s">
        <v>6</v>
      </c>
      <c r="D48" s="1" t="s">
        <v>44</v>
      </c>
      <c r="E48" s="1">
        <v>1</v>
      </c>
      <c r="F48" s="1">
        <v>0.41</v>
      </c>
    </row>
    <row r="49" spans="1:6" ht="15.75" customHeight="1" x14ac:dyDescent="0.25">
      <c r="A49" s="4">
        <v>47</v>
      </c>
      <c r="B49" s="1" t="s">
        <v>24</v>
      </c>
      <c r="C49" s="1" t="s">
        <v>214</v>
      </c>
      <c r="D49" s="1" t="s">
        <v>33</v>
      </c>
      <c r="E49" s="1">
        <v>1</v>
      </c>
      <c r="F49" s="1">
        <v>0.41</v>
      </c>
    </row>
    <row r="50" spans="1:6" ht="15.75" customHeight="1" x14ac:dyDescent="0.25">
      <c r="A50" s="4">
        <v>48</v>
      </c>
      <c r="B50" s="1" t="s">
        <v>54</v>
      </c>
      <c r="C50" s="1" t="s">
        <v>41</v>
      </c>
      <c r="D50" s="1" t="s">
        <v>6</v>
      </c>
      <c r="E50" s="1">
        <v>1</v>
      </c>
      <c r="F50" s="1">
        <v>0.41</v>
      </c>
    </row>
    <row r="51" spans="1:6" ht="15.75" customHeight="1" x14ac:dyDescent="0.25">
      <c r="A51" s="4">
        <v>49</v>
      </c>
      <c r="B51" s="1" t="s">
        <v>54</v>
      </c>
      <c r="C51" s="1" t="s">
        <v>37</v>
      </c>
      <c r="D51" s="1" t="s">
        <v>13</v>
      </c>
      <c r="E51" s="1">
        <v>1</v>
      </c>
      <c r="F51" s="1">
        <v>0.41</v>
      </c>
    </row>
    <row r="52" spans="1:6" ht="15.75" customHeight="1" x14ac:dyDescent="0.25">
      <c r="A52" s="4">
        <v>50</v>
      </c>
      <c r="B52" s="1" t="s">
        <v>14</v>
      </c>
      <c r="C52" s="1" t="s">
        <v>16</v>
      </c>
      <c r="D52" s="1" t="s">
        <v>52</v>
      </c>
      <c r="E52" s="1">
        <v>1</v>
      </c>
      <c r="F52" s="1">
        <v>0.41</v>
      </c>
    </row>
    <row r="53" spans="1:6" ht="15.75" customHeight="1" x14ac:dyDescent="0.25">
      <c r="A53" s="4">
        <v>51</v>
      </c>
      <c r="B53" s="1" t="s">
        <v>8</v>
      </c>
      <c r="C53" s="1" t="s">
        <v>14</v>
      </c>
      <c r="D53" s="1" t="s">
        <v>52</v>
      </c>
      <c r="E53" s="1">
        <v>1</v>
      </c>
      <c r="F53" s="1">
        <v>0.41</v>
      </c>
    </row>
    <row r="54" spans="1:6" ht="15.75" customHeight="1" x14ac:dyDescent="0.25">
      <c r="A54" s="4">
        <v>52</v>
      </c>
      <c r="B54" s="1" t="s">
        <v>43</v>
      </c>
      <c r="C54" s="1" t="s">
        <v>16</v>
      </c>
      <c r="D54" s="1" t="s">
        <v>44</v>
      </c>
      <c r="E54" s="1">
        <v>1</v>
      </c>
      <c r="F54" s="1">
        <v>0.41</v>
      </c>
    </row>
    <row r="55" spans="1:6" ht="15.75" customHeight="1" x14ac:dyDescent="0.25">
      <c r="A55" s="4">
        <v>53</v>
      </c>
      <c r="B55" s="1" t="s">
        <v>7</v>
      </c>
      <c r="C55" s="1" t="s">
        <v>8</v>
      </c>
      <c r="D55" s="1" t="s">
        <v>43</v>
      </c>
      <c r="E55" s="1">
        <v>1</v>
      </c>
      <c r="F55" s="1">
        <v>0.41</v>
      </c>
    </row>
    <row r="56" spans="1:6" ht="15.75" customHeight="1" x14ac:dyDescent="0.25">
      <c r="A56" s="4">
        <v>54</v>
      </c>
      <c r="B56" s="1" t="s">
        <v>250</v>
      </c>
      <c r="C56" s="1" t="s">
        <v>188</v>
      </c>
      <c r="D56" s="1" t="s">
        <v>25</v>
      </c>
      <c r="E56" s="1">
        <v>1</v>
      </c>
      <c r="F56" s="1">
        <v>0.41</v>
      </c>
    </row>
    <row r="57" spans="1:6" ht="15.75" customHeight="1" x14ac:dyDescent="0.25">
      <c r="A57" s="4">
        <v>55</v>
      </c>
      <c r="B57" s="1" t="s">
        <v>41</v>
      </c>
      <c r="C57" s="1" t="s">
        <v>188</v>
      </c>
      <c r="D57" s="1" t="s">
        <v>6</v>
      </c>
      <c r="E57" s="1">
        <v>1</v>
      </c>
      <c r="F57" s="1">
        <v>0.41</v>
      </c>
    </row>
    <row r="58" spans="1:6" ht="15.75" customHeight="1" x14ac:dyDescent="0.25">
      <c r="A58" s="4">
        <v>56</v>
      </c>
      <c r="B58" s="1" t="s">
        <v>7</v>
      </c>
      <c r="C58" s="1" t="s">
        <v>14</v>
      </c>
      <c r="D58" s="1" t="s">
        <v>24</v>
      </c>
      <c r="E58" s="1">
        <v>1</v>
      </c>
      <c r="F58" s="1">
        <v>0.41</v>
      </c>
    </row>
    <row r="59" spans="1:6" ht="15.75" customHeight="1" x14ac:dyDescent="0.25">
      <c r="A59" s="4">
        <v>57</v>
      </c>
      <c r="B59" s="1" t="s">
        <v>24</v>
      </c>
      <c r="C59" s="1" t="s">
        <v>41</v>
      </c>
      <c r="D59" s="1" t="s">
        <v>51</v>
      </c>
      <c r="E59" s="1">
        <v>1</v>
      </c>
      <c r="F59" s="1">
        <v>0.41</v>
      </c>
    </row>
    <row r="60" spans="1:6" ht="15.75" customHeight="1" x14ac:dyDescent="0.25">
      <c r="A60" s="4">
        <v>58</v>
      </c>
      <c r="B60" s="1" t="s">
        <v>14</v>
      </c>
      <c r="C60" s="1" t="s">
        <v>59</v>
      </c>
      <c r="D60" s="1" t="s">
        <v>13</v>
      </c>
      <c r="E60" s="1">
        <v>1</v>
      </c>
      <c r="F60" s="1">
        <v>0.41</v>
      </c>
    </row>
    <row r="61" spans="1:6" ht="15.75" customHeight="1" x14ac:dyDescent="0.25">
      <c r="A61" s="4">
        <v>59</v>
      </c>
      <c r="B61" s="1" t="s">
        <v>8</v>
      </c>
      <c r="C61" s="1" t="s">
        <v>16</v>
      </c>
      <c r="D61" s="1" t="s">
        <v>33</v>
      </c>
      <c r="E61" s="1">
        <v>1</v>
      </c>
      <c r="F61" s="1">
        <v>0.41</v>
      </c>
    </row>
    <row r="62" spans="1:6" ht="15.75" customHeight="1" x14ac:dyDescent="0.25">
      <c r="A62" s="4">
        <v>60</v>
      </c>
      <c r="B62" s="1" t="s">
        <v>7</v>
      </c>
      <c r="C62" s="1" t="s">
        <v>37</v>
      </c>
      <c r="D62" s="1" t="s">
        <v>24</v>
      </c>
      <c r="E62" s="1">
        <v>1</v>
      </c>
      <c r="F62" s="1">
        <v>0.41</v>
      </c>
    </row>
    <row r="63" spans="1:6" ht="15.75" customHeight="1" x14ac:dyDescent="0.25">
      <c r="A63" s="4">
        <v>61</v>
      </c>
      <c r="B63" s="1" t="s">
        <v>17</v>
      </c>
      <c r="C63" s="1" t="s">
        <v>8</v>
      </c>
      <c r="D63" s="1" t="s">
        <v>37</v>
      </c>
      <c r="E63" s="1">
        <v>1</v>
      </c>
      <c r="F63" s="1">
        <v>0.41</v>
      </c>
    </row>
    <row r="64" spans="1:6" ht="15.75" customHeight="1" x14ac:dyDescent="0.25">
      <c r="A64" s="4">
        <v>62</v>
      </c>
      <c r="B64" s="1" t="s">
        <v>92</v>
      </c>
      <c r="C64" s="1" t="s">
        <v>93</v>
      </c>
      <c r="D64" s="1" t="s">
        <v>33</v>
      </c>
      <c r="E64" s="1">
        <v>1</v>
      </c>
      <c r="F64" s="1">
        <v>0.41</v>
      </c>
    </row>
    <row r="65" spans="1:6" ht="15.75" customHeight="1" x14ac:dyDescent="0.25">
      <c r="A65" s="4">
        <v>63</v>
      </c>
      <c r="B65" s="1" t="s">
        <v>7</v>
      </c>
      <c r="C65" s="1" t="s">
        <v>8</v>
      </c>
      <c r="D65" s="1" t="s">
        <v>77</v>
      </c>
      <c r="E65" s="1">
        <v>1</v>
      </c>
      <c r="F65" s="1">
        <v>0.41</v>
      </c>
    </row>
    <row r="66" spans="1:6" ht="15.75" customHeight="1" x14ac:dyDescent="0.25">
      <c r="A66" s="4">
        <v>64</v>
      </c>
      <c r="B66" s="1" t="s">
        <v>14</v>
      </c>
      <c r="C66" s="1" t="s">
        <v>13</v>
      </c>
      <c r="D66" s="1" t="s">
        <v>6</v>
      </c>
      <c r="E66" s="1">
        <v>1</v>
      </c>
      <c r="F66" s="1">
        <v>0.41</v>
      </c>
    </row>
    <row r="67" spans="1:6" ht="15.75" customHeight="1" x14ac:dyDescent="0.25">
      <c r="A67" s="4">
        <v>65</v>
      </c>
      <c r="B67" s="1" t="s">
        <v>8</v>
      </c>
      <c r="C67" s="1" t="s">
        <v>77</v>
      </c>
      <c r="D67" s="1" t="s">
        <v>43</v>
      </c>
      <c r="E67" s="1">
        <v>1</v>
      </c>
      <c r="F67" s="1">
        <v>0.41</v>
      </c>
    </row>
    <row r="68" spans="1:6" ht="15.75" customHeight="1" x14ac:dyDescent="0.25">
      <c r="A68" s="4">
        <v>66</v>
      </c>
      <c r="B68" s="1" t="s">
        <v>72</v>
      </c>
      <c r="C68" s="1" t="s">
        <v>16</v>
      </c>
      <c r="D68" s="1" t="s">
        <v>51</v>
      </c>
      <c r="E68" s="1">
        <v>1</v>
      </c>
      <c r="F68" s="1">
        <v>0.41</v>
      </c>
    </row>
    <row r="69" spans="1:6" ht="15.75" customHeight="1" x14ac:dyDescent="0.25">
      <c r="A69" s="4">
        <v>67</v>
      </c>
      <c r="B69" s="1" t="s">
        <v>8</v>
      </c>
      <c r="C69" s="1" t="s">
        <v>19</v>
      </c>
      <c r="D69" s="1" t="s">
        <v>52</v>
      </c>
      <c r="E69" s="1">
        <v>1</v>
      </c>
      <c r="F69" s="1">
        <v>0.41</v>
      </c>
    </row>
    <row r="70" spans="1:6" ht="15.75" customHeight="1" x14ac:dyDescent="0.25">
      <c r="A70" s="4">
        <v>68</v>
      </c>
      <c r="B70" s="1" t="s">
        <v>8</v>
      </c>
      <c r="C70" s="1" t="s">
        <v>52</v>
      </c>
      <c r="D70" s="1" t="s">
        <v>6</v>
      </c>
      <c r="E70" s="1">
        <v>1</v>
      </c>
      <c r="F70" s="1">
        <v>0.41</v>
      </c>
    </row>
    <row r="71" spans="1:6" ht="15.75" customHeight="1" x14ac:dyDescent="0.25">
      <c r="A71" s="4">
        <v>69</v>
      </c>
      <c r="B71" s="1" t="s">
        <v>14</v>
      </c>
      <c r="C71" s="1" t="s">
        <v>59</v>
      </c>
      <c r="D71" s="1" t="s">
        <v>19</v>
      </c>
      <c r="E71" s="1">
        <v>1</v>
      </c>
      <c r="F71" s="1">
        <v>0.41</v>
      </c>
    </row>
    <row r="72" spans="1:6" ht="15.75" customHeight="1" x14ac:dyDescent="0.25">
      <c r="A72" s="4">
        <v>70</v>
      </c>
      <c r="B72" s="1" t="s">
        <v>16</v>
      </c>
      <c r="C72" s="1" t="s">
        <v>33</v>
      </c>
      <c r="D72" s="1" t="s">
        <v>6</v>
      </c>
      <c r="E72" s="1">
        <v>1</v>
      </c>
      <c r="F72" s="1">
        <v>0.41</v>
      </c>
    </row>
    <row r="73" spans="1:6" ht="15.75" customHeight="1" x14ac:dyDescent="0.25">
      <c r="A73" s="4">
        <v>71</v>
      </c>
      <c r="B73" s="1" t="s">
        <v>44</v>
      </c>
      <c r="C73" s="1" t="s">
        <v>52</v>
      </c>
      <c r="D73" s="1" t="s">
        <v>51</v>
      </c>
      <c r="E73" s="1">
        <v>1</v>
      </c>
      <c r="F73" s="1">
        <v>0.41</v>
      </c>
    </row>
    <row r="74" spans="1:6" ht="15.75" customHeight="1" x14ac:dyDescent="0.25">
      <c r="A74" s="4">
        <v>72</v>
      </c>
      <c r="B74" s="1" t="s">
        <v>7</v>
      </c>
      <c r="C74" s="1" t="s">
        <v>49</v>
      </c>
      <c r="D74" s="1" t="s">
        <v>6</v>
      </c>
      <c r="E74" s="1">
        <v>1</v>
      </c>
      <c r="F74" s="1">
        <v>0.41</v>
      </c>
    </row>
    <row r="75" spans="1:6" ht="15.75" customHeight="1" x14ac:dyDescent="0.25">
      <c r="A75" s="4">
        <v>73</v>
      </c>
      <c r="B75" s="1" t="s">
        <v>8</v>
      </c>
      <c r="C75" s="1" t="s">
        <v>43</v>
      </c>
      <c r="D75" s="1" t="s">
        <v>44</v>
      </c>
      <c r="E75" s="1">
        <v>1</v>
      </c>
      <c r="F75" s="1">
        <v>0.41</v>
      </c>
    </row>
    <row r="76" spans="1:6" ht="15.75" customHeight="1" x14ac:dyDescent="0.25">
      <c r="A76" s="4">
        <v>74</v>
      </c>
      <c r="B76" s="1" t="s">
        <v>8</v>
      </c>
      <c r="C76" s="1" t="s">
        <v>14</v>
      </c>
      <c r="D76" s="1" t="s">
        <v>41</v>
      </c>
      <c r="E76" s="1">
        <v>1</v>
      </c>
      <c r="F76" s="1">
        <v>0.41</v>
      </c>
    </row>
    <row r="77" spans="1:6" ht="15.75" customHeight="1" x14ac:dyDescent="0.25">
      <c r="A77" s="4">
        <v>75</v>
      </c>
      <c r="B77" s="1" t="s">
        <v>8</v>
      </c>
      <c r="C77" s="1" t="s">
        <v>19</v>
      </c>
      <c r="D77" s="1" t="s">
        <v>13</v>
      </c>
      <c r="E77" s="1">
        <v>1</v>
      </c>
      <c r="F77" s="1">
        <v>0.41</v>
      </c>
    </row>
    <row r="78" spans="1:6" ht="15.75" customHeight="1" x14ac:dyDescent="0.25">
      <c r="A78" s="4">
        <v>76</v>
      </c>
      <c r="B78" s="1" t="s">
        <v>8</v>
      </c>
      <c r="C78" s="1" t="s">
        <v>105</v>
      </c>
      <c r="D78" s="1" t="s">
        <v>14</v>
      </c>
      <c r="E78" s="1">
        <v>1</v>
      </c>
      <c r="F78" s="1">
        <v>0.41</v>
      </c>
    </row>
    <row r="79" spans="1:6" ht="15.75" customHeight="1" x14ac:dyDescent="0.25">
      <c r="A79" s="4">
        <v>77</v>
      </c>
      <c r="B79" s="1" t="s">
        <v>17</v>
      </c>
      <c r="C79" s="1" t="s">
        <v>105</v>
      </c>
      <c r="D79" s="1" t="s">
        <v>16</v>
      </c>
      <c r="E79" s="1">
        <v>1</v>
      </c>
      <c r="F79" s="1">
        <v>0.41</v>
      </c>
    </row>
    <row r="80" spans="1:6" ht="15.75" customHeight="1" x14ac:dyDescent="0.25">
      <c r="A80" s="4">
        <v>78</v>
      </c>
      <c r="B80" s="1" t="s">
        <v>7</v>
      </c>
      <c r="C80" s="1" t="s">
        <v>41</v>
      </c>
      <c r="D80" s="1" t="s">
        <v>6</v>
      </c>
      <c r="E80" s="1">
        <v>1</v>
      </c>
      <c r="F80" s="1">
        <v>0.41</v>
      </c>
    </row>
    <row r="81" spans="1:6" ht="15.75" customHeight="1" x14ac:dyDescent="0.25">
      <c r="A81" s="4">
        <v>79</v>
      </c>
      <c r="B81" s="1" t="s">
        <v>7</v>
      </c>
      <c r="C81" s="1" t="s">
        <v>43</v>
      </c>
      <c r="D81" s="1" t="s">
        <v>37</v>
      </c>
      <c r="E81" s="1">
        <v>1</v>
      </c>
      <c r="F81" s="1">
        <v>0.41</v>
      </c>
    </row>
    <row r="82" spans="1:6" ht="15.75" customHeight="1" x14ac:dyDescent="0.25">
      <c r="A82" s="4">
        <v>80</v>
      </c>
      <c r="B82" s="1" t="s">
        <v>8</v>
      </c>
      <c r="C82" s="1" t="s">
        <v>14</v>
      </c>
      <c r="D82" s="1" t="s">
        <v>25</v>
      </c>
      <c r="E82" s="1">
        <v>1</v>
      </c>
      <c r="F82" s="1">
        <v>0.41</v>
      </c>
    </row>
    <row r="83" spans="1:6" ht="15.75" customHeight="1" x14ac:dyDescent="0.25">
      <c r="A83" s="4">
        <v>81</v>
      </c>
      <c r="B83" s="1" t="s">
        <v>43</v>
      </c>
      <c r="C83" s="1" t="s">
        <v>25</v>
      </c>
      <c r="D83" s="1" t="s">
        <v>44</v>
      </c>
      <c r="E83" s="1">
        <v>1</v>
      </c>
      <c r="F83" s="1">
        <v>0.41</v>
      </c>
    </row>
    <row r="84" spans="1:6" ht="15.75" customHeight="1" x14ac:dyDescent="0.25">
      <c r="A84" s="4">
        <v>82</v>
      </c>
      <c r="B84" s="1" t="s">
        <v>14</v>
      </c>
      <c r="C84" s="1" t="s">
        <v>19</v>
      </c>
      <c r="D84" s="1" t="s">
        <v>6</v>
      </c>
      <c r="E84" s="1">
        <v>1</v>
      </c>
      <c r="F84" s="1">
        <v>0.41</v>
      </c>
    </row>
    <row r="85" spans="1:6" ht="15.75" customHeight="1" x14ac:dyDescent="0.25">
      <c r="A85" s="4">
        <v>83</v>
      </c>
      <c r="B85" s="1" t="s">
        <v>25</v>
      </c>
      <c r="C85" s="1" t="s">
        <v>14</v>
      </c>
      <c r="D85" s="1" t="s">
        <v>6</v>
      </c>
      <c r="E85" s="1">
        <v>1</v>
      </c>
      <c r="F85" s="1">
        <v>0.41</v>
      </c>
    </row>
    <row r="86" spans="1:6" ht="15.75" customHeight="1" x14ac:dyDescent="0.25">
      <c r="A86" s="4">
        <v>84</v>
      </c>
      <c r="B86" s="1" t="s">
        <v>14</v>
      </c>
      <c r="C86" s="1" t="s">
        <v>24</v>
      </c>
      <c r="D86" s="1" t="s">
        <v>25</v>
      </c>
      <c r="E86" s="1">
        <v>1</v>
      </c>
      <c r="F86" s="1">
        <v>0.41</v>
      </c>
    </row>
    <row r="87" spans="1:6" ht="15.75" customHeight="1" x14ac:dyDescent="0.25">
      <c r="A87" s="4">
        <v>85</v>
      </c>
      <c r="B87" s="1" t="s">
        <v>14</v>
      </c>
      <c r="C87" s="1" t="s">
        <v>72</v>
      </c>
      <c r="D87" s="1" t="s">
        <v>6</v>
      </c>
      <c r="E87" s="1">
        <v>1</v>
      </c>
      <c r="F87" s="1">
        <v>0.41</v>
      </c>
    </row>
    <row r="88" spans="1:6" ht="15.75" customHeight="1" x14ac:dyDescent="0.25">
      <c r="A88" s="4">
        <v>86</v>
      </c>
      <c r="B88" s="1" t="s">
        <v>54</v>
      </c>
      <c r="C88" s="1" t="s">
        <v>37</v>
      </c>
      <c r="D88" s="1" t="s">
        <v>6</v>
      </c>
      <c r="E88" s="1">
        <v>1</v>
      </c>
      <c r="F88" s="1">
        <v>0.41</v>
      </c>
    </row>
    <row r="89" spans="1:6" ht="15.75" customHeight="1" x14ac:dyDescent="0.25">
      <c r="A89" s="4">
        <v>87</v>
      </c>
      <c r="B89" s="1" t="s">
        <v>14</v>
      </c>
      <c r="C89" s="1" t="s">
        <v>37</v>
      </c>
      <c r="D89" s="1" t="s">
        <v>6</v>
      </c>
      <c r="E89" s="1">
        <v>1</v>
      </c>
      <c r="F89" s="1">
        <v>0.41</v>
      </c>
    </row>
    <row r="90" spans="1:6" ht="15.75" customHeight="1" x14ac:dyDescent="0.25">
      <c r="A90" s="4">
        <v>88</v>
      </c>
      <c r="B90" s="1" t="s">
        <v>14</v>
      </c>
      <c r="C90" s="1" t="s">
        <v>52</v>
      </c>
      <c r="D90" s="1" t="s">
        <v>6</v>
      </c>
      <c r="E90" s="1">
        <v>1</v>
      </c>
      <c r="F90" s="1">
        <v>0.41</v>
      </c>
    </row>
    <row r="91" spans="1:6" ht="15.75" customHeight="1" x14ac:dyDescent="0.25">
      <c r="A91" s="4">
        <v>89</v>
      </c>
      <c r="B91" s="1" t="s">
        <v>8</v>
      </c>
      <c r="C91" s="1" t="s">
        <v>37</v>
      </c>
      <c r="D91" s="1" t="s">
        <v>19</v>
      </c>
      <c r="E91" s="1">
        <v>1</v>
      </c>
      <c r="F91" s="1">
        <v>0.41</v>
      </c>
    </row>
    <row r="92" spans="1:6" ht="15.75" customHeight="1" x14ac:dyDescent="0.25">
      <c r="A92" s="4">
        <v>90</v>
      </c>
      <c r="B92" s="1" t="s">
        <v>7</v>
      </c>
      <c r="C92" s="1" t="s">
        <v>54</v>
      </c>
      <c r="D92" s="1" t="s">
        <v>19</v>
      </c>
      <c r="E92" s="1">
        <v>1</v>
      </c>
      <c r="F92" s="1">
        <v>0.41</v>
      </c>
    </row>
    <row r="93" spans="1:6" ht="15.75" customHeight="1" x14ac:dyDescent="0.25">
      <c r="A93" s="4">
        <v>91</v>
      </c>
      <c r="B93" s="1" t="s">
        <v>8</v>
      </c>
      <c r="C93" s="1" t="s">
        <v>14</v>
      </c>
      <c r="D93" s="1" t="s">
        <v>24</v>
      </c>
      <c r="E93" s="1">
        <v>1</v>
      </c>
      <c r="F93" s="1">
        <v>0.41</v>
      </c>
    </row>
    <row r="94" spans="1:6" ht="15.75" customHeight="1" x14ac:dyDescent="0.25">
      <c r="A94" s="4">
        <v>92</v>
      </c>
      <c r="B94" s="1" t="s">
        <v>8</v>
      </c>
      <c r="C94" s="1" t="s">
        <v>108</v>
      </c>
      <c r="D94" s="1" t="s">
        <v>13</v>
      </c>
      <c r="E94" s="1">
        <v>1</v>
      </c>
      <c r="F94" s="1">
        <v>0.41</v>
      </c>
    </row>
    <row r="95" spans="1:6" ht="15.75" customHeight="1" x14ac:dyDescent="0.25">
      <c r="A95" s="4">
        <v>93</v>
      </c>
      <c r="B95" s="1" t="s">
        <v>8</v>
      </c>
      <c r="C95" s="1" t="s">
        <v>16</v>
      </c>
      <c r="D95" s="1" t="s">
        <v>25</v>
      </c>
      <c r="E95" s="1">
        <v>1</v>
      </c>
      <c r="F95" s="1">
        <v>0.41</v>
      </c>
    </row>
    <row r="96" spans="1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200</v>
      </c>
    </row>
    <row r="2" spans="1:4" ht="27.75" customHeight="1" x14ac:dyDescent="0.25">
      <c r="A2" s="5" t="s">
        <v>618</v>
      </c>
      <c r="B2" s="6" t="e">
        <f ca="1">IMAGE("https://shadowverse-portal.com/image/card/phase2/common/L/L_127723010.jpg",3)</f>
        <v>#NAME?</v>
      </c>
      <c r="C2" s="1">
        <v>3</v>
      </c>
      <c r="D2" s="1">
        <v>3</v>
      </c>
    </row>
    <row r="3" spans="1:4" ht="27.75" customHeight="1" x14ac:dyDescent="0.25">
      <c r="A3" s="5" t="s">
        <v>496</v>
      </c>
      <c r="B3" s="6" t="e">
        <f ca="1">IMAGE("https://shadowverse-portal.com/image/card/phase2/common/L/L_125731010.jpg",3)</f>
        <v>#NAME?</v>
      </c>
      <c r="C3" s="1">
        <v>3</v>
      </c>
      <c r="D3" s="1">
        <v>3</v>
      </c>
    </row>
    <row r="4" spans="1:4" ht="27.75" customHeight="1" x14ac:dyDescent="0.25">
      <c r="A4" s="5" t="s">
        <v>619</v>
      </c>
      <c r="B4" s="6" t="e">
        <f ca="1">IMAGE("https://shadowverse-portal.com/image/card/phase2/common/L/L_123741020.jpg",3)</f>
        <v>#NAME?</v>
      </c>
      <c r="C4" s="1">
        <v>3</v>
      </c>
      <c r="D4" s="1">
        <v>3</v>
      </c>
    </row>
    <row r="5" spans="1:4" ht="27.75" customHeight="1" x14ac:dyDescent="0.25">
      <c r="A5" s="5" t="s">
        <v>620</v>
      </c>
      <c r="B5" s="6" t="e">
        <f ca="1">IMAGE("https://shadowverse-portal.com/image/card/phase2/common/L/L_125731020.jpg",3)</f>
        <v>#NAME?</v>
      </c>
      <c r="C5" s="1">
        <v>3</v>
      </c>
      <c r="D5" s="1">
        <v>3</v>
      </c>
    </row>
    <row r="6" spans="1:4" ht="27.75" customHeight="1" x14ac:dyDescent="0.25">
      <c r="A6" s="5" t="s">
        <v>621</v>
      </c>
      <c r="B6" s="6" t="e">
        <f ca="1">IMAGE("https://shadowverse-portal.com/image/card/phase2/common/L/L_125741010.jpg",3)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343</v>
      </c>
      <c r="B7" s="6" t="e">
        <f ca="1">IMAGE("https://shadowverse-portal.com/image/card/phase2/common/L/L_125041020.jpg",3)</f>
        <v>#NAME?</v>
      </c>
      <c r="C7" s="1">
        <v>3</v>
      </c>
      <c r="D7" s="1">
        <v>3</v>
      </c>
    </row>
    <row r="8" spans="1:4" ht="27.75" customHeight="1" x14ac:dyDescent="0.25">
      <c r="A8" s="5" t="s">
        <v>497</v>
      </c>
      <c r="B8" s="6" t="e">
        <f ca="1">IMAGE("https://shadowverse-portal.com/image/card/phase2/common/L/L_123733010.jpg",3)</f>
        <v>#NAME?</v>
      </c>
      <c r="C8" s="1">
        <v>3</v>
      </c>
      <c r="D8" s="1">
        <v>3</v>
      </c>
    </row>
    <row r="9" spans="1:4" ht="27.75" customHeight="1" x14ac:dyDescent="0.25">
      <c r="A9" s="5" t="s">
        <v>493</v>
      </c>
      <c r="B9" s="6" t="e">
        <f ca="1">IMAGE("https://shadowverse-portal.com/image/card/phase2/common/L/L_125741020.jpg",3)</f>
        <v>#NAME?</v>
      </c>
      <c r="C9" s="1">
        <v>2</v>
      </c>
      <c r="D9" s="1">
        <v>2</v>
      </c>
    </row>
    <row r="10" spans="1:4" ht="27.75" customHeight="1" x14ac:dyDescent="0.25">
      <c r="A10" s="5" t="s">
        <v>622</v>
      </c>
      <c r="B10" s="6" t="e">
        <f ca="1">IMAGE("https://shadowverse-portal.com/image/card/phase2/common/L/L_127741010.jpg",3)</f>
        <v>#NAME?</v>
      </c>
      <c r="C10" s="1">
        <v>2</v>
      </c>
      <c r="D10" s="1">
        <v>2</v>
      </c>
    </row>
    <row r="11" spans="1:4" ht="27.75" customHeight="1" x14ac:dyDescent="0.25">
      <c r="A11" s="5" t="s">
        <v>327</v>
      </c>
      <c r="B11" s="6" t="e">
        <f ca="1">IMAGE("https://shadowverse-portal.com/image/card/phase2/common/L/L_126041010.jpg",3)</f>
        <v>#NAME?</v>
      </c>
      <c r="C11" s="1">
        <v>2</v>
      </c>
      <c r="D11" s="1">
        <v>2</v>
      </c>
    </row>
    <row r="12" spans="1:4" ht="27.75" customHeight="1" x14ac:dyDescent="0.25">
      <c r="A12" s="5" t="s">
        <v>311</v>
      </c>
      <c r="B12" s="6" t="e">
        <f ca="1">IMAGE("https://shadowverse-portal.com/image/card/phase2/common/L/L_123041020.jpg",3)</f>
        <v>#NAME?</v>
      </c>
      <c r="C12" s="1">
        <v>2</v>
      </c>
      <c r="D12" s="1">
        <v>2</v>
      </c>
    </row>
    <row r="13" spans="1:4" ht="27.75" customHeight="1" x14ac:dyDescent="0.25">
      <c r="A13" s="5" t="s">
        <v>324</v>
      </c>
      <c r="B13" s="6" t="e">
        <f ca="1">IMAGE("https://shadowverse-portal.com/image/card/phase2/common/L/L_124024010.jpg",3)</f>
        <v>#NAME?</v>
      </c>
      <c r="C13" s="1">
        <v>2</v>
      </c>
      <c r="D13" s="1">
        <v>2</v>
      </c>
    </row>
    <row r="14" spans="1:4" ht="27.75" customHeight="1" x14ac:dyDescent="0.25">
      <c r="A14" s="5" t="s">
        <v>499</v>
      </c>
      <c r="B14" s="6" t="e">
        <f ca="1">IMAGE("https://shadowverse-portal.com/image/card/phase2/common/L/L_127713010.jpg",3)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623</v>
      </c>
      <c r="B15" s="6" t="e">
        <f ca="1">IMAGE("https://shadowverse-portal.com/image/card/phase2/common/L/L_123721020.jpg",3)</f>
        <v>#NAME?</v>
      </c>
      <c r="C15" s="1">
        <v>2</v>
      </c>
      <c r="D15" s="1">
        <v>2</v>
      </c>
    </row>
    <row r="16" spans="1:4" ht="27.75" customHeight="1" x14ac:dyDescent="0.25">
      <c r="A16" s="5" t="s">
        <v>355</v>
      </c>
      <c r="B16" s="6" t="e">
        <f ca="1">IMAGE("https://shadowverse-portal.com/image/card/phase2/common/L/L_125041010.jpg",3)</f>
        <v>#NAME?</v>
      </c>
      <c r="C16" s="1">
        <v>1</v>
      </c>
      <c r="D16" s="1">
        <v>1</v>
      </c>
    </row>
    <row r="17" spans="1:4" ht="27.75" customHeight="1" x14ac:dyDescent="0.25">
      <c r="A17" s="5" t="s">
        <v>624</v>
      </c>
      <c r="B17" s="6" t="e">
        <f ca="1">IMAGE("https://shadowverse-portal.com/image/card/phase2/common/L/L_100714030.jpg",3)</f>
        <v>#NAME?</v>
      </c>
      <c r="C17" s="1">
        <v>1</v>
      </c>
      <c r="D17" s="1">
        <v>1</v>
      </c>
    </row>
    <row r="18" spans="1:4" ht="27.75" customHeight="1" x14ac:dyDescent="0.25">
      <c r="A18" s="5" t="s">
        <v>328</v>
      </c>
      <c r="B18" s="6" t="e">
        <f ca="1">IMAGE("https://shadowverse-portal.com/image/card/phase2/common/L/L_126041020.jpg",3)</f>
        <v>#NAME?</v>
      </c>
      <c r="C18" s="1">
        <v>1</v>
      </c>
      <c r="D18" s="1">
        <v>1</v>
      </c>
    </row>
    <row r="19" spans="1:4" ht="27.75" customHeight="1" x14ac:dyDescent="0.25">
      <c r="A19" s="5" t="s">
        <v>356</v>
      </c>
      <c r="B19" s="6" t="e">
        <f ca="1">IMAGE("https://shadowverse-portal.com/image/card/phase2/common/L/L_125031010.jpg",3)</f>
        <v>#NAME?</v>
      </c>
      <c r="C19" s="1">
        <v>1</v>
      </c>
      <c r="D19" s="1">
        <v>1</v>
      </c>
    </row>
    <row r="20" spans="1:4" ht="27.75" customHeight="1" x14ac:dyDescent="0.25">
      <c r="A20" s="5" t="s">
        <v>494</v>
      </c>
      <c r="B20" s="6" t="e">
        <f ca="1">IMAGE("https://shadowverse-portal.com/image/card/phase2/common/L/L_124741030.jpg",3)</f>
        <v>#NAME?</v>
      </c>
      <c r="C20" s="1">
        <v>1</v>
      </c>
      <c r="D20" s="1">
        <v>1</v>
      </c>
    </row>
    <row r="21" spans="1:4" ht="27.75" customHeight="1" x14ac:dyDescent="0.25">
      <c r="A21" s="8"/>
      <c r="B21" s="6"/>
    </row>
    <row r="22" spans="1:4" ht="27.75" customHeight="1" x14ac:dyDescent="0.25">
      <c r="A22" s="8"/>
      <c r="B22" s="6"/>
    </row>
    <row r="23" spans="1:4" ht="27.75" customHeight="1" x14ac:dyDescent="0.25">
      <c r="A23" s="8"/>
      <c r="B23" s="6"/>
    </row>
    <row r="24" spans="1:4" ht="27.75" customHeight="1" x14ac:dyDescent="0.25">
      <c r="A24" s="8"/>
      <c r="B24" s="6"/>
    </row>
    <row r="25" spans="1:4" ht="27.75" customHeight="1" x14ac:dyDescent="0.25">
      <c r="A25" s="8"/>
      <c r="B25" s="6"/>
    </row>
    <row r="26" spans="1:4" ht="27.75" customHeight="1" x14ac:dyDescent="0.25">
      <c r="A26" s="8"/>
      <c r="B26" s="6"/>
    </row>
    <row r="27" spans="1:4" ht="27.75" customHeight="1" x14ac:dyDescent="0.25">
      <c r="A27" s="8"/>
      <c r="B27" s="6"/>
    </row>
    <row r="28" spans="1:4" ht="27.75" customHeight="1" x14ac:dyDescent="0.25">
      <c r="A28" s="8"/>
      <c r="B28" s="6"/>
    </row>
    <row r="29" spans="1:4" ht="27.75" customHeight="1" x14ac:dyDescent="0.25">
      <c r="A29" s="8"/>
      <c r="B29" s="6"/>
    </row>
    <row r="30" spans="1:4" ht="27.75" customHeight="1" x14ac:dyDescent="0.25">
      <c r="A30" s="8"/>
      <c r="B30" s="6"/>
    </row>
    <row r="31" spans="1:4" ht="27.75" customHeight="1" x14ac:dyDescent="0.25">
      <c r="A31" s="8"/>
      <c r="B31" s="6"/>
    </row>
    <row r="32" spans="1:4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6" priority="1">
      <formula>$C2&gt;=2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91</v>
      </c>
    </row>
    <row r="2" spans="1:4" ht="27.75" customHeight="1" x14ac:dyDescent="0.25">
      <c r="A2" s="5" t="s">
        <v>338</v>
      </c>
      <c r="B2" s="6" t="e">
        <f ca="1">IMAGE("https://shadowverse-portal.com/image/card/phase2/common/L/L_123221030.jpg",3)</f>
        <v>#NAME?</v>
      </c>
      <c r="C2" s="1">
        <v>3</v>
      </c>
      <c r="D2" s="1">
        <v>3</v>
      </c>
    </row>
    <row r="3" spans="1:4" ht="27.75" customHeight="1" x14ac:dyDescent="0.25">
      <c r="A3" s="5" t="s">
        <v>345</v>
      </c>
      <c r="B3" s="6" t="e">
        <f ca="1">IMAGE("https://shadowverse-portal.com/image/card/phase2/common/L/L_124221020.jpg",3)</f>
        <v>#NAME?</v>
      </c>
      <c r="C3" s="1">
        <v>3</v>
      </c>
      <c r="D3" s="1">
        <v>3</v>
      </c>
    </row>
    <row r="4" spans="1:4" ht="27.75" customHeight="1" x14ac:dyDescent="0.25">
      <c r="A4" s="5" t="s">
        <v>341</v>
      </c>
      <c r="B4" s="6" t="e">
        <f ca="1">IMAGE("https://shadowverse-portal.com/image/card/phase2/common/L/L_126241030.jpg",3)</f>
        <v>#NAME?</v>
      </c>
      <c r="C4" s="1">
        <v>3</v>
      </c>
      <c r="D4" s="1">
        <v>3</v>
      </c>
    </row>
    <row r="5" spans="1:4" ht="27.75" customHeight="1" x14ac:dyDescent="0.25">
      <c r="A5" s="5" t="s">
        <v>346</v>
      </c>
      <c r="B5" s="6" t="e">
        <f ca="1">IMAGE("https://shadowverse-portal.com/image/card/phase2/common/L/L_123241010.jpg",3)</f>
        <v>#NAME?</v>
      </c>
      <c r="C5" s="1">
        <v>3</v>
      </c>
      <c r="D5" s="1">
        <v>3</v>
      </c>
    </row>
    <row r="6" spans="1:4" ht="27.75" customHeight="1" x14ac:dyDescent="0.25">
      <c r="A6" s="5" t="s">
        <v>577</v>
      </c>
      <c r="B6" s="6" t="e">
        <f ca="1">IMAGE("https://shadowverse-portal.com/image/card/phase2/common/L/L_125221030.jpg",3)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343</v>
      </c>
      <c r="B7" s="6" t="e">
        <f ca="1">IMAGE("https://shadowverse-portal.com/image/card/phase2/common/L/L_125041020.jpg",3)</f>
        <v>#NAME?</v>
      </c>
      <c r="C7" s="1">
        <v>3</v>
      </c>
      <c r="D7" s="1">
        <v>3</v>
      </c>
    </row>
    <row r="8" spans="1:4" ht="27.75" customHeight="1" x14ac:dyDescent="0.25">
      <c r="A8" s="5" t="s">
        <v>625</v>
      </c>
      <c r="B8" s="6" t="e">
        <f ca="1">IMAGE("https://shadowverse-portal.com/image/card/phase2/common/L/L_123244010.jpg",3)</f>
        <v>#NAME?</v>
      </c>
      <c r="C8" s="1">
        <v>3</v>
      </c>
      <c r="D8" s="1">
        <v>3</v>
      </c>
    </row>
    <row r="9" spans="1:4" ht="27.75" customHeight="1" x14ac:dyDescent="0.25">
      <c r="A9" s="5" t="s">
        <v>340</v>
      </c>
      <c r="B9" s="6" t="e">
        <f ca="1">IMAGE("https://shadowverse-portal.com/image/card/phase2/common/L/L_126241020.jpg",3)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573</v>
      </c>
      <c r="B10" s="6" t="e">
        <f ca="1">IMAGE("https://shadowverse-portal.com/image/card/phase2/common/L/L_125221020.jpg",3)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352</v>
      </c>
      <c r="B11" s="6" t="e">
        <f ca="1">IMAGE("https://shadowverse-portal.com/image/card/phase2/common/L/L_124241010.jpg",3)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626</v>
      </c>
      <c r="B12" s="6" t="e">
        <f ca="1">IMAGE("https://shadowverse-portal.com/image/card/phase2/common/L/L_127211020.jpg",3)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350</v>
      </c>
      <c r="B13" s="6" t="e">
        <f ca="1">IMAGE("https://shadowverse-portal.com/image/card/phase2/common/L/L_127231020.jpg",3)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349</v>
      </c>
      <c r="B14" s="6" t="e">
        <f ca="1">IMAGE("https://shadowverse-portal.com/image/card/phase2/common/L/L_127241020.jpg",3)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354</v>
      </c>
      <c r="B15" s="6" t="e">
        <f ca="1">IMAGE("https://shadowverse-portal.com/image/card/phase2/common/L/L_125011010.jpg",3)</f>
        <v>#NAME?</v>
      </c>
      <c r="C15" s="1">
        <v>2</v>
      </c>
      <c r="D15" s="1">
        <v>2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5" priority="1">
      <formula>$C2&gt;=2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173</v>
      </c>
    </row>
    <row r="2" spans="1:4" ht="27.75" customHeight="1" x14ac:dyDescent="0.25">
      <c r="A2" s="5" t="s">
        <v>488</v>
      </c>
      <c r="B2" s="6" t="e">
        <f ca="1">IMAGE("https://shadowverse-portal.com/image/card/phase2/common/L/L_126741030.jpg",3)</f>
        <v>#NAME?</v>
      </c>
      <c r="C2" s="1">
        <v>3</v>
      </c>
      <c r="D2" s="1">
        <v>3</v>
      </c>
    </row>
    <row r="3" spans="1:4" ht="27.75" customHeight="1" x14ac:dyDescent="0.25">
      <c r="A3" s="5" t="s">
        <v>483</v>
      </c>
      <c r="B3" s="6" t="e">
        <f ca="1">IMAGE("https://shadowverse-portal.com/image/card/phase2/common/L/L_126711010.jpg",3)</f>
        <v>#NAME?</v>
      </c>
      <c r="C3" s="1">
        <v>3</v>
      </c>
      <c r="D3" s="1">
        <v>3</v>
      </c>
    </row>
    <row r="4" spans="1:4" ht="27.75" customHeight="1" x14ac:dyDescent="0.25">
      <c r="A4" s="5" t="s">
        <v>485</v>
      </c>
      <c r="B4" s="6" t="e">
        <f ca="1">IMAGE("https://shadowverse-portal.com/image/card/phase2/common/L/L_126741020.jpg",3)</f>
        <v>#NAME?</v>
      </c>
      <c r="C4" s="1">
        <v>3</v>
      </c>
      <c r="D4" s="1">
        <v>3</v>
      </c>
    </row>
    <row r="5" spans="1:4" ht="27.75" customHeight="1" x14ac:dyDescent="0.25">
      <c r="A5" s="5" t="s">
        <v>493</v>
      </c>
      <c r="B5" s="6" t="e">
        <f ca="1">IMAGE("https://shadowverse-portal.com/image/card/phase2/common/L/L_125741020.jpg",3)</f>
        <v>#NAME?</v>
      </c>
      <c r="C5" s="1">
        <v>3</v>
      </c>
      <c r="D5" s="1">
        <v>3</v>
      </c>
    </row>
    <row r="6" spans="1:4" ht="27.75" customHeight="1" x14ac:dyDescent="0.25">
      <c r="A6" s="5" t="s">
        <v>499</v>
      </c>
      <c r="B6" s="6" t="e">
        <f ca="1">IMAGE("https://shadowverse-portal.com/image/card/phase2/common/L/L_127713010.jpg",3)</f>
        <v>#NAME?</v>
      </c>
      <c r="C6" s="1">
        <v>3</v>
      </c>
      <c r="D6" s="1">
        <v>3</v>
      </c>
    </row>
    <row r="7" spans="1:4" ht="27.75" customHeight="1" x14ac:dyDescent="0.25">
      <c r="A7" s="5" t="s">
        <v>627</v>
      </c>
      <c r="B7" s="6" t="e">
        <f ca="1">IMAGE("https://shadowverse-portal.com/image/card/phase2/common/L/L_123741030.jpg",3)</f>
        <v>#NAME?</v>
      </c>
      <c r="C7" s="1">
        <v>3</v>
      </c>
      <c r="D7" s="1">
        <v>3</v>
      </c>
    </row>
    <row r="8" spans="1:4" ht="27.75" customHeight="1" x14ac:dyDescent="0.25">
      <c r="A8" s="5" t="s">
        <v>343</v>
      </c>
      <c r="B8" s="6" t="e">
        <f ca="1">IMAGE("https://shadowverse-portal.com/image/card/phase2/common/L/L_125041020.jpg",3)</f>
        <v>#NAME?</v>
      </c>
      <c r="C8" s="1">
        <v>3</v>
      </c>
      <c r="D8" s="1">
        <v>3</v>
      </c>
    </row>
    <row r="9" spans="1:4" ht="27.75" customHeight="1" x14ac:dyDescent="0.25">
      <c r="A9" s="5" t="s">
        <v>497</v>
      </c>
      <c r="B9" s="6" t="e">
        <f ca="1">IMAGE("https://shadowverse-portal.com/image/card/phase2/common/L/L_123733010.jpg",3)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623</v>
      </c>
      <c r="B10" s="6" t="e">
        <f ca="1">IMAGE("https://shadowverse-portal.com/image/card/phase2/common/L/L_123721020.jpg",3)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628</v>
      </c>
      <c r="B11" s="6" t="e">
        <f ca="1">IMAGE("https://shadowverse-portal.com/image/card/phase2/common/L/L_127741020.jpg",3)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629</v>
      </c>
      <c r="B12" s="6" t="e">
        <f ca="1">IMAGE("https://shadowverse-portal.com/image/card/phase2/common/L/L_123721030.jpg",3)</f>
        <v>#NAME?</v>
      </c>
      <c r="C12" s="1">
        <v>2</v>
      </c>
      <c r="D12" s="1">
        <v>2</v>
      </c>
    </row>
    <row r="13" spans="1:4" ht="27.75" customHeight="1" x14ac:dyDescent="0.25">
      <c r="A13" s="5" t="s">
        <v>308</v>
      </c>
      <c r="B13" s="6" t="e">
        <f ca="1">IMAGE("https://shadowverse-portal.com/image/card/phase2/common/L/L_127033010.jpg",3)</f>
        <v>#NAME?</v>
      </c>
      <c r="C13" s="1">
        <v>2</v>
      </c>
      <c r="D13" s="1">
        <v>2</v>
      </c>
    </row>
    <row r="14" spans="1:4" ht="27.75" customHeight="1" x14ac:dyDescent="0.25">
      <c r="A14" s="5" t="s">
        <v>311</v>
      </c>
      <c r="B14" s="6" t="e">
        <f ca="1">IMAGE("https://shadowverse-portal.com/image/card/phase2/common/L/L_123041020.jpg",3)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630</v>
      </c>
      <c r="B15" s="6" t="e">
        <f ca="1">IMAGE("https://shadowverse-portal.com/image/card/phase2/common/L/L_124724010.jpg",3)</f>
        <v>#NAME?</v>
      </c>
      <c r="C15" s="1">
        <v>2</v>
      </c>
      <c r="D15" s="1">
        <v>2</v>
      </c>
    </row>
    <row r="16" spans="1:4" ht="27.75" customHeight="1" x14ac:dyDescent="0.25">
      <c r="A16" s="5" t="s">
        <v>417</v>
      </c>
      <c r="B16" s="6" t="e">
        <f ca="1">IMAGE("https://shadowverse-portal.com/image/card/phase2/common/L/L_126034010.jpg",3)</f>
        <v>#NAME?</v>
      </c>
      <c r="C16" s="1">
        <v>1</v>
      </c>
      <c r="D16" s="1">
        <v>1</v>
      </c>
    </row>
    <row r="17" spans="1:4" ht="27.75" customHeight="1" x14ac:dyDescent="0.25">
      <c r="A17" s="5" t="s">
        <v>491</v>
      </c>
      <c r="B17" s="6" t="e">
        <f ca="1">IMAGE("https://shadowverse-portal.com/image/card/phase2/common/L/L_124731020.jpg",3)</f>
        <v>#NAME?</v>
      </c>
      <c r="C17" s="1">
        <v>1</v>
      </c>
      <c r="D17" s="1">
        <v>1</v>
      </c>
    </row>
    <row r="18" spans="1:4" ht="27.75" customHeight="1" x14ac:dyDescent="0.25">
      <c r="A18" s="8"/>
      <c r="B18" s="6"/>
    </row>
    <row r="19" spans="1:4" ht="27.75" customHeight="1" x14ac:dyDescent="0.25">
      <c r="A19" s="8"/>
      <c r="B19" s="6"/>
    </row>
    <row r="20" spans="1:4" ht="27.75" customHeight="1" x14ac:dyDescent="0.25">
      <c r="A20" s="8"/>
      <c r="B20" s="6"/>
    </row>
    <row r="21" spans="1:4" ht="27.75" customHeight="1" x14ac:dyDescent="0.25">
      <c r="A21" s="8"/>
      <c r="B21" s="6"/>
    </row>
    <row r="22" spans="1:4" ht="27.75" customHeight="1" x14ac:dyDescent="0.25">
      <c r="A22" s="8"/>
      <c r="B22" s="6"/>
    </row>
    <row r="23" spans="1:4" ht="27.75" customHeight="1" x14ac:dyDescent="0.25">
      <c r="A23" s="8"/>
      <c r="B23" s="6"/>
    </row>
    <row r="24" spans="1:4" ht="27.75" customHeight="1" x14ac:dyDescent="0.25">
      <c r="A24" s="8"/>
      <c r="B24" s="6"/>
    </row>
    <row r="25" spans="1:4" ht="27.75" customHeight="1" x14ac:dyDescent="0.25">
      <c r="A25" s="8"/>
      <c r="B25" s="6"/>
    </row>
    <row r="26" spans="1:4" ht="27.75" customHeight="1" x14ac:dyDescent="0.25">
      <c r="A26" s="8"/>
      <c r="B26" s="6"/>
    </row>
    <row r="27" spans="1:4" ht="27.75" customHeight="1" x14ac:dyDescent="0.25">
      <c r="A27" s="8"/>
      <c r="B27" s="6"/>
    </row>
    <row r="28" spans="1:4" ht="27.75" customHeight="1" x14ac:dyDescent="0.25">
      <c r="A28" s="8"/>
      <c r="B28" s="6"/>
    </row>
    <row r="29" spans="1:4" ht="27.75" customHeight="1" x14ac:dyDescent="0.25">
      <c r="A29" s="8"/>
      <c r="B29" s="6"/>
    </row>
    <row r="30" spans="1:4" ht="27.75" customHeight="1" x14ac:dyDescent="0.25">
      <c r="A30" s="8"/>
      <c r="B30" s="6"/>
    </row>
    <row r="31" spans="1:4" ht="27.75" customHeight="1" x14ac:dyDescent="0.25">
      <c r="A31" s="8"/>
      <c r="B31" s="6"/>
    </row>
    <row r="32" spans="1:4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4" priority="1">
      <formula>$C2&gt;=2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107</v>
      </c>
    </row>
    <row r="2" spans="1:4" ht="27.75" customHeight="1" x14ac:dyDescent="0.25">
      <c r="A2" s="5" t="s">
        <v>631</v>
      </c>
      <c r="B2" s="6" t="e">
        <f ca="1">IMAGE("https://shadowverse-portal.com/image/card/phase2/common/L/L_124741010.jpg",3)</f>
        <v>#NAME?</v>
      </c>
      <c r="C2" s="1">
        <v>3</v>
      </c>
      <c r="D2" s="1">
        <v>3</v>
      </c>
    </row>
    <row r="3" spans="1:4" ht="27.75" customHeight="1" x14ac:dyDescent="0.25">
      <c r="A3" s="5" t="s">
        <v>311</v>
      </c>
      <c r="B3" s="6" t="e">
        <f ca="1">IMAGE("https://shadowverse-portal.com/image/card/phase2/common/L/L_123041020.jpg",3)</f>
        <v>#NAME?</v>
      </c>
      <c r="C3" s="1">
        <v>3</v>
      </c>
      <c r="D3" s="1">
        <v>3</v>
      </c>
    </row>
    <row r="4" spans="1:4" ht="27.75" customHeight="1" x14ac:dyDescent="0.25">
      <c r="A4" s="5" t="s">
        <v>495</v>
      </c>
      <c r="B4" s="6" t="e">
        <f ca="1">IMAGE("https://shadowverse-portal.com/image/card/phase2/common/L/L_123713010.jpg",3)</f>
        <v>#NAME?</v>
      </c>
      <c r="C4" s="1">
        <v>3</v>
      </c>
      <c r="D4" s="1">
        <v>3</v>
      </c>
    </row>
    <row r="5" spans="1:4" ht="27.75" customHeight="1" x14ac:dyDescent="0.25">
      <c r="A5" s="5" t="s">
        <v>328</v>
      </c>
      <c r="B5" s="6" t="e">
        <f ca="1">IMAGE("https://shadowverse-portal.com/image/card/phase2/common/L/L_126041020.jpg",3)</f>
        <v>#NAME?</v>
      </c>
      <c r="C5" s="1">
        <v>3</v>
      </c>
      <c r="D5" s="1">
        <v>3</v>
      </c>
    </row>
    <row r="6" spans="1:4" ht="27.75" customHeight="1" x14ac:dyDescent="0.25">
      <c r="A6" s="5" t="s">
        <v>493</v>
      </c>
      <c r="B6" s="6" t="e">
        <f ca="1">IMAGE("https://shadowverse-portal.com/image/card/phase2/common/L/L_125741020.jpg",3)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327</v>
      </c>
      <c r="B7" s="6" t="e">
        <f ca="1">IMAGE("https://shadowverse-portal.com/image/card/phase2/common/L/L_126041010.jpg",3)</f>
        <v>#NAME?</v>
      </c>
      <c r="C7" s="1">
        <v>3</v>
      </c>
      <c r="D7" s="1">
        <v>3</v>
      </c>
    </row>
    <row r="8" spans="1:4" ht="27.75" customHeight="1" x14ac:dyDescent="0.25">
      <c r="A8" s="5" t="s">
        <v>632</v>
      </c>
      <c r="B8" s="6" t="e">
        <f ca="1">IMAGE("https://shadowverse-portal.com/image/card/phase2/common/L/L_124733010.jpg",3)</f>
        <v>#NAME?</v>
      </c>
      <c r="C8" s="1">
        <v>3</v>
      </c>
      <c r="D8" s="1">
        <v>3</v>
      </c>
    </row>
    <row r="9" spans="1:4" ht="27.75" customHeight="1" x14ac:dyDescent="0.25">
      <c r="A9" s="5" t="s">
        <v>621</v>
      </c>
      <c r="B9" s="6" t="e">
        <f ca="1">IMAGE("https://shadowverse-portal.com/image/card/phase2/common/L/L_125741010.jpg",3)</f>
        <v>#NAME?</v>
      </c>
      <c r="C9" s="1">
        <v>2</v>
      </c>
      <c r="D9" s="1">
        <v>2</v>
      </c>
    </row>
    <row r="10" spans="1:4" ht="27.75" customHeight="1" x14ac:dyDescent="0.25">
      <c r="A10" s="5" t="s">
        <v>324</v>
      </c>
      <c r="B10" s="6" t="e">
        <f ca="1">IMAGE("https://shadowverse-portal.com/image/card/phase2/common/L/L_124024010.jpg",3)</f>
        <v>#NAME?</v>
      </c>
      <c r="C10" s="1">
        <v>2</v>
      </c>
      <c r="D10" s="1">
        <v>2</v>
      </c>
    </row>
    <row r="11" spans="1:4" ht="27.75" customHeight="1" x14ac:dyDescent="0.25">
      <c r="A11" s="5" t="s">
        <v>633</v>
      </c>
      <c r="B11" s="6" t="e">
        <f ca="1">IMAGE("https://shadowverse-portal.com/image/card/phase2/common/L/L_124741020.jpg",3)</f>
        <v>#NAME?</v>
      </c>
      <c r="C11" s="1">
        <v>2</v>
      </c>
      <c r="D11" s="1">
        <v>2</v>
      </c>
    </row>
    <row r="12" spans="1:4" ht="27.75" customHeight="1" x14ac:dyDescent="0.25">
      <c r="A12" s="5" t="s">
        <v>634</v>
      </c>
      <c r="B12" s="6" t="e">
        <f ca="1">IMAGE("https://shadowverse-portal.com/image/card/phase2/common/L/L_100714020.jpg",3)</f>
        <v>#NAME?</v>
      </c>
      <c r="C12" s="1">
        <v>2</v>
      </c>
      <c r="D12" s="1">
        <v>2</v>
      </c>
    </row>
    <row r="13" spans="1:4" ht="27.75" customHeight="1" x14ac:dyDescent="0.25">
      <c r="A13" s="5" t="s">
        <v>413</v>
      </c>
      <c r="B13" s="6" t="e">
        <f ca="1">IMAGE("https://shadowverse-portal.com/image/card/phase2/common/L/L_124034010.jpg",3)</f>
        <v>#NAME?</v>
      </c>
      <c r="C13" s="1">
        <v>2</v>
      </c>
      <c r="D13" s="1">
        <v>2</v>
      </c>
    </row>
    <row r="14" spans="1:4" ht="27.75" customHeight="1" x14ac:dyDescent="0.25">
      <c r="A14" s="5" t="s">
        <v>500</v>
      </c>
      <c r="B14" s="6" t="e">
        <f ca="1">IMAGE("https://shadowverse-portal.com/image/card/phase2/common/L/L_125032010.jpg",3)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355</v>
      </c>
      <c r="B15" s="6" t="e">
        <f ca="1">IMAGE("https://shadowverse-portal.com/image/card/phase2/common/L/L_125041010.jpg",3)</f>
        <v>#NAME?</v>
      </c>
      <c r="C15" s="1">
        <v>2</v>
      </c>
      <c r="D15" s="1">
        <v>2</v>
      </c>
    </row>
    <row r="16" spans="1:4" ht="27.75" customHeight="1" x14ac:dyDescent="0.25">
      <c r="A16" s="5" t="s">
        <v>343</v>
      </c>
      <c r="B16" s="6" t="e">
        <f ca="1">IMAGE("https://shadowverse-portal.com/image/card/phase2/common/L/L_125041020.jpg",3)</f>
        <v>#NAME?</v>
      </c>
      <c r="C16" s="1">
        <v>2</v>
      </c>
      <c r="D16" s="1">
        <v>2</v>
      </c>
    </row>
    <row r="17" spans="1:4" ht="27.75" customHeight="1" x14ac:dyDescent="0.25">
      <c r="A17" s="5" t="s">
        <v>356</v>
      </c>
      <c r="B17" s="6" t="e">
        <f ca="1">IMAGE("https://shadowverse-portal.com/image/card/phase2/common/L/L_125031010.jpg",3)</f>
        <v>#NAME?</v>
      </c>
      <c r="C17" s="1">
        <v>1</v>
      </c>
      <c r="D17" s="1">
        <v>1</v>
      </c>
    </row>
    <row r="18" spans="1:4" ht="27.75" customHeight="1" x14ac:dyDescent="0.25">
      <c r="A18" s="5" t="s">
        <v>622</v>
      </c>
      <c r="B18" s="6" t="e">
        <f ca="1">IMAGE("https://shadowverse-portal.com/image/card/phase2/common/L/L_127741010.jpg",3)</f>
        <v>#NAME?</v>
      </c>
      <c r="C18" s="1">
        <v>1</v>
      </c>
      <c r="D18" s="1">
        <v>1</v>
      </c>
    </row>
    <row r="19" spans="1:4" ht="27.75" customHeight="1" x14ac:dyDescent="0.25">
      <c r="A19" s="5" t="s">
        <v>630</v>
      </c>
      <c r="B19" s="6" t="e">
        <f ca="1">IMAGE("https://shadowverse-portal.com/image/card/phase2/common/L/L_124724010.jpg",3)</f>
        <v>#NAME?</v>
      </c>
      <c r="C19" s="1">
        <v>1</v>
      </c>
      <c r="D19" s="1">
        <v>1</v>
      </c>
    </row>
    <row r="20" spans="1:4" ht="27.75" customHeight="1" x14ac:dyDescent="0.25">
      <c r="A20" s="8"/>
      <c r="B20" s="6"/>
    </row>
    <row r="21" spans="1:4" ht="27.75" customHeight="1" x14ac:dyDescent="0.25">
      <c r="A21" s="8"/>
      <c r="B21" s="6"/>
    </row>
    <row r="22" spans="1:4" ht="27.75" customHeight="1" x14ac:dyDescent="0.25">
      <c r="A22" s="8"/>
      <c r="B22" s="6"/>
    </row>
    <row r="23" spans="1:4" ht="27.75" customHeight="1" x14ac:dyDescent="0.25">
      <c r="A23" s="8"/>
      <c r="B23" s="6"/>
    </row>
    <row r="24" spans="1:4" ht="27.75" customHeight="1" x14ac:dyDescent="0.25">
      <c r="A24" s="8"/>
      <c r="B24" s="6"/>
    </row>
    <row r="25" spans="1:4" ht="27.75" customHeight="1" x14ac:dyDescent="0.25">
      <c r="A25" s="8"/>
      <c r="B25" s="6"/>
    </row>
    <row r="26" spans="1:4" ht="27.75" customHeight="1" x14ac:dyDescent="0.25">
      <c r="A26" s="8"/>
      <c r="B26" s="6"/>
    </row>
    <row r="27" spans="1:4" ht="27.75" customHeight="1" x14ac:dyDescent="0.25">
      <c r="A27" s="8"/>
      <c r="B27" s="6"/>
    </row>
    <row r="28" spans="1:4" ht="27.75" customHeight="1" x14ac:dyDescent="0.25">
      <c r="A28" s="8"/>
      <c r="B28" s="6"/>
    </row>
    <row r="29" spans="1:4" ht="27.75" customHeight="1" x14ac:dyDescent="0.25">
      <c r="A29" s="8"/>
      <c r="B29" s="6"/>
    </row>
    <row r="30" spans="1:4" ht="27.75" customHeight="1" x14ac:dyDescent="0.25">
      <c r="A30" s="8"/>
      <c r="B30" s="6"/>
    </row>
    <row r="31" spans="1:4" ht="27.75" customHeight="1" x14ac:dyDescent="0.25">
      <c r="A31" s="8"/>
      <c r="B31" s="6"/>
    </row>
    <row r="32" spans="1:4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3" priority="1">
      <formula>$C2&gt;=2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91</v>
      </c>
    </row>
    <row r="2" spans="1:4" ht="27.75" customHeight="1" x14ac:dyDescent="0.25">
      <c r="A2" s="5" t="s">
        <v>398</v>
      </c>
      <c r="B2" s="6" t="e">
        <f ca="1">IMAGE("https://shadowverse-portal.com/image/card/phase2/common/L/L_127441010.jpg",3)</f>
        <v>#NAME?</v>
      </c>
      <c r="C2" s="1">
        <v>3</v>
      </c>
      <c r="D2" s="1">
        <v>3</v>
      </c>
    </row>
    <row r="3" spans="1:4" ht="27.75" customHeight="1" x14ac:dyDescent="0.25">
      <c r="A3" s="5" t="s">
        <v>466</v>
      </c>
      <c r="B3" s="6" t="e">
        <f ca="1">IMAGE("https://shadowverse-portal.com/image/card/phase2/common/L/L_126431030.jpg",3)</f>
        <v>#NAME?</v>
      </c>
      <c r="C3" s="1">
        <v>3</v>
      </c>
      <c r="D3" s="1">
        <v>3</v>
      </c>
    </row>
    <row r="4" spans="1:4" ht="27.75" customHeight="1" x14ac:dyDescent="0.25">
      <c r="A4" s="5" t="s">
        <v>464</v>
      </c>
      <c r="B4" s="6" t="e">
        <f ca="1">IMAGE("https://shadowverse-portal.com/image/card/phase2/common/L/L_126411030.jpg",3)</f>
        <v>#NAME?</v>
      </c>
      <c r="C4" s="1">
        <v>3</v>
      </c>
      <c r="D4" s="1">
        <v>3</v>
      </c>
    </row>
    <row r="5" spans="1:4" ht="27.75" customHeight="1" x14ac:dyDescent="0.25">
      <c r="A5" s="5" t="s">
        <v>308</v>
      </c>
      <c r="B5" s="6" t="e">
        <f ca="1">IMAGE("https://shadowverse-portal.com/image/card/phase2/common/L/L_127033010.jpg",3)</f>
        <v>#NAME?</v>
      </c>
      <c r="C5" s="1">
        <v>3</v>
      </c>
      <c r="D5" s="1">
        <v>3</v>
      </c>
    </row>
    <row r="6" spans="1:4" ht="27.75" customHeight="1" x14ac:dyDescent="0.25">
      <c r="A6" s="5" t="s">
        <v>469</v>
      </c>
      <c r="B6" s="6" t="e">
        <f ca="1">IMAGE("https://shadowverse-portal.com/image/card/phase2/common/L/L_126441020.jpg",3)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391</v>
      </c>
      <c r="B7" s="6" t="e">
        <f ca="1">IMAGE("https://shadowverse-portal.com/image/card/phase2/common/L/L_100414010.jpg",3)</f>
        <v>#NAME?</v>
      </c>
      <c r="C7" s="1">
        <v>3</v>
      </c>
      <c r="D7" s="1">
        <v>3</v>
      </c>
    </row>
    <row r="8" spans="1:4" ht="27.75" customHeight="1" x14ac:dyDescent="0.25">
      <c r="A8" s="5" t="s">
        <v>465</v>
      </c>
      <c r="B8" s="6" t="e">
        <f ca="1">IMAGE("https://shadowverse-portal.com/image/card/phase2/common/L/L_126414010.jpg",3)</f>
        <v>#NAME?</v>
      </c>
      <c r="C8" s="1">
        <v>3</v>
      </c>
      <c r="D8" s="1">
        <v>3</v>
      </c>
    </row>
    <row r="9" spans="1:4" ht="27.75" customHeight="1" x14ac:dyDescent="0.25">
      <c r="A9" s="5" t="s">
        <v>393</v>
      </c>
      <c r="B9" s="6" t="e">
        <f ca="1">IMAGE("https://shadowverse-portal.com/image/card/phase2/common/L/L_127441020.jpg",3)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400</v>
      </c>
      <c r="B10" s="6" t="e">
        <f ca="1">IMAGE("https://shadowverse-portal.com/image/card/phase2/common/L/L_127421010.jpg",3)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467</v>
      </c>
      <c r="B11" s="6" t="e">
        <f ca="1">IMAGE("https://shadowverse-portal.com/image/card/phase2/common/L/L_124441030.jpg",3)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396</v>
      </c>
      <c r="B12" s="6" t="e">
        <f ca="1">IMAGE("https://shadowverse-portal.com/image/card/phase2/common/L/L_124441010.jpg",3)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399</v>
      </c>
      <c r="B13" s="6" t="e">
        <f ca="1">IMAGE("https://shadowverse-portal.com/image/card/phase2/common/L/L_127431020.jpg",3)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635</v>
      </c>
      <c r="B14" s="6" t="e">
        <f ca="1">IMAGE("https://shadowverse-portal.com/image/card/phase2/common/L/L_125441030.jpg",3)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354</v>
      </c>
      <c r="B15" s="6" t="e">
        <f ca="1">IMAGE("https://shadowverse-portal.com/image/card/phase2/common/L/L_125011010.jpg",3)</f>
        <v>#NAME?</v>
      </c>
      <c r="C15" s="1">
        <v>2</v>
      </c>
      <c r="D15" s="1">
        <v>2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2" priority="1">
      <formula>$C2&gt;=2</formula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48</v>
      </c>
    </row>
    <row r="2" spans="1:4" ht="27.75" customHeight="1" x14ac:dyDescent="0.25">
      <c r="A2" s="5" t="s">
        <v>508</v>
      </c>
      <c r="B2" s="6" t="e">
        <f ca="1">IMAGE("https://shadowverse-portal.com/image/card/phase2/common/L/L_126631020.jpg",3)</f>
        <v>#NAME?</v>
      </c>
      <c r="C2" s="1">
        <v>3</v>
      </c>
      <c r="D2" s="1">
        <v>3</v>
      </c>
    </row>
    <row r="3" spans="1:4" ht="27.75" customHeight="1" x14ac:dyDescent="0.25">
      <c r="A3" s="5" t="s">
        <v>510</v>
      </c>
      <c r="B3" s="6" t="e">
        <f ca="1">IMAGE("https://shadowverse-portal.com/image/card/phase2/common/L/L_127621020.jpg",3)</f>
        <v>#NAME?</v>
      </c>
      <c r="C3" s="1">
        <v>3</v>
      </c>
      <c r="D3" s="1">
        <v>3</v>
      </c>
    </row>
    <row r="4" spans="1:4" ht="27.75" customHeight="1" x14ac:dyDescent="0.25">
      <c r="A4" s="5" t="s">
        <v>636</v>
      </c>
      <c r="B4" s="6" t="e">
        <f ca="1">IMAGE("https://shadowverse-portal.com/image/card/phase2/common/L/L_126631010.jpg",3)</f>
        <v>#NAME?</v>
      </c>
      <c r="C4" s="1">
        <v>3</v>
      </c>
      <c r="D4" s="1">
        <v>3</v>
      </c>
    </row>
    <row r="5" spans="1:4" ht="27.75" customHeight="1" x14ac:dyDescent="0.25">
      <c r="A5" s="5" t="s">
        <v>509</v>
      </c>
      <c r="B5" s="6" t="e">
        <f ca="1">IMAGE("https://shadowverse-portal.com/image/card/phase2/common/L/L_127621030.jpg",3)</f>
        <v>#NAME?</v>
      </c>
      <c r="C5" s="1">
        <v>3</v>
      </c>
      <c r="D5" s="1">
        <v>3</v>
      </c>
    </row>
    <row r="6" spans="1:4" ht="27.75" customHeight="1" x14ac:dyDescent="0.25">
      <c r="A6" s="5" t="s">
        <v>506</v>
      </c>
      <c r="B6" s="6" t="e">
        <f ca="1">IMAGE("https://shadowverse-portal.com/image/card/phase2/common/L/L_126641010.jpg",3)</f>
        <v>#NAME?</v>
      </c>
      <c r="C6" s="1">
        <v>3</v>
      </c>
      <c r="D6" s="1">
        <v>3</v>
      </c>
    </row>
    <row r="7" spans="1:4" ht="27.75" customHeight="1" x14ac:dyDescent="0.25">
      <c r="A7" s="5" t="s">
        <v>637</v>
      </c>
      <c r="B7" s="6" t="e">
        <f ca="1">IMAGE("https://shadowverse-portal.com/image/card/phase2/common/L/L_124641010.jpg",3)</f>
        <v>#NAME?</v>
      </c>
      <c r="C7" s="1">
        <v>3</v>
      </c>
      <c r="D7" s="1">
        <v>3</v>
      </c>
    </row>
    <row r="8" spans="1:4" ht="27.75" customHeight="1" x14ac:dyDescent="0.25">
      <c r="A8" s="5" t="s">
        <v>520</v>
      </c>
      <c r="B8" s="6" t="e">
        <f ca="1">IMAGE("https://shadowverse-portal.com/image/card/phase2/common/L/L_126631030.jpg",3)</f>
        <v>#NAME?</v>
      </c>
      <c r="C8" s="1">
        <v>3</v>
      </c>
      <c r="D8" s="1">
        <v>3</v>
      </c>
    </row>
    <row r="9" spans="1:4" ht="27.75" customHeight="1" x14ac:dyDescent="0.25">
      <c r="A9" s="5" t="s">
        <v>638</v>
      </c>
      <c r="B9" s="6" t="e">
        <f ca="1">IMAGE("https://shadowverse-portal.com/image/card/phase2/common/L/L_126641020.jpg",3)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515</v>
      </c>
      <c r="B10" s="6" t="e">
        <f ca="1">IMAGE("https://shadowverse-portal.com/image/card/phase2/common/L/L_123641030.jpg",3)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513</v>
      </c>
      <c r="B11" s="6" t="e">
        <f ca="1">IMAGE("https://shadowverse-portal.com/image/card/phase2/common/L/L_125633010.jpg",3)</f>
        <v>#NAME?</v>
      </c>
      <c r="C11" s="1">
        <v>3</v>
      </c>
      <c r="D11" s="1">
        <v>3</v>
      </c>
    </row>
    <row r="12" spans="1:4" ht="27.75" customHeight="1" x14ac:dyDescent="0.25">
      <c r="A12" s="5" t="s">
        <v>503</v>
      </c>
      <c r="B12" s="6" t="e">
        <f ca="1">IMAGE("https://shadowverse-portal.com/image/card/phase2/common/L/L_125641020.jpg",3)</f>
        <v>#NAME?</v>
      </c>
      <c r="C12" s="1">
        <v>3</v>
      </c>
      <c r="D12" s="1">
        <v>3</v>
      </c>
    </row>
    <row r="13" spans="1:4" ht="27.75" customHeight="1" x14ac:dyDescent="0.25">
      <c r="A13" s="5" t="s">
        <v>512</v>
      </c>
      <c r="B13" s="6" t="e">
        <f ca="1">IMAGE("https://shadowverse-portal.com/image/card/phase2/common/L/L_125631010.jpg",3)</f>
        <v>#NAME?</v>
      </c>
      <c r="C13" s="1">
        <v>3</v>
      </c>
      <c r="D13" s="1">
        <v>3</v>
      </c>
    </row>
    <row r="14" spans="1:4" ht="27.75" customHeight="1" x14ac:dyDescent="0.25">
      <c r="A14" s="5" t="s">
        <v>517</v>
      </c>
      <c r="B14" s="6" t="e">
        <f ca="1">IMAGE("https://shadowverse-portal.com/image/card/phase2/common/L/L_125621020.jpg",3)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569</v>
      </c>
      <c r="B15" s="6" t="e">
        <f ca="1">IMAGE("https://shadowverse-portal.com/image/card/phase2/common/L/L_124641030.jpg",3)</f>
        <v>#NAME?</v>
      </c>
      <c r="C15" s="1">
        <v>2</v>
      </c>
      <c r="D15" s="1">
        <v>2</v>
      </c>
    </row>
    <row r="16" spans="1:4" ht="27.75" customHeight="1" x14ac:dyDescent="0.25">
      <c r="A16" s="8"/>
      <c r="B16" s="6"/>
    </row>
    <row r="17" spans="1:2" ht="27.75" customHeight="1" x14ac:dyDescent="0.25">
      <c r="A17" s="8"/>
      <c r="B17" s="6"/>
    </row>
    <row r="18" spans="1:2" ht="27.75" customHeight="1" x14ac:dyDescent="0.25">
      <c r="A18" s="8"/>
      <c r="B18" s="6"/>
    </row>
    <row r="19" spans="1:2" ht="27.75" customHeight="1" x14ac:dyDescent="0.25">
      <c r="A19" s="8"/>
      <c r="B19" s="6"/>
    </row>
    <row r="20" spans="1:2" ht="27.75" customHeight="1" x14ac:dyDescent="0.25">
      <c r="A20" s="8"/>
      <c r="B20" s="6"/>
    </row>
    <row r="21" spans="1:2" ht="27.75" customHeight="1" x14ac:dyDescent="0.25">
      <c r="A21" s="8"/>
      <c r="B21" s="6"/>
    </row>
    <row r="22" spans="1:2" ht="27.75" customHeight="1" x14ac:dyDescent="0.25">
      <c r="A22" s="8"/>
      <c r="B22" s="6"/>
    </row>
    <row r="23" spans="1:2" ht="27.75" customHeight="1" x14ac:dyDescent="0.25">
      <c r="A23" s="8"/>
      <c r="B23" s="6"/>
    </row>
    <row r="24" spans="1:2" ht="27.75" customHeight="1" x14ac:dyDescent="0.25">
      <c r="A24" s="8"/>
      <c r="B24" s="6"/>
    </row>
    <row r="25" spans="1:2" ht="27.75" customHeight="1" x14ac:dyDescent="0.25">
      <c r="A25" s="8"/>
      <c r="B25" s="6"/>
    </row>
    <row r="26" spans="1:2" ht="27.75" customHeight="1" x14ac:dyDescent="0.25">
      <c r="A26" s="8"/>
      <c r="B26" s="6"/>
    </row>
    <row r="27" spans="1:2" ht="27.75" customHeight="1" x14ac:dyDescent="0.25">
      <c r="A27" s="8"/>
      <c r="B27" s="6"/>
    </row>
    <row r="28" spans="1:2" ht="27.75" customHeight="1" x14ac:dyDescent="0.25">
      <c r="A28" s="8"/>
      <c r="B28" s="6"/>
    </row>
    <row r="29" spans="1:2" ht="27.75" customHeight="1" x14ac:dyDescent="0.25">
      <c r="A29" s="8"/>
      <c r="B29" s="6"/>
    </row>
    <row r="30" spans="1:2" ht="27.75" customHeight="1" x14ac:dyDescent="0.25">
      <c r="A30" s="8"/>
      <c r="B30" s="6"/>
    </row>
    <row r="31" spans="1:2" ht="27.75" customHeight="1" x14ac:dyDescent="0.25">
      <c r="A31" s="8"/>
      <c r="B31" s="6"/>
    </row>
    <row r="32" spans="1:2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1" priority="1">
      <formula>$C2&gt;=2</formula>
    </cfRule>
  </conditionalFormatting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26" width="8.7109375" customWidth="1"/>
  </cols>
  <sheetData>
    <row r="1" spans="1:4" x14ac:dyDescent="0.25">
      <c r="A1" s="4" t="s">
        <v>290</v>
      </c>
      <c r="B1" s="4" t="s">
        <v>291</v>
      </c>
      <c r="C1" s="4" t="s">
        <v>292</v>
      </c>
      <c r="D1" s="4" t="s">
        <v>249</v>
      </c>
    </row>
    <row r="2" spans="1:4" ht="27.75" customHeight="1" x14ac:dyDescent="0.25">
      <c r="A2" s="5" t="s">
        <v>639</v>
      </c>
      <c r="B2" s="6" t="e">
        <f ca="1">IMAGE("https://shadowverse-portal.com/image/card/phase2/common/L/L_123331020.jpg",3)</f>
        <v>#NAME?</v>
      </c>
      <c r="C2" s="1">
        <v>3</v>
      </c>
      <c r="D2" s="1">
        <v>3</v>
      </c>
    </row>
    <row r="3" spans="1:4" ht="27.75" customHeight="1" x14ac:dyDescent="0.25">
      <c r="A3" s="5" t="s">
        <v>640</v>
      </c>
      <c r="B3" s="6" t="e">
        <f ca="1">IMAGE("https://shadowverse-portal.com/image/card/phase2/common/L/L_124341020.jpg",3)</f>
        <v>#NAME?</v>
      </c>
      <c r="C3" s="1">
        <v>3</v>
      </c>
      <c r="D3" s="1">
        <v>3</v>
      </c>
    </row>
    <row r="4" spans="1:4" ht="27.75" customHeight="1" x14ac:dyDescent="0.25">
      <c r="A4" s="5" t="s">
        <v>641</v>
      </c>
      <c r="B4" s="6" t="e">
        <f ca="1">IMAGE("https://shadowverse-portal.com/image/card/phase2/common/L/L_123321010.jpg",3)</f>
        <v>#NAME?</v>
      </c>
      <c r="C4" s="1">
        <v>3</v>
      </c>
      <c r="D4" s="1">
        <v>3</v>
      </c>
    </row>
    <row r="5" spans="1:4" ht="27.75" customHeight="1" x14ac:dyDescent="0.25">
      <c r="A5" s="5" t="s">
        <v>642</v>
      </c>
      <c r="B5" s="6" t="e">
        <f ca="1">IMAGE("https://shadowverse-portal.com/image/card/phase2/common/L/L_127321020.jpg",3)</f>
        <v>#NAME?</v>
      </c>
      <c r="C5" s="1">
        <v>3</v>
      </c>
      <c r="D5" s="1">
        <v>3</v>
      </c>
    </row>
    <row r="6" spans="1:4" ht="27.75" customHeight="1" x14ac:dyDescent="0.25">
      <c r="A6" s="5" t="s">
        <v>643</v>
      </c>
      <c r="B6" s="6" t="e">
        <f ca="1">IMAGE("https://shadowverse-portal.com/image/card/phase2/common/L/L_124314020.jpg",3)</f>
        <v>#NAME?</v>
      </c>
      <c r="C6" s="1">
        <v>3</v>
      </c>
      <c r="D6" s="1">
        <v>3</v>
      </c>
    </row>
    <row r="7" spans="1:4" ht="27.75" customHeight="1" x14ac:dyDescent="0.25">
      <c r="A7" s="5" t="s">
        <v>380</v>
      </c>
      <c r="B7" s="6" t="e">
        <f ca="1">IMAGE("https://shadowverse-portal.com/image/card/phase2/common/L/L_124341030.jpg",3)</f>
        <v>#NAME?</v>
      </c>
      <c r="C7" s="1">
        <v>3</v>
      </c>
      <c r="D7" s="1">
        <v>3</v>
      </c>
    </row>
    <row r="8" spans="1:4" ht="27.75" customHeight="1" x14ac:dyDescent="0.25">
      <c r="A8" s="5" t="s">
        <v>644</v>
      </c>
      <c r="B8" s="6" t="e">
        <f ca="1">IMAGE("https://shadowverse-portal.com/image/card/phase2/common/L/L_124321020.jpg",3)</f>
        <v>#NAME?</v>
      </c>
      <c r="C8" s="1">
        <v>3</v>
      </c>
      <c r="D8" s="1">
        <v>3</v>
      </c>
    </row>
    <row r="9" spans="1:4" ht="27.75" customHeight="1" x14ac:dyDescent="0.25">
      <c r="A9" s="5" t="s">
        <v>645</v>
      </c>
      <c r="B9" s="6" t="e">
        <f ca="1">IMAGE("https://shadowverse-portal.com/image/card/phase2/common/L/L_124331010.jpg",3)</f>
        <v>#NAME?</v>
      </c>
      <c r="C9" s="1">
        <v>3</v>
      </c>
      <c r="D9" s="1">
        <v>3</v>
      </c>
    </row>
    <row r="10" spans="1:4" ht="27.75" customHeight="1" x14ac:dyDescent="0.25">
      <c r="A10" s="5" t="s">
        <v>646</v>
      </c>
      <c r="B10" s="6" t="e">
        <f ca="1">IMAGE("https://shadowverse-portal.com/image/card/phase2/common/L/L_127311020.jpg",3)</f>
        <v>#NAME?</v>
      </c>
      <c r="C10" s="1">
        <v>3</v>
      </c>
      <c r="D10" s="1">
        <v>3</v>
      </c>
    </row>
    <row r="11" spans="1:4" ht="27.75" customHeight="1" x14ac:dyDescent="0.25">
      <c r="A11" s="5" t="s">
        <v>647</v>
      </c>
      <c r="B11" s="6" t="e">
        <f ca="1">IMAGE("https://shadowverse-portal.com/image/card/phase2/common/L/L_123331010.jpg",3)</f>
        <v>#NAME?</v>
      </c>
      <c r="C11" s="1">
        <v>2</v>
      </c>
      <c r="D11" s="1">
        <v>2</v>
      </c>
    </row>
    <row r="12" spans="1:4" ht="27.75" customHeight="1" x14ac:dyDescent="0.25">
      <c r="A12" s="5" t="s">
        <v>368</v>
      </c>
      <c r="B12" s="6" t="e">
        <f ca="1">IMAGE("https://shadowverse-portal.com/image/card/phase2/common/L/L_125331010.jpg",3)</f>
        <v>#NAME?</v>
      </c>
      <c r="C12" s="1">
        <v>2</v>
      </c>
      <c r="D12" s="1">
        <v>2</v>
      </c>
    </row>
    <row r="13" spans="1:4" ht="27.75" customHeight="1" x14ac:dyDescent="0.25">
      <c r="A13" s="5" t="s">
        <v>648</v>
      </c>
      <c r="B13" s="6" t="e">
        <f ca="1">IMAGE("https://shadowverse-portal.com/image/card/phase2/common/L/L_125321010.jpg",3)</f>
        <v>#NAME?</v>
      </c>
      <c r="C13" s="1">
        <v>2</v>
      </c>
      <c r="D13" s="1">
        <v>2</v>
      </c>
    </row>
    <row r="14" spans="1:4" ht="27.75" customHeight="1" x14ac:dyDescent="0.25">
      <c r="A14" s="5" t="s">
        <v>452</v>
      </c>
      <c r="B14" s="6" t="e">
        <f ca="1">IMAGE("https://shadowverse-portal.com/image/card/phase2/common/L/L_100314020.jpg",3)</f>
        <v>#NAME?</v>
      </c>
      <c r="C14" s="1">
        <v>2</v>
      </c>
      <c r="D14" s="1">
        <v>2</v>
      </c>
    </row>
    <row r="15" spans="1:4" ht="27.75" customHeight="1" x14ac:dyDescent="0.25">
      <c r="A15" s="5" t="s">
        <v>649</v>
      </c>
      <c r="B15" s="6" t="e">
        <f ca="1">IMAGE("https://shadowverse-portal.com/image/card/phase2/common/L/L_124314010.jpg",3)</f>
        <v>#NAME?</v>
      </c>
      <c r="C15" s="1">
        <v>2</v>
      </c>
      <c r="D15" s="1">
        <v>2</v>
      </c>
    </row>
    <row r="16" spans="1:4" ht="27.75" customHeight="1" x14ac:dyDescent="0.25">
      <c r="A16" s="5" t="s">
        <v>364</v>
      </c>
      <c r="B16" s="6" t="e">
        <f ca="1">IMAGE("https://shadowverse-portal.com/image/card/phase2/common/L/L_123341020.jpg",3)</f>
        <v>#NAME?</v>
      </c>
      <c r="C16" s="1">
        <v>2</v>
      </c>
      <c r="D16" s="1">
        <v>2</v>
      </c>
    </row>
    <row r="17" spans="1:4" ht="27.75" customHeight="1" x14ac:dyDescent="0.25">
      <c r="A17" s="5" t="s">
        <v>328</v>
      </c>
      <c r="B17" s="6" t="e">
        <f ca="1">IMAGE("https://shadowverse-portal.com/image/card/phase2/common/L/L_126041020.jpg",3)</f>
        <v>#NAME?</v>
      </c>
      <c r="C17" s="1">
        <v>1</v>
      </c>
      <c r="D17" s="1">
        <v>1</v>
      </c>
    </row>
    <row r="18" spans="1:4" ht="27.75" customHeight="1" x14ac:dyDescent="0.25">
      <c r="A18" s="8"/>
      <c r="B18" s="6"/>
    </row>
    <row r="19" spans="1:4" ht="27.75" customHeight="1" x14ac:dyDescent="0.25">
      <c r="A19" s="8"/>
      <c r="B19" s="6"/>
    </row>
    <row r="20" spans="1:4" ht="27.75" customHeight="1" x14ac:dyDescent="0.25">
      <c r="A20" s="8"/>
      <c r="B20" s="6"/>
    </row>
    <row r="21" spans="1:4" ht="27.75" customHeight="1" x14ac:dyDescent="0.25">
      <c r="A21" s="8"/>
      <c r="B21" s="6"/>
    </row>
    <row r="22" spans="1:4" ht="27.75" customHeight="1" x14ac:dyDescent="0.25">
      <c r="A22" s="8"/>
      <c r="B22" s="6"/>
    </row>
    <row r="23" spans="1:4" ht="27.75" customHeight="1" x14ac:dyDescent="0.25">
      <c r="A23" s="8"/>
      <c r="B23" s="6"/>
    </row>
    <row r="24" spans="1:4" ht="27.75" customHeight="1" x14ac:dyDescent="0.25">
      <c r="A24" s="8"/>
      <c r="B24" s="6"/>
    </row>
    <row r="25" spans="1:4" ht="27.75" customHeight="1" x14ac:dyDescent="0.25">
      <c r="A25" s="8"/>
      <c r="B25" s="6"/>
    </row>
    <row r="26" spans="1:4" ht="27.75" customHeight="1" x14ac:dyDescent="0.25">
      <c r="A26" s="8"/>
      <c r="B26" s="6"/>
    </row>
    <row r="27" spans="1:4" ht="27.75" customHeight="1" x14ac:dyDescent="0.25">
      <c r="A27" s="8"/>
      <c r="B27" s="6"/>
    </row>
    <row r="28" spans="1:4" ht="27.75" customHeight="1" x14ac:dyDescent="0.25">
      <c r="A28" s="8"/>
      <c r="B28" s="6"/>
    </row>
    <row r="29" spans="1:4" ht="27.75" customHeight="1" x14ac:dyDescent="0.25">
      <c r="A29" s="8"/>
      <c r="B29" s="6"/>
    </row>
    <row r="30" spans="1:4" ht="27.75" customHeight="1" x14ac:dyDescent="0.25">
      <c r="A30" s="8"/>
      <c r="B30" s="6"/>
    </row>
    <row r="31" spans="1:4" ht="27.75" customHeight="1" x14ac:dyDescent="0.25">
      <c r="A31" s="8"/>
      <c r="B31" s="6"/>
    </row>
    <row r="32" spans="1:4" ht="27.75" customHeight="1" x14ac:dyDescent="0.25">
      <c r="A32" s="8"/>
      <c r="B32" s="6"/>
    </row>
    <row r="33" spans="1:2" ht="27.75" customHeight="1" x14ac:dyDescent="0.25">
      <c r="A33" s="8"/>
      <c r="B33" s="6"/>
    </row>
    <row r="34" spans="1:2" ht="27.75" customHeight="1" x14ac:dyDescent="0.25">
      <c r="A34" s="8"/>
      <c r="B34" s="6"/>
    </row>
    <row r="35" spans="1:2" ht="27.75" customHeight="1" x14ac:dyDescent="0.25">
      <c r="A35" s="8"/>
      <c r="B35" s="6"/>
    </row>
    <row r="36" spans="1:2" ht="27.75" customHeight="1" x14ac:dyDescent="0.25">
      <c r="A36" s="8"/>
      <c r="B36" s="6"/>
    </row>
    <row r="37" spans="1:2" ht="27.75" customHeight="1" x14ac:dyDescent="0.25">
      <c r="A37" s="8"/>
      <c r="B37" s="6"/>
    </row>
    <row r="38" spans="1:2" ht="27.75" customHeight="1" x14ac:dyDescent="0.25">
      <c r="A38" s="8"/>
      <c r="B38" s="6"/>
    </row>
    <row r="39" spans="1:2" ht="27.75" customHeight="1" x14ac:dyDescent="0.25">
      <c r="A39" s="8"/>
      <c r="B39" s="6"/>
    </row>
    <row r="40" spans="1:2" ht="27.75" customHeight="1" x14ac:dyDescent="0.25">
      <c r="A40" s="8"/>
      <c r="B40" s="6"/>
    </row>
    <row r="41" spans="1:2" ht="27.75" customHeight="1" x14ac:dyDescent="0.25">
      <c r="A41" s="8"/>
      <c r="B41" s="6"/>
    </row>
    <row r="42" spans="1:2" ht="27.75" customHeight="1" x14ac:dyDescent="0.25">
      <c r="A42" s="8"/>
      <c r="B42" s="6"/>
    </row>
    <row r="43" spans="1:2" ht="27.75" customHeight="1" x14ac:dyDescent="0.25">
      <c r="A43" s="8"/>
      <c r="B43" s="6"/>
    </row>
    <row r="44" spans="1:2" ht="27.75" customHeight="1" x14ac:dyDescent="0.25">
      <c r="A44" s="8"/>
      <c r="B44" s="6"/>
    </row>
    <row r="45" spans="1:2" ht="27.75" customHeight="1" x14ac:dyDescent="0.25">
      <c r="A45" s="8"/>
      <c r="B45" s="6"/>
    </row>
    <row r="46" spans="1:2" ht="27.75" customHeight="1" x14ac:dyDescent="0.25">
      <c r="A46" s="8"/>
      <c r="B46" s="6"/>
    </row>
    <row r="47" spans="1:2" ht="27.75" customHeight="1" x14ac:dyDescent="0.25">
      <c r="A47" s="8"/>
      <c r="B47" s="6"/>
    </row>
    <row r="48" spans="1:2" ht="27.75" customHeight="1" x14ac:dyDescent="0.25">
      <c r="A48" s="8"/>
      <c r="B48" s="6"/>
    </row>
    <row r="49" spans="1:2" ht="27.75" customHeight="1" x14ac:dyDescent="0.25">
      <c r="A49" s="8"/>
      <c r="B49" s="6"/>
    </row>
    <row r="50" spans="1:2" ht="27.75" customHeight="1" x14ac:dyDescent="0.25">
      <c r="A50" s="8"/>
      <c r="B50" s="6"/>
    </row>
    <row r="51" spans="1:2" ht="27.75" customHeight="1" x14ac:dyDescent="0.25">
      <c r="A51" s="8"/>
      <c r="B51" s="6"/>
    </row>
    <row r="52" spans="1:2" ht="27.75" customHeight="1" x14ac:dyDescent="0.25">
      <c r="A52" s="8"/>
      <c r="B52" s="6"/>
    </row>
    <row r="53" spans="1:2" ht="27.75" customHeight="1" x14ac:dyDescent="0.25">
      <c r="A53" s="8"/>
      <c r="B53" s="6"/>
    </row>
    <row r="54" spans="1:2" ht="27.75" customHeight="1" x14ac:dyDescent="0.25">
      <c r="A54" s="8"/>
      <c r="B54" s="6"/>
    </row>
    <row r="55" spans="1:2" ht="27.75" customHeight="1" x14ac:dyDescent="0.25">
      <c r="A55" s="8"/>
      <c r="B55" s="6"/>
    </row>
    <row r="56" spans="1:2" ht="27.75" customHeight="1" x14ac:dyDescent="0.25">
      <c r="A56" s="8"/>
      <c r="B56" s="6"/>
    </row>
    <row r="57" spans="1:2" ht="27.75" customHeight="1" x14ac:dyDescent="0.25">
      <c r="A57" s="8"/>
      <c r="B57" s="6"/>
    </row>
    <row r="58" spans="1:2" ht="27.75" customHeight="1" x14ac:dyDescent="0.25">
      <c r="A58" s="8"/>
      <c r="B58" s="6"/>
    </row>
    <row r="59" spans="1:2" ht="27.75" customHeight="1" x14ac:dyDescent="0.25">
      <c r="A59" s="8"/>
      <c r="B59" s="6"/>
    </row>
    <row r="60" spans="1:2" ht="27.75" customHeight="1" x14ac:dyDescent="0.25">
      <c r="A60" s="8"/>
      <c r="B60" s="6"/>
    </row>
    <row r="61" spans="1:2" ht="27.75" customHeight="1" x14ac:dyDescent="0.25">
      <c r="A61" s="8"/>
      <c r="B61" s="6"/>
    </row>
    <row r="62" spans="1:2" ht="27.75" customHeight="1" x14ac:dyDescent="0.25">
      <c r="A62" s="8"/>
      <c r="B62" s="6"/>
    </row>
    <row r="63" spans="1:2" ht="27.75" customHeight="1" x14ac:dyDescent="0.25">
      <c r="A63" s="8"/>
      <c r="B63" s="6"/>
    </row>
    <row r="64" spans="1:2" ht="27.75" customHeight="1" x14ac:dyDescent="0.25">
      <c r="A64" s="8"/>
      <c r="B64" s="6"/>
    </row>
    <row r="65" spans="1:2" ht="27.75" customHeight="1" x14ac:dyDescent="0.25">
      <c r="A65" s="8"/>
      <c r="B65" s="6"/>
    </row>
    <row r="66" spans="1:2" ht="27.75" customHeight="1" x14ac:dyDescent="0.25">
      <c r="A66" s="8"/>
      <c r="B66" s="6"/>
    </row>
    <row r="67" spans="1:2" ht="27.75" customHeight="1" x14ac:dyDescent="0.25">
      <c r="A67" s="8"/>
      <c r="B67" s="6"/>
    </row>
    <row r="68" spans="1:2" ht="27.75" customHeight="1" x14ac:dyDescent="0.25">
      <c r="A68" s="8"/>
      <c r="B68" s="6"/>
    </row>
    <row r="69" spans="1:2" ht="27.75" customHeight="1" x14ac:dyDescent="0.25">
      <c r="A69" s="8"/>
      <c r="B69" s="6"/>
    </row>
    <row r="70" spans="1:2" ht="27.75" customHeight="1" x14ac:dyDescent="0.25">
      <c r="A70" s="8"/>
      <c r="B70" s="6"/>
    </row>
    <row r="71" spans="1:2" ht="27.75" customHeight="1" x14ac:dyDescent="0.25">
      <c r="A71" s="8"/>
      <c r="B71" s="6"/>
    </row>
    <row r="72" spans="1:2" ht="27.75" customHeight="1" x14ac:dyDescent="0.25">
      <c r="A72" s="8"/>
      <c r="B72" s="6"/>
    </row>
    <row r="73" spans="1:2" ht="27.75" customHeight="1" x14ac:dyDescent="0.25">
      <c r="A73" s="8"/>
      <c r="B73" s="6"/>
    </row>
    <row r="74" spans="1:2" ht="27.75" customHeight="1" x14ac:dyDescent="0.25">
      <c r="A74" s="8"/>
      <c r="B74" s="6"/>
    </row>
    <row r="75" spans="1:2" ht="27.75" customHeight="1" x14ac:dyDescent="0.25">
      <c r="A75" s="8"/>
      <c r="B75" s="6"/>
    </row>
    <row r="76" spans="1:2" ht="27.75" customHeight="1" x14ac:dyDescent="0.25">
      <c r="A76" s="8"/>
      <c r="B76" s="6"/>
    </row>
    <row r="77" spans="1:2" ht="27.75" customHeight="1" x14ac:dyDescent="0.25">
      <c r="A77" s="8"/>
      <c r="B77" s="6"/>
    </row>
    <row r="78" spans="1:2" ht="27.75" customHeight="1" x14ac:dyDescent="0.25">
      <c r="A78" s="8"/>
      <c r="B78" s="6"/>
    </row>
    <row r="79" spans="1:2" ht="27.75" customHeight="1" x14ac:dyDescent="0.25">
      <c r="A79" s="8"/>
      <c r="B79" s="6"/>
    </row>
    <row r="80" spans="1:2" ht="15.75" customHeight="1" x14ac:dyDescent="0.25">
      <c r="A80" s="8"/>
      <c r="B80" s="6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D80">
    <cfRule type="expression" dxfId="0" priority="1">
      <formula>$C2&gt;=2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184" width="8.7109375" customWidth="1"/>
  </cols>
  <sheetData>
    <row r="1" spans="1:184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22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34</v>
      </c>
      <c r="R1" s="4" t="s">
        <v>35</v>
      </c>
      <c r="S1" s="4" t="s">
        <v>36</v>
      </c>
      <c r="T1" s="4" t="s">
        <v>5</v>
      </c>
      <c r="U1" s="4" t="s">
        <v>38</v>
      </c>
      <c r="V1" s="4" t="s">
        <v>39</v>
      </c>
      <c r="W1" s="4" t="s">
        <v>40</v>
      </c>
      <c r="X1" s="4" t="s">
        <v>42</v>
      </c>
      <c r="Y1" s="4" t="s">
        <v>46</v>
      </c>
      <c r="Z1" s="4" t="s">
        <v>47</v>
      </c>
      <c r="AA1" s="4" t="s">
        <v>10</v>
      </c>
      <c r="AB1" s="4" t="s">
        <v>53</v>
      </c>
      <c r="AC1" s="4" t="s">
        <v>56</v>
      </c>
      <c r="AD1" s="4" t="s">
        <v>57</v>
      </c>
      <c r="AE1" s="4" t="s">
        <v>60</v>
      </c>
      <c r="AF1" s="4" t="s">
        <v>61</v>
      </c>
      <c r="AG1" s="4" t="s">
        <v>62</v>
      </c>
      <c r="AH1" s="4" t="s">
        <v>64</v>
      </c>
      <c r="AI1" s="4" t="s">
        <v>65</v>
      </c>
      <c r="AJ1" s="4" t="s">
        <v>66</v>
      </c>
      <c r="AK1" s="4" t="s">
        <v>67</v>
      </c>
      <c r="AL1" s="4" t="s">
        <v>68</v>
      </c>
      <c r="AM1" s="4" t="s">
        <v>70</v>
      </c>
      <c r="AN1" s="4" t="s">
        <v>73</v>
      </c>
      <c r="AO1" s="4" t="s">
        <v>74</v>
      </c>
      <c r="AP1" s="4" t="s">
        <v>75</v>
      </c>
      <c r="AQ1" s="4" t="s">
        <v>76</v>
      </c>
      <c r="AR1" s="4" t="s">
        <v>78</v>
      </c>
      <c r="AS1" s="4" t="s">
        <v>79</v>
      </c>
      <c r="AT1" s="4" t="s">
        <v>81</v>
      </c>
      <c r="AU1" s="4" t="s">
        <v>83</v>
      </c>
      <c r="AV1" s="4" t="s">
        <v>84</v>
      </c>
      <c r="AW1" s="4" t="s">
        <v>85</v>
      </c>
      <c r="AX1" s="4" t="s">
        <v>86</v>
      </c>
      <c r="AY1" s="4" t="s">
        <v>87</v>
      </c>
      <c r="AZ1" s="4" t="s">
        <v>88</v>
      </c>
      <c r="BA1" s="4" t="s">
        <v>89</v>
      </c>
      <c r="BB1" s="4" t="s">
        <v>90</v>
      </c>
      <c r="BC1" s="4" t="s">
        <v>94</v>
      </c>
      <c r="BD1" s="4" t="s">
        <v>95</v>
      </c>
      <c r="BE1" s="4" t="s">
        <v>96</v>
      </c>
      <c r="BF1" s="4" t="s">
        <v>97</v>
      </c>
      <c r="BG1" s="4" t="s">
        <v>11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106</v>
      </c>
      <c r="BO1" s="4" t="s">
        <v>107</v>
      </c>
      <c r="BP1" s="4" t="s">
        <v>109</v>
      </c>
      <c r="BQ1" s="4" t="s">
        <v>110</v>
      </c>
      <c r="BR1" s="4" t="s">
        <v>111</v>
      </c>
      <c r="BS1" s="4" t="s">
        <v>113</v>
      </c>
      <c r="BT1" s="4" t="s">
        <v>114</v>
      </c>
      <c r="BU1" s="4" t="s">
        <v>115</v>
      </c>
      <c r="BV1" s="4" t="s">
        <v>116</v>
      </c>
      <c r="BW1" s="4" t="s">
        <v>118</v>
      </c>
      <c r="BX1" s="4" t="s">
        <v>119</v>
      </c>
      <c r="BY1" s="4" t="s">
        <v>120</v>
      </c>
      <c r="BZ1" s="4" t="s">
        <v>122</v>
      </c>
      <c r="CA1" s="4" t="s">
        <v>123</v>
      </c>
      <c r="CB1" s="4" t="s">
        <v>124</v>
      </c>
      <c r="CC1" s="4" t="s">
        <v>128</v>
      </c>
      <c r="CD1" s="4" t="s">
        <v>130</v>
      </c>
      <c r="CE1" s="4" t="s">
        <v>131</v>
      </c>
      <c r="CF1" s="4" t="s">
        <v>133</v>
      </c>
      <c r="CG1" s="4" t="s">
        <v>134</v>
      </c>
      <c r="CH1" s="4" t="s">
        <v>136</v>
      </c>
      <c r="CI1" s="4" t="s">
        <v>137</v>
      </c>
      <c r="CJ1" s="4" t="s">
        <v>12</v>
      </c>
      <c r="CK1" s="4" t="s">
        <v>138</v>
      </c>
      <c r="CL1" s="4" t="s">
        <v>139</v>
      </c>
      <c r="CM1" s="4" t="s">
        <v>140</v>
      </c>
      <c r="CN1" s="4" t="s">
        <v>142</v>
      </c>
      <c r="CO1" s="4" t="s">
        <v>143</v>
      </c>
      <c r="CP1" s="4" t="s">
        <v>144</v>
      </c>
      <c r="CQ1" s="4" t="s">
        <v>145</v>
      </c>
      <c r="CR1" s="4" t="s">
        <v>146</v>
      </c>
      <c r="CS1" s="4" t="s">
        <v>148</v>
      </c>
      <c r="CT1" s="4" t="s">
        <v>150</v>
      </c>
      <c r="CU1" s="4" t="s">
        <v>151</v>
      </c>
      <c r="CV1" s="4" t="s">
        <v>154</v>
      </c>
      <c r="CW1" s="4" t="s">
        <v>155</v>
      </c>
      <c r="CX1" s="4" t="s">
        <v>157</v>
      </c>
      <c r="CY1" s="4" t="s">
        <v>158</v>
      </c>
      <c r="CZ1" s="4" t="s">
        <v>159</v>
      </c>
      <c r="DA1" s="4" t="s">
        <v>161</v>
      </c>
      <c r="DB1" s="4" t="s">
        <v>163</v>
      </c>
      <c r="DC1" s="4" t="s">
        <v>164</v>
      </c>
      <c r="DD1" s="4" t="s">
        <v>166</v>
      </c>
      <c r="DE1" s="4" t="s">
        <v>168</v>
      </c>
      <c r="DF1" s="4" t="s">
        <v>169</v>
      </c>
      <c r="DG1" s="4" t="s">
        <v>170</v>
      </c>
      <c r="DH1" s="4" t="s">
        <v>171</v>
      </c>
      <c r="DI1" s="4" t="s">
        <v>172</v>
      </c>
      <c r="DJ1" s="4" t="s">
        <v>173</v>
      </c>
      <c r="DK1" s="4" t="s">
        <v>175</v>
      </c>
      <c r="DL1" s="4" t="s">
        <v>176</v>
      </c>
      <c r="DM1" s="4" t="s">
        <v>179</v>
      </c>
      <c r="DN1" s="4" t="s">
        <v>15</v>
      </c>
      <c r="DO1" s="4" t="s">
        <v>180</v>
      </c>
      <c r="DP1" s="4" t="s">
        <v>181</v>
      </c>
      <c r="DQ1" s="4" t="s">
        <v>182</v>
      </c>
      <c r="DR1" s="4" t="s">
        <v>183</v>
      </c>
      <c r="DS1" s="4" t="s">
        <v>184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194</v>
      </c>
      <c r="DY1" s="4" t="s">
        <v>195</v>
      </c>
      <c r="DZ1" s="4" t="s">
        <v>196</v>
      </c>
      <c r="EA1" s="4" t="s">
        <v>197</v>
      </c>
      <c r="EB1" s="4" t="s">
        <v>198</v>
      </c>
      <c r="EC1" s="4" t="s">
        <v>199</v>
      </c>
      <c r="ED1" s="4" t="s">
        <v>202</v>
      </c>
      <c r="EE1" s="4" t="s">
        <v>205</v>
      </c>
      <c r="EF1" s="4" t="s">
        <v>206</v>
      </c>
      <c r="EG1" s="4" t="s">
        <v>208</v>
      </c>
      <c r="EH1" s="4" t="s">
        <v>210</v>
      </c>
      <c r="EI1" s="4" t="s">
        <v>21</v>
      </c>
      <c r="EJ1" s="4" t="s">
        <v>211</v>
      </c>
      <c r="EK1" s="4" t="s">
        <v>217</v>
      </c>
      <c r="EL1" s="4" t="s">
        <v>220</v>
      </c>
      <c r="EM1" s="4" t="s">
        <v>222</v>
      </c>
      <c r="EN1" s="4" t="s">
        <v>223</v>
      </c>
      <c r="EO1" s="4" t="s">
        <v>224</v>
      </c>
      <c r="EP1" s="4" t="s">
        <v>227</v>
      </c>
      <c r="EQ1" s="4" t="s">
        <v>229</v>
      </c>
      <c r="ER1" s="4" t="s">
        <v>20</v>
      </c>
      <c r="ES1" s="4" t="s">
        <v>230</v>
      </c>
      <c r="ET1" s="4" t="s">
        <v>231</v>
      </c>
      <c r="EU1" s="4" t="s">
        <v>232</v>
      </c>
      <c r="EV1" s="4" t="s">
        <v>234</v>
      </c>
      <c r="EW1" s="4" t="s">
        <v>235</v>
      </c>
      <c r="EX1" s="4" t="s">
        <v>236</v>
      </c>
      <c r="EY1" s="4" t="s">
        <v>237</v>
      </c>
      <c r="EZ1" s="4" t="s">
        <v>238</v>
      </c>
      <c r="FA1" s="4" t="s">
        <v>242</v>
      </c>
      <c r="FB1" s="4" t="s">
        <v>243</v>
      </c>
      <c r="FC1" s="4" t="s">
        <v>247</v>
      </c>
      <c r="FD1" s="4" t="s">
        <v>248</v>
      </c>
      <c r="FE1" s="4" t="s">
        <v>251</v>
      </c>
      <c r="FF1" s="4" t="s">
        <v>252</v>
      </c>
      <c r="FG1" s="4" t="s">
        <v>253</v>
      </c>
      <c r="FH1" s="4" t="s">
        <v>255</v>
      </c>
      <c r="FI1" s="4" t="s">
        <v>258</v>
      </c>
      <c r="FJ1" s="4" t="s">
        <v>260</v>
      </c>
      <c r="FK1" s="4" t="s">
        <v>261</v>
      </c>
      <c r="FL1" s="4" t="s">
        <v>262</v>
      </c>
      <c r="FM1" s="4" t="s">
        <v>263</v>
      </c>
      <c r="FN1" s="4" t="s">
        <v>264</v>
      </c>
      <c r="FO1" s="4" t="s">
        <v>267</v>
      </c>
      <c r="FP1" s="4" t="s">
        <v>268</v>
      </c>
      <c r="FQ1" s="4" t="s">
        <v>269</v>
      </c>
      <c r="FR1" s="4" t="s">
        <v>270</v>
      </c>
      <c r="FS1" s="4" t="s">
        <v>271</v>
      </c>
      <c r="FT1" s="4" t="s">
        <v>272</v>
      </c>
      <c r="FU1" s="4" t="s">
        <v>274</v>
      </c>
      <c r="FV1" s="4" t="s">
        <v>276</v>
      </c>
      <c r="FW1" s="4" t="s">
        <v>277</v>
      </c>
      <c r="FX1" s="4" t="s">
        <v>279</v>
      </c>
      <c r="FY1" s="4" t="s">
        <v>280</v>
      </c>
      <c r="FZ1" s="4" t="s">
        <v>281</v>
      </c>
      <c r="GA1" s="4" t="s">
        <v>282</v>
      </c>
      <c r="GB1" s="4" t="s">
        <v>283</v>
      </c>
    </row>
    <row r="2" spans="1:184" ht="27.75" customHeight="1" x14ac:dyDescent="0.25">
      <c r="A2" s="5" t="s">
        <v>298</v>
      </c>
      <c r="B2" s="6" t="e">
        <f ca="1">IMAGE("https://shadowverse-portal.com/image/card/phase2/common/L/L_127531010.jpg",3)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  <c r="CX2" s="1">
        <v>3</v>
      </c>
      <c r="CY2" s="1">
        <v>3</v>
      </c>
      <c r="CZ2" s="1">
        <v>3</v>
      </c>
      <c r="DA2" s="1">
        <v>3</v>
      </c>
      <c r="DB2" s="1">
        <v>3</v>
      </c>
      <c r="DC2" s="1">
        <v>3</v>
      </c>
      <c r="DD2" s="1">
        <v>3</v>
      </c>
      <c r="DE2" s="1">
        <v>3</v>
      </c>
      <c r="DF2" s="1">
        <v>3</v>
      </c>
      <c r="DG2" s="1">
        <v>3</v>
      </c>
      <c r="DH2" s="1">
        <v>3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3</v>
      </c>
      <c r="DO2" s="1">
        <v>3</v>
      </c>
      <c r="DP2" s="1">
        <v>3</v>
      </c>
      <c r="DQ2" s="1">
        <v>3</v>
      </c>
      <c r="DR2" s="1">
        <v>3</v>
      </c>
      <c r="DS2" s="1">
        <v>3</v>
      </c>
      <c r="DT2" s="1">
        <v>3</v>
      </c>
      <c r="DU2" s="1">
        <v>3</v>
      </c>
      <c r="DV2" s="1">
        <v>3</v>
      </c>
      <c r="DW2" s="1">
        <v>3</v>
      </c>
      <c r="DX2" s="1">
        <v>3</v>
      </c>
      <c r="DY2" s="1">
        <v>3</v>
      </c>
      <c r="DZ2" s="1">
        <v>3</v>
      </c>
      <c r="EA2" s="1">
        <v>3</v>
      </c>
      <c r="EB2" s="1">
        <v>3</v>
      </c>
      <c r="EC2" s="1">
        <v>3</v>
      </c>
      <c r="ED2" s="1">
        <v>3</v>
      </c>
      <c r="EE2" s="1">
        <v>3</v>
      </c>
      <c r="EF2" s="1">
        <v>3</v>
      </c>
      <c r="EG2" s="1">
        <v>3</v>
      </c>
      <c r="EH2" s="1">
        <v>3</v>
      </c>
      <c r="EI2" s="1">
        <v>3</v>
      </c>
      <c r="EJ2" s="1">
        <v>3</v>
      </c>
      <c r="EK2" s="1">
        <v>3</v>
      </c>
      <c r="EL2" s="1">
        <v>3</v>
      </c>
      <c r="EM2" s="1">
        <v>3</v>
      </c>
      <c r="EN2" s="1">
        <v>3</v>
      </c>
      <c r="EO2" s="1">
        <v>3</v>
      </c>
      <c r="EP2" s="1">
        <v>3</v>
      </c>
      <c r="EQ2" s="1">
        <v>3</v>
      </c>
      <c r="ER2" s="1">
        <v>3</v>
      </c>
      <c r="ES2" s="1">
        <v>3</v>
      </c>
      <c r="ET2" s="1">
        <v>3</v>
      </c>
      <c r="EU2" s="1">
        <v>3</v>
      </c>
      <c r="EV2" s="1">
        <v>3</v>
      </c>
      <c r="EW2" s="1">
        <v>3</v>
      </c>
      <c r="EX2" s="1">
        <v>3</v>
      </c>
      <c r="EY2" s="1">
        <v>3</v>
      </c>
      <c r="EZ2" s="1">
        <v>3</v>
      </c>
      <c r="FA2" s="1">
        <v>3</v>
      </c>
      <c r="FB2" s="1">
        <v>3</v>
      </c>
      <c r="FC2" s="1">
        <v>3</v>
      </c>
      <c r="FD2" s="1">
        <v>3</v>
      </c>
      <c r="FE2" s="1">
        <v>3</v>
      </c>
      <c r="FF2" s="1">
        <v>3</v>
      </c>
      <c r="FG2" s="1">
        <v>3</v>
      </c>
      <c r="FH2" s="1">
        <v>3</v>
      </c>
      <c r="FI2" s="1">
        <v>3</v>
      </c>
      <c r="FJ2" s="1">
        <v>3</v>
      </c>
      <c r="FK2" s="1">
        <v>3</v>
      </c>
      <c r="FL2" s="1">
        <v>3</v>
      </c>
      <c r="FM2" s="1">
        <v>3</v>
      </c>
      <c r="FN2" s="1">
        <v>3</v>
      </c>
      <c r="FO2" s="1">
        <v>3</v>
      </c>
      <c r="FP2" s="1">
        <v>3</v>
      </c>
      <c r="FQ2" s="1">
        <v>3</v>
      </c>
      <c r="FR2" s="1">
        <v>3</v>
      </c>
      <c r="FS2" s="1">
        <v>3</v>
      </c>
      <c r="FT2" s="1">
        <v>3</v>
      </c>
      <c r="FU2" s="1">
        <v>3</v>
      </c>
      <c r="FV2" s="1">
        <v>3</v>
      </c>
      <c r="FW2" s="1">
        <v>3</v>
      </c>
      <c r="FX2" s="1">
        <v>3</v>
      </c>
      <c r="FY2" s="1">
        <v>3</v>
      </c>
      <c r="FZ2" s="1">
        <v>3</v>
      </c>
      <c r="GA2" s="1">
        <v>3</v>
      </c>
      <c r="GB2" s="1">
        <v>3</v>
      </c>
    </row>
    <row r="3" spans="1:184" ht="27.75" customHeight="1" x14ac:dyDescent="0.25">
      <c r="A3" s="5" t="s">
        <v>299</v>
      </c>
      <c r="B3" s="6" t="e">
        <f ca="1">IMAGE("https://shadowverse-portal.com/image/card/phase2/common/L/L_126521020.jpg",3)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3</v>
      </c>
      <c r="DB3" s="1">
        <v>3</v>
      </c>
      <c r="DC3" s="1">
        <v>3</v>
      </c>
      <c r="DD3" s="1">
        <v>3</v>
      </c>
      <c r="DE3" s="1">
        <v>3</v>
      </c>
      <c r="DF3" s="1">
        <v>3</v>
      </c>
      <c r="DG3" s="1">
        <v>3</v>
      </c>
      <c r="DH3" s="1">
        <v>3</v>
      </c>
      <c r="DI3" s="1">
        <v>3</v>
      </c>
      <c r="DJ3" s="1">
        <v>3</v>
      </c>
      <c r="DK3" s="1">
        <v>3</v>
      </c>
      <c r="DL3" s="1">
        <v>3</v>
      </c>
      <c r="DM3" s="1">
        <v>3</v>
      </c>
      <c r="DN3" s="1">
        <v>3</v>
      </c>
      <c r="DO3" s="1">
        <v>3</v>
      </c>
      <c r="DP3" s="1">
        <v>3</v>
      </c>
      <c r="DQ3" s="1">
        <v>3</v>
      </c>
      <c r="DR3" s="1">
        <v>3</v>
      </c>
      <c r="DS3" s="1">
        <v>3</v>
      </c>
      <c r="DT3" s="1">
        <v>3</v>
      </c>
      <c r="DU3" s="1">
        <v>3</v>
      </c>
      <c r="DV3" s="1">
        <v>3</v>
      </c>
      <c r="DW3" s="1">
        <v>3</v>
      </c>
      <c r="DX3" s="1">
        <v>3</v>
      </c>
      <c r="DY3" s="1">
        <v>3</v>
      </c>
      <c r="DZ3" s="1">
        <v>3</v>
      </c>
      <c r="EA3" s="1">
        <v>3</v>
      </c>
      <c r="EB3" s="1">
        <v>3</v>
      </c>
      <c r="EC3" s="1">
        <v>3</v>
      </c>
      <c r="ED3" s="1">
        <v>3</v>
      </c>
      <c r="EE3" s="1">
        <v>3</v>
      </c>
      <c r="EF3" s="1">
        <v>3</v>
      </c>
      <c r="EG3" s="1">
        <v>3</v>
      </c>
      <c r="EH3" s="1">
        <v>3</v>
      </c>
      <c r="EI3" s="1">
        <v>3</v>
      </c>
      <c r="EJ3" s="1">
        <v>3</v>
      </c>
      <c r="EK3" s="1">
        <v>3</v>
      </c>
      <c r="EL3" s="1">
        <v>3</v>
      </c>
      <c r="EM3" s="1">
        <v>3</v>
      </c>
      <c r="EN3" s="1">
        <v>3</v>
      </c>
      <c r="EO3" s="1">
        <v>3</v>
      </c>
      <c r="EP3" s="1">
        <v>3</v>
      </c>
      <c r="EQ3" s="1">
        <v>3</v>
      </c>
      <c r="ER3" s="1">
        <v>3</v>
      </c>
      <c r="ES3" s="1">
        <v>3</v>
      </c>
      <c r="ET3" s="1">
        <v>3</v>
      </c>
      <c r="EU3" s="1">
        <v>3</v>
      </c>
      <c r="EV3" s="1">
        <v>3</v>
      </c>
      <c r="EW3" s="1">
        <v>3</v>
      </c>
      <c r="EX3" s="1">
        <v>3</v>
      </c>
      <c r="EY3" s="1">
        <v>3</v>
      </c>
      <c r="EZ3" s="1">
        <v>3</v>
      </c>
      <c r="FA3" s="1">
        <v>3</v>
      </c>
      <c r="FB3" s="1">
        <v>3</v>
      </c>
      <c r="FC3" s="1">
        <v>3</v>
      </c>
      <c r="FD3" s="1">
        <v>3</v>
      </c>
      <c r="FE3" s="1">
        <v>3</v>
      </c>
      <c r="FF3" s="1">
        <v>3</v>
      </c>
      <c r="FG3" s="1">
        <v>3</v>
      </c>
      <c r="FH3" s="1">
        <v>3</v>
      </c>
      <c r="FI3" s="1">
        <v>3</v>
      </c>
      <c r="FJ3" s="1">
        <v>3</v>
      </c>
      <c r="FK3" s="1">
        <v>3</v>
      </c>
      <c r="FL3" s="1">
        <v>3</v>
      </c>
      <c r="FM3" s="1">
        <v>3</v>
      </c>
      <c r="FN3" s="1">
        <v>3</v>
      </c>
      <c r="FO3" s="1">
        <v>3</v>
      </c>
      <c r="FP3" s="1">
        <v>3</v>
      </c>
      <c r="FQ3" s="1">
        <v>3</v>
      </c>
      <c r="FR3" s="1">
        <v>3</v>
      </c>
      <c r="FS3" s="1">
        <v>3</v>
      </c>
      <c r="FT3" s="1">
        <v>3</v>
      </c>
      <c r="FU3" s="1">
        <v>3</v>
      </c>
      <c r="FV3" s="1">
        <v>3</v>
      </c>
      <c r="FW3" s="1">
        <v>3</v>
      </c>
      <c r="FX3" s="1">
        <v>3</v>
      </c>
      <c r="FY3" s="1">
        <v>3</v>
      </c>
      <c r="FZ3" s="1">
        <v>3</v>
      </c>
      <c r="GA3" s="1">
        <v>3</v>
      </c>
      <c r="GB3" s="1">
        <v>3</v>
      </c>
    </row>
    <row r="4" spans="1:184" ht="27.75" customHeight="1" x14ac:dyDescent="0.25">
      <c r="A4" s="5" t="s">
        <v>300</v>
      </c>
      <c r="B4" s="6" t="e">
        <f ca="1">IMAGE("https://shadowverse-portal.com/image/card/phase2/common/L/L_127541010.jpg",3)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  <c r="CX4" s="1">
        <v>3</v>
      </c>
      <c r="CY4" s="1">
        <v>3</v>
      </c>
      <c r="CZ4" s="1">
        <v>3</v>
      </c>
      <c r="DA4" s="1">
        <v>3</v>
      </c>
      <c r="DB4" s="1">
        <v>3</v>
      </c>
      <c r="DC4" s="1">
        <v>3</v>
      </c>
      <c r="DD4" s="1">
        <v>3</v>
      </c>
      <c r="DE4" s="1">
        <v>3</v>
      </c>
      <c r="DF4" s="1">
        <v>3</v>
      </c>
      <c r="DG4" s="1">
        <v>3</v>
      </c>
      <c r="DH4" s="1">
        <v>3</v>
      </c>
      <c r="DI4" s="1">
        <v>3</v>
      </c>
      <c r="DJ4" s="1">
        <v>3</v>
      </c>
      <c r="DK4" s="1">
        <v>3</v>
      </c>
      <c r="DL4" s="1">
        <v>3</v>
      </c>
      <c r="DM4" s="1">
        <v>3</v>
      </c>
      <c r="DN4" s="1">
        <v>3</v>
      </c>
      <c r="DO4" s="1">
        <v>3</v>
      </c>
      <c r="DP4" s="1">
        <v>3</v>
      </c>
      <c r="DQ4" s="1">
        <v>3</v>
      </c>
      <c r="DR4" s="1">
        <v>3</v>
      </c>
      <c r="DS4" s="1">
        <v>3</v>
      </c>
      <c r="DT4" s="1">
        <v>3</v>
      </c>
      <c r="DU4" s="1">
        <v>3</v>
      </c>
      <c r="DV4" s="1">
        <v>3</v>
      </c>
      <c r="DW4" s="1">
        <v>3</v>
      </c>
      <c r="DX4" s="1">
        <v>3</v>
      </c>
      <c r="DY4" s="1">
        <v>3</v>
      </c>
      <c r="DZ4" s="1">
        <v>3</v>
      </c>
      <c r="EA4" s="1">
        <v>3</v>
      </c>
      <c r="EB4" s="1">
        <v>3</v>
      </c>
      <c r="EC4" s="1">
        <v>3</v>
      </c>
      <c r="ED4" s="1">
        <v>3</v>
      </c>
      <c r="EE4" s="1">
        <v>3</v>
      </c>
      <c r="EF4" s="1">
        <v>3</v>
      </c>
      <c r="EG4" s="1">
        <v>3</v>
      </c>
      <c r="EH4" s="1">
        <v>3</v>
      </c>
      <c r="EI4" s="1">
        <v>3</v>
      </c>
      <c r="EJ4" s="1">
        <v>3</v>
      </c>
      <c r="EK4" s="1">
        <v>3</v>
      </c>
      <c r="EL4" s="1">
        <v>3</v>
      </c>
      <c r="EM4" s="1">
        <v>3</v>
      </c>
      <c r="EN4" s="1">
        <v>3</v>
      </c>
      <c r="EO4" s="1">
        <v>3</v>
      </c>
      <c r="EP4" s="1">
        <v>3</v>
      </c>
      <c r="EQ4" s="1">
        <v>3</v>
      </c>
      <c r="ER4" s="1">
        <v>3</v>
      </c>
      <c r="ES4" s="1">
        <v>3</v>
      </c>
      <c r="ET4" s="1">
        <v>3</v>
      </c>
      <c r="EU4" s="1">
        <v>3</v>
      </c>
      <c r="EV4" s="1">
        <v>3</v>
      </c>
      <c r="EW4" s="1">
        <v>3</v>
      </c>
      <c r="EX4" s="1">
        <v>3</v>
      </c>
      <c r="EY4" s="1">
        <v>3</v>
      </c>
      <c r="EZ4" s="1">
        <v>3</v>
      </c>
      <c r="FA4" s="1">
        <v>3</v>
      </c>
      <c r="FB4" s="1">
        <v>3</v>
      </c>
      <c r="FC4" s="1">
        <v>3</v>
      </c>
      <c r="FD4" s="1">
        <v>3</v>
      </c>
      <c r="FE4" s="1">
        <v>3</v>
      </c>
      <c r="FF4" s="1">
        <v>3</v>
      </c>
      <c r="FG4" s="1">
        <v>3</v>
      </c>
      <c r="FH4" s="1">
        <v>3</v>
      </c>
      <c r="FI4" s="1">
        <v>3</v>
      </c>
      <c r="FJ4" s="1">
        <v>3</v>
      </c>
      <c r="FK4" s="1">
        <v>3</v>
      </c>
      <c r="FL4" s="1">
        <v>3</v>
      </c>
      <c r="FM4" s="1">
        <v>3</v>
      </c>
      <c r="FN4" s="1">
        <v>3</v>
      </c>
      <c r="FO4" s="1">
        <v>3</v>
      </c>
      <c r="FP4" s="1">
        <v>3</v>
      </c>
      <c r="FQ4" s="1">
        <v>3</v>
      </c>
      <c r="FR4" s="1">
        <v>3</v>
      </c>
      <c r="FS4" s="1">
        <v>3</v>
      </c>
      <c r="FT4" s="1">
        <v>3</v>
      </c>
      <c r="FU4" s="1">
        <v>3</v>
      </c>
      <c r="FV4" s="1">
        <v>3</v>
      </c>
      <c r="FW4" s="1">
        <v>3</v>
      </c>
      <c r="FX4" s="1">
        <v>3</v>
      </c>
      <c r="FY4" s="1">
        <v>3</v>
      </c>
      <c r="FZ4" s="1">
        <v>3</v>
      </c>
      <c r="GA4" s="1">
        <v>3</v>
      </c>
      <c r="GB4" s="1">
        <v>3</v>
      </c>
    </row>
    <row r="5" spans="1:184" ht="27.75" customHeight="1" x14ac:dyDescent="0.25">
      <c r="A5" s="5" t="s">
        <v>301</v>
      </c>
      <c r="B5" s="6" t="e">
        <f ca="1">IMAGE("https://shadowverse-portal.com/image/card/phase2/common/L/L_125541020.jpg",3)</f>
        <v>#NAME?</v>
      </c>
      <c r="C5" s="1">
        <v>2.98</v>
      </c>
      <c r="D5" s="7">
        <v>0</v>
      </c>
      <c r="E5" s="7">
        <v>0</v>
      </c>
      <c r="F5" s="7">
        <v>1.7045454545454541E-2</v>
      </c>
      <c r="G5" s="7">
        <v>0.98295454545454541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2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2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  <c r="CX5" s="1">
        <v>3</v>
      </c>
      <c r="CY5" s="1">
        <v>3</v>
      </c>
      <c r="CZ5" s="1">
        <v>3</v>
      </c>
      <c r="DA5" s="1">
        <v>3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  <c r="FA5" s="1">
        <v>3</v>
      </c>
      <c r="FB5" s="1">
        <v>3</v>
      </c>
      <c r="FC5" s="1">
        <v>3</v>
      </c>
      <c r="FD5" s="1">
        <v>3</v>
      </c>
      <c r="FE5" s="1">
        <v>3</v>
      </c>
      <c r="FF5" s="1">
        <v>3</v>
      </c>
      <c r="FG5" s="1">
        <v>3</v>
      </c>
      <c r="FH5" s="1">
        <v>3</v>
      </c>
      <c r="FI5" s="1">
        <v>2</v>
      </c>
      <c r="FJ5" s="1">
        <v>3</v>
      </c>
      <c r="FK5" s="1">
        <v>3</v>
      </c>
      <c r="FL5" s="1">
        <v>3</v>
      </c>
      <c r="FM5" s="1">
        <v>3</v>
      </c>
      <c r="FN5" s="1">
        <v>3</v>
      </c>
      <c r="FO5" s="1">
        <v>3</v>
      </c>
      <c r="FP5" s="1">
        <v>3</v>
      </c>
      <c r="FQ5" s="1">
        <v>3</v>
      </c>
      <c r="FR5" s="1">
        <v>3</v>
      </c>
      <c r="FS5" s="1">
        <v>3</v>
      </c>
      <c r="FT5" s="1">
        <v>3</v>
      </c>
      <c r="FU5" s="1">
        <v>3</v>
      </c>
      <c r="FV5" s="1">
        <v>3</v>
      </c>
      <c r="FW5" s="1">
        <v>3</v>
      </c>
      <c r="FX5" s="1">
        <v>3</v>
      </c>
      <c r="FY5" s="1">
        <v>3</v>
      </c>
      <c r="FZ5" s="1">
        <v>3</v>
      </c>
      <c r="GA5" s="1">
        <v>3</v>
      </c>
      <c r="GB5" s="1">
        <v>3</v>
      </c>
    </row>
    <row r="6" spans="1:184" ht="27.75" customHeight="1" x14ac:dyDescent="0.25">
      <c r="A6" s="5" t="s">
        <v>302</v>
      </c>
      <c r="B6" s="6" t="e">
        <f ca="1">IMAGE("https://shadowverse-portal.com/image/card/phase2/common/L/L_127511030.jpg",3)</f>
        <v>#NAME?</v>
      </c>
      <c r="C6" s="1">
        <v>2.98</v>
      </c>
      <c r="D6" s="7">
        <v>0</v>
      </c>
      <c r="E6" s="7">
        <v>0</v>
      </c>
      <c r="F6" s="7">
        <v>1.7045454545454541E-2</v>
      </c>
      <c r="G6" s="7">
        <v>0.98295454545454541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2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2</v>
      </c>
      <c r="FJ6" s="1">
        <v>3</v>
      </c>
      <c r="FK6" s="1">
        <v>3</v>
      </c>
      <c r="FL6" s="1">
        <v>3</v>
      </c>
      <c r="FM6" s="1">
        <v>3</v>
      </c>
      <c r="FN6" s="1">
        <v>3</v>
      </c>
      <c r="FO6" s="1">
        <v>3</v>
      </c>
      <c r="FP6" s="1">
        <v>3</v>
      </c>
      <c r="FQ6" s="1">
        <v>2</v>
      </c>
      <c r="FR6" s="1">
        <v>3</v>
      </c>
      <c r="FS6" s="1">
        <v>3</v>
      </c>
      <c r="FT6" s="1">
        <v>3</v>
      </c>
      <c r="FU6" s="1">
        <v>3</v>
      </c>
      <c r="FV6" s="1">
        <v>3</v>
      </c>
      <c r="FW6" s="1">
        <v>3</v>
      </c>
      <c r="FX6" s="1">
        <v>3</v>
      </c>
      <c r="FY6" s="1">
        <v>3</v>
      </c>
      <c r="FZ6" s="1">
        <v>3</v>
      </c>
      <c r="GA6" s="1">
        <v>3</v>
      </c>
      <c r="GB6" s="1">
        <v>3</v>
      </c>
    </row>
    <row r="7" spans="1:184" ht="27.75" customHeight="1" x14ac:dyDescent="0.25">
      <c r="A7" s="5" t="s">
        <v>303</v>
      </c>
      <c r="B7" s="6" t="e">
        <f ca="1">IMAGE("https://shadowverse-portal.com/image/card/phase2/common/L/L_125524010.jpg",3)</f>
        <v>#NAME?</v>
      </c>
      <c r="C7" s="1">
        <v>2.97</v>
      </c>
      <c r="D7" s="7">
        <v>5.681818181818182E-3</v>
      </c>
      <c r="E7" s="7">
        <v>0</v>
      </c>
      <c r="F7" s="7">
        <v>1.136363636363636E-2</v>
      </c>
      <c r="G7" s="7">
        <v>0.98295454545454541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2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3</v>
      </c>
      <c r="BQ7" s="1">
        <v>3</v>
      </c>
      <c r="BR7" s="1">
        <v>3</v>
      </c>
      <c r="BS7" s="1">
        <v>3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  <c r="CX7" s="1">
        <v>3</v>
      </c>
      <c r="CY7" s="1">
        <v>3</v>
      </c>
      <c r="CZ7" s="1">
        <v>3</v>
      </c>
      <c r="DA7" s="1">
        <v>3</v>
      </c>
      <c r="DB7" s="1">
        <v>3</v>
      </c>
      <c r="DC7" s="1">
        <v>3</v>
      </c>
      <c r="DD7" s="1">
        <v>3</v>
      </c>
      <c r="DE7" s="1">
        <v>3</v>
      </c>
      <c r="DF7" s="1">
        <v>3</v>
      </c>
      <c r="DG7" s="1">
        <v>3</v>
      </c>
      <c r="DH7" s="1">
        <v>3</v>
      </c>
      <c r="DI7" s="1">
        <v>3</v>
      </c>
      <c r="DJ7" s="1">
        <v>3</v>
      </c>
      <c r="DK7" s="1">
        <v>3</v>
      </c>
      <c r="DL7" s="1">
        <v>3</v>
      </c>
      <c r="DM7" s="1">
        <v>3</v>
      </c>
      <c r="DN7" s="1">
        <v>3</v>
      </c>
      <c r="DO7" s="1">
        <v>3</v>
      </c>
      <c r="DP7" s="1">
        <v>3</v>
      </c>
      <c r="DQ7" s="1">
        <v>3</v>
      </c>
      <c r="DR7" s="1">
        <v>3</v>
      </c>
      <c r="DS7" s="1">
        <v>3</v>
      </c>
      <c r="DT7" s="1">
        <v>3</v>
      </c>
      <c r="DU7" s="1">
        <v>0</v>
      </c>
      <c r="DV7" s="1">
        <v>3</v>
      </c>
      <c r="DW7" s="1">
        <v>3</v>
      </c>
      <c r="DX7" s="1">
        <v>3</v>
      </c>
      <c r="DY7" s="1">
        <v>3</v>
      </c>
      <c r="DZ7" s="1">
        <v>3</v>
      </c>
      <c r="EA7" s="1">
        <v>3</v>
      </c>
      <c r="EB7" s="1">
        <v>3</v>
      </c>
      <c r="EC7" s="1">
        <v>2</v>
      </c>
      <c r="ED7" s="1">
        <v>3</v>
      </c>
      <c r="EE7" s="1">
        <v>3</v>
      </c>
      <c r="EF7" s="1">
        <v>3</v>
      </c>
      <c r="EG7" s="1">
        <v>3</v>
      </c>
      <c r="EH7" s="1">
        <v>3</v>
      </c>
      <c r="EI7" s="1">
        <v>3</v>
      </c>
      <c r="EJ7" s="1">
        <v>3</v>
      </c>
      <c r="EK7" s="1">
        <v>3</v>
      </c>
      <c r="EL7" s="1">
        <v>3</v>
      </c>
      <c r="EM7" s="1">
        <v>3</v>
      </c>
      <c r="EN7" s="1">
        <v>3</v>
      </c>
      <c r="EO7" s="1">
        <v>3</v>
      </c>
      <c r="EP7" s="1">
        <v>3</v>
      </c>
      <c r="EQ7" s="1">
        <v>3</v>
      </c>
      <c r="ER7" s="1">
        <v>3</v>
      </c>
      <c r="ES7" s="1">
        <v>3</v>
      </c>
      <c r="ET7" s="1">
        <v>3</v>
      </c>
      <c r="EU7" s="1">
        <v>3</v>
      </c>
      <c r="EV7" s="1">
        <v>3</v>
      </c>
      <c r="EW7" s="1">
        <v>3</v>
      </c>
      <c r="EX7" s="1">
        <v>3</v>
      </c>
      <c r="EY7" s="1">
        <v>3</v>
      </c>
      <c r="EZ7" s="1">
        <v>3</v>
      </c>
      <c r="FA7" s="1">
        <v>3</v>
      </c>
      <c r="FB7" s="1">
        <v>3</v>
      </c>
      <c r="FC7" s="1">
        <v>3</v>
      </c>
      <c r="FD7" s="1">
        <v>3</v>
      </c>
      <c r="FE7" s="1">
        <v>3</v>
      </c>
      <c r="FF7" s="1">
        <v>3</v>
      </c>
      <c r="FG7" s="1">
        <v>3</v>
      </c>
      <c r="FH7" s="1">
        <v>3</v>
      </c>
      <c r="FI7" s="1">
        <v>3</v>
      </c>
      <c r="FJ7" s="1">
        <v>3</v>
      </c>
      <c r="FK7" s="1">
        <v>3</v>
      </c>
      <c r="FL7" s="1">
        <v>3</v>
      </c>
      <c r="FM7" s="1">
        <v>3</v>
      </c>
      <c r="FN7" s="1">
        <v>3</v>
      </c>
      <c r="FO7" s="1">
        <v>3</v>
      </c>
      <c r="FP7" s="1">
        <v>3</v>
      </c>
      <c r="FQ7" s="1">
        <v>3</v>
      </c>
      <c r="FR7" s="1">
        <v>3</v>
      </c>
      <c r="FS7" s="1">
        <v>3</v>
      </c>
      <c r="FT7" s="1">
        <v>3</v>
      </c>
      <c r="FU7" s="1">
        <v>3</v>
      </c>
      <c r="FV7" s="1">
        <v>3</v>
      </c>
      <c r="FW7" s="1">
        <v>3</v>
      </c>
      <c r="FX7" s="1">
        <v>3</v>
      </c>
      <c r="FY7" s="1">
        <v>3</v>
      </c>
      <c r="FZ7" s="1">
        <v>3</v>
      </c>
      <c r="GA7" s="1">
        <v>3</v>
      </c>
      <c r="GB7" s="1">
        <v>3</v>
      </c>
    </row>
    <row r="8" spans="1:184" ht="27.75" customHeight="1" x14ac:dyDescent="0.25">
      <c r="A8" s="5" t="s">
        <v>304</v>
      </c>
      <c r="B8" s="6" t="e">
        <f ca="1">IMAGE("https://shadowverse-portal.com/image/card/phase2/common/L/L_125521010.jpg",3)</f>
        <v>#NAME?</v>
      </c>
      <c r="C8" s="1">
        <v>2.96</v>
      </c>
      <c r="D8" s="7">
        <v>5.681818181818182E-3</v>
      </c>
      <c r="E8" s="7">
        <v>0</v>
      </c>
      <c r="F8" s="7">
        <v>2.2727272727272731E-2</v>
      </c>
      <c r="G8" s="7">
        <v>0.97159090909090906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2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3</v>
      </c>
      <c r="BN8" s="1">
        <v>3</v>
      </c>
      <c r="BO8" s="1">
        <v>3</v>
      </c>
      <c r="BP8" s="1">
        <v>3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3</v>
      </c>
      <c r="BY8" s="1">
        <v>3</v>
      </c>
      <c r="BZ8" s="1">
        <v>3</v>
      </c>
      <c r="CA8" s="1">
        <v>3</v>
      </c>
      <c r="CB8" s="1">
        <v>3</v>
      </c>
      <c r="CC8" s="1">
        <v>3</v>
      </c>
      <c r="CD8" s="1">
        <v>3</v>
      </c>
      <c r="CE8" s="1">
        <v>3</v>
      </c>
      <c r="CF8" s="1">
        <v>3</v>
      </c>
      <c r="CG8" s="1">
        <v>3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2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  <c r="CX8" s="1">
        <v>3</v>
      </c>
      <c r="CY8" s="1">
        <v>3</v>
      </c>
      <c r="CZ8" s="1">
        <v>3</v>
      </c>
      <c r="DA8" s="1">
        <v>3</v>
      </c>
      <c r="DB8" s="1">
        <v>3</v>
      </c>
      <c r="DC8" s="1">
        <v>3</v>
      </c>
      <c r="DD8" s="1">
        <v>3</v>
      </c>
      <c r="DE8" s="1">
        <v>3</v>
      </c>
      <c r="DF8" s="1">
        <v>3</v>
      </c>
      <c r="DG8" s="1">
        <v>3</v>
      </c>
      <c r="DH8" s="1">
        <v>3</v>
      </c>
      <c r="DI8" s="1">
        <v>3</v>
      </c>
      <c r="DJ8" s="1">
        <v>3</v>
      </c>
      <c r="DK8" s="1">
        <v>3</v>
      </c>
      <c r="DL8" s="1">
        <v>3</v>
      </c>
      <c r="DM8" s="1">
        <v>3</v>
      </c>
      <c r="DN8" s="1">
        <v>3</v>
      </c>
      <c r="DO8" s="1">
        <v>0</v>
      </c>
      <c r="DP8" s="1">
        <v>3</v>
      </c>
      <c r="DQ8" s="1">
        <v>3</v>
      </c>
      <c r="DR8" s="1">
        <v>3</v>
      </c>
      <c r="DS8" s="1">
        <v>3</v>
      </c>
      <c r="DT8" s="1">
        <v>3</v>
      </c>
      <c r="DU8" s="1">
        <v>3</v>
      </c>
      <c r="DV8" s="1">
        <v>3</v>
      </c>
      <c r="DW8" s="1">
        <v>3</v>
      </c>
      <c r="DX8" s="1">
        <v>3</v>
      </c>
      <c r="DY8" s="1">
        <v>3</v>
      </c>
      <c r="DZ8" s="1">
        <v>3</v>
      </c>
      <c r="EA8" s="1">
        <v>3</v>
      </c>
      <c r="EB8" s="1">
        <v>3</v>
      </c>
      <c r="EC8" s="1">
        <v>3</v>
      </c>
      <c r="ED8" s="1">
        <v>3</v>
      </c>
      <c r="EE8" s="1">
        <v>3</v>
      </c>
      <c r="EF8" s="1">
        <v>3</v>
      </c>
      <c r="EG8" s="1">
        <v>3</v>
      </c>
      <c r="EH8" s="1">
        <v>3</v>
      </c>
      <c r="EI8" s="1">
        <v>3</v>
      </c>
      <c r="EJ8" s="1">
        <v>3</v>
      </c>
      <c r="EK8" s="1">
        <v>3</v>
      </c>
      <c r="EL8" s="1">
        <v>3</v>
      </c>
      <c r="EM8" s="1">
        <v>3</v>
      </c>
      <c r="EN8" s="1">
        <v>3</v>
      </c>
      <c r="EO8" s="1">
        <v>3</v>
      </c>
      <c r="EP8" s="1">
        <v>3</v>
      </c>
      <c r="EQ8" s="1">
        <v>3</v>
      </c>
      <c r="ER8" s="1">
        <v>3</v>
      </c>
      <c r="ES8" s="1">
        <v>3</v>
      </c>
      <c r="ET8" s="1">
        <v>3</v>
      </c>
      <c r="EU8" s="1">
        <v>3</v>
      </c>
      <c r="EV8" s="1">
        <v>3</v>
      </c>
      <c r="EW8" s="1">
        <v>2</v>
      </c>
      <c r="EX8" s="1">
        <v>3</v>
      </c>
      <c r="EY8" s="1">
        <v>3</v>
      </c>
      <c r="EZ8" s="1">
        <v>3</v>
      </c>
      <c r="FA8" s="1">
        <v>3</v>
      </c>
      <c r="FB8" s="1">
        <v>3</v>
      </c>
      <c r="FC8" s="1">
        <v>3</v>
      </c>
      <c r="FD8" s="1">
        <v>3</v>
      </c>
      <c r="FE8" s="1">
        <v>3</v>
      </c>
      <c r="FF8" s="1">
        <v>3</v>
      </c>
      <c r="FG8" s="1">
        <v>3</v>
      </c>
      <c r="FH8" s="1">
        <v>3</v>
      </c>
      <c r="FI8" s="1">
        <v>3</v>
      </c>
      <c r="FJ8" s="1">
        <v>3</v>
      </c>
      <c r="FK8" s="1">
        <v>3</v>
      </c>
      <c r="FL8" s="1">
        <v>3</v>
      </c>
      <c r="FM8" s="1">
        <v>3</v>
      </c>
      <c r="FN8" s="1">
        <v>3</v>
      </c>
      <c r="FO8" s="1">
        <v>3</v>
      </c>
      <c r="FP8" s="1">
        <v>3</v>
      </c>
      <c r="FQ8" s="1">
        <v>3</v>
      </c>
      <c r="FR8" s="1">
        <v>3</v>
      </c>
      <c r="FS8" s="1">
        <v>3</v>
      </c>
      <c r="FT8" s="1">
        <v>3</v>
      </c>
      <c r="FU8" s="1">
        <v>3</v>
      </c>
      <c r="FV8" s="1">
        <v>3</v>
      </c>
      <c r="FW8" s="1">
        <v>2</v>
      </c>
      <c r="FX8" s="1">
        <v>3</v>
      </c>
      <c r="FY8" s="1">
        <v>3</v>
      </c>
      <c r="FZ8" s="1">
        <v>3</v>
      </c>
      <c r="GA8" s="1">
        <v>3</v>
      </c>
      <c r="GB8" s="1">
        <v>3</v>
      </c>
    </row>
    <row r="9" spans="1:184" ht="27.75" customHeight="1" x14ac:dyDescent="0.25">
      <c r="A9" s="5" t="s">
        <v>305</v>
      </c>
      <c r="B9" s="6" t="e">
        <f ca="1">IMAGE("https://shadowverse-portal.com/image/card/phase2/common/L/L_123031020.jpg",3)</f>
        <v>#NAME?</v>
      </c>
      <c r="C9" s="1">
        <v>2.94</v>
      </c>
      <c r="D9" s="7">
        <v>1.7045454545454541E-2</v>
      </c>
      <c r="E9" s="7">
        <v>0</v>
      </c>
      <c r="F9" s="7">
        <v>5.681818181818182E-3</v>
      </c>
      <c r="G9" s="7">
        <v>0.97727272727272729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2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0</v>
      </c>
      <c r="AC9" s="1">
        <v>3</v>
      </c>
      <c r="AD9" s="1">
        <v>0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  <c r="CX9" s="1">
        <v>3</v>
      </c>
      <c r="CY9" s="1">
        <v>3</v>
      </c>
      <c r="CZ9" s="1">
        <v>3</v>
      </c>
      <c r="DA9" s="1">
        <v>3</v>
      </c>
      <c r="DB9" s="1">
        <v>3</v>
      </c>
      <c r="DC9" s="1">
        <v>3</v>
      </c>
      <c r="DD9" s="1">
        <v>3</v>
      </c>
      <c r="DE9" s="1">
        <v>3</v>
      </c>
      <c r="DF9" s="1">
        <v>3</v>
      </c>
      <c r="DG9" s="1">
        <v>3</v>
      </c>
      <c r="DH9" s="1">
        <v>3</v>
      </c>
      <c r="DI9" s="1">
        <v>3</v>
      </c>
      <c r="DJ9" s="1">
        <v>3</v>
      </c>
      <c r="DK9" s="1">
        <v>3</v>
      </c>
      <c r="DL9" s="1">
        <v>3</v>
      </c>
      <c r="DM9" s="1">
        <v>0</v>
      </c>
      <c r="DN9" s="1">
        <v>3</v>
      </c>
      <c r="DO9" s="1">
        <v>3</v>
      </c>
      <c r="DP9" s="1">
        <v>3</v>
      </c>
      <c r="DQ9" s="1">
        <v>3</v>
      </c>
      <c r="DR9" s="1">
        <v>3</v>
      </c>
      <c r="DS9" s="1">
        <v>3</v>
      </c>
      <c r="DT9" s="1">
        <v>3</v>
      </c>
      <c r="DU9" s="1">
        <v>3</v>
      </c>
      <c r="DV9" s="1">
        <v>3</v>
      </c>
      <c r="DW9" s="1">
        <v>3</v>
      </c>
      <c r="DX9" s="1">
        <v>3</v>
      </c>
      <c r="DY9" s="1">
        <v>3</v>
      </c>
      <c r="DZ9" s="1">
        <v>3</v>
      </c>
      <c r="EA9" s="1">
        <v>3</v>
      </c>
      <c r="EB9" s="1">
        <v>3</v>
      </c>
      <c r="EC9" s="1">
        <v>3</v>
      </c>
      <c r="ED9" s="1">
        <v>3</v>
      </c>
      <c r="EE9" s="1">
        <v>3</v>
      </c>
      <c r="EF9" s="1">
        <v>3</v>
      </c>
      <c r="EG9" s="1">
        <v>3</v>
      </c>
      <c r="EH9" s="1">
        <v>3</v>
      </c>
      <c r="EI9" s="1">
        <v>3</v>
      </c>
      <c r="EJ9" s="1">
        <v>3</v>
      </c>
      <c r="EK9" s="1">
        <v>3</v>
      </c>
      <c r="EL9" s="1">
        <v>3</v>
      </c>
      <c r="EM9" s="1">
        <v>3</v>
      </c>
      <c r="EN9" s="1">
        <v>3</v>
      </c>
      <c r="EO9" s="1">
        <v>3</v>
      </c>
      <c r="EP9" s="1">
        <v>3</v>
      </c>
      <c r="EQ9" s="1">
        <v>3</v>
      </c>
      <c r="ER9" s="1">
        <v>3</v>
      </c>
      <c r="ES9" s="1">
        <v>3</v>
      </c>
      <c r="ET9" s="1">
        <v>3</v>
      </c>
      <c r="EU9" s="1">
        <v>3</v>
      </c>
      <c r="EV9" s="1">
        <v>3</v>
      </c>
      <c r="EW9" s="1">
        <v>3</v>
      </c>
      <c r="EX9" s="1">
        <v>3</v>
      </c>
      <c r="EY9" s="1">
        <v>3</v>
      </c>
      <c r="EZ9" s="1">
        <v>3</v>
      </c>
      <c r="FA9" s="1">
        <v>3</v>
      </c>
      <c r="FB9" s="1">
        <v>3</v>
      </c>
      <c r="FC9" s="1">
        <v>3</v>
      </c>
      <c r="FD9" s="1">
        <v>3</v>
      </c>
      <c r="FE9" s="1">
        <v>3</v>
      </c>
      <c r="FF9" s="1">
        <v>3</v>
      </c>
      <c r="FG9" s="1">
        <v>3</v>
      </c>
      <c r="FH9" s="1">
        <v>3</v>
      </c>
      <c r="FI9" s="1">
        <v>3</v>
      </c>
      <c r="FJ9" s="1">
        <v>3</v>
      </c>
      <c r="FK9" s="1">
        <v>3</v>
      </c>
      <c r="FL9" s="1">
        <v>3</v>
      </c>
      <c r="FM9" s="1">
        <v>3</v>
      </c>
      <c r="FN9" s="1">
        <v>3</v>
      </c>
      <c r="FO9" s="1">
        <v>3</v>
      </c>
      <c r="FP9" s="1">
        <v>3</v>
      </c>
      <c r="FQ9" s="1">
        <v>3</v>
      </c>
      <c r="FR9" s="1">
        <v>3</v>
      </c>
      <c r="FS9" s="1">
        <v>3</v>
      </c>
      <c r="FT9" s="1">
        <v>3</v>
      </c>
      <c r="FU9" s="1">
        <v>3</v>
      </c>
      <c r="FV9" s="1">
        <v>3</v>
      </c>
      <c r="FW9" s="1">
        <v>3</v>
      </c>
      <c r="FX9" s="1">
        <v>3</v>
      </c>
      <c r="FY9" s="1">
        <v>3</v>
      </c>
      <c r="FZ9" s="1">
        <v>3</v>
      </c>
      <c r="GA9" s="1">
        <v>3</v>
      </c>
      <c r="GB9" s="1">
        <v>3</v>
      </c>
    </row>
    <row r="10" spans="1:184" ht="27.75" customHeight="1" x14ac:dyDescent="0.25">
      <c r="A10" s="5" t="s">
        <v>306</v>
      </c>
      <c r="B10" s="6" t="e">
        <f ca="1">IMAGE("https://shadowverse-portal.com/image/card/phase2/common/L/L_123531010.jpg",3)</f>
        <v>#NAME?</v>
      </c>
      <c r="C10" s="1">
        <v>2.9</v>
      </c>
      <c r="D10" s="7">
        <v>2.2727272727272731E-2</v>
      </c>
      <c r="E10" s="7">
        <v>0</v>
      </c>
      <c r="F10" s="7">
        <v>3.4090909090909088E-2</v>
      </c>
      <c r="G10" s="7">
        <v>0.94318181818181823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2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2</v>
      </c>
      <c r="AX10" s="1">
        <v>3</v>
      </c>
      <c r="AY10" s="1">
        <v>3</v>
      </c>
      <c r="AZ10" s="1">
        <v>3</v>
      </c>
      <c r="BA10" s="1">
        <v>2</v>
      </c>
      <c r="BB10" s="1">
        <v>3</v>
      </c>
      <c r="BC10" s="1">
        <v>0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0</v>
      </c>
      <c r="CD10" s="1">
        <v>3</v>
      </c>
      <c r="CE10" s="1">
        <v>3</v>
      </c>
      <c r="CF10" s="1">
        <v>3</v>
      </c>
      <c r="CG10" s="1">
        <v>3</v>
      </c>
      <c r="CH10" s="1">
        <v>3</v>
      </c>
      <c r="CI10" s="1">
        <v>3</v>
      </c>
      <c r="CJ10" s="1">
        <v>3</v>
      </c>
      <c r="CK10" s="1">
        <v>3</v>
      </c>
      <c r="CL10" s="1">
        <v>3</v>
      </c>
      <c r="CM10" s="1">
        <v>3</v>
      </c>
      <c r="CN10" s="1">
        <v>2</v>
      </c>
      <c r="CO10" s="1">
        <v>0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2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0</v>
      </c>
      <c r="FJ10" s="1">
        <v>3</v>
      </c>
      <c r="FK10" s="1">
        <v>3</v>
      </c>
      <c r="FL10" s="1">
        <v>3</v>
      </c>
      <c r="FM10" s="1">
        <v>2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3</v>
      </c>
      <c r="FZ10" s="1">
        <v>3</v>
      </c>
      <c r="GA10" s="1">
        <v>3</v>
      </c>
      <c r="GB10" s="1">
        <v>3</v>
      </c>
    </row>
    <row r="11" spans="1:184" ht="27.75" customHeight="1" x14ac:dyDescent="0.25">
      <c r="A11" s="5" t="s">
        <v>307</v>
      </c>
      <c r="B11" s="6" t="e">
        <f ca="1">IMAGE("https://shadowverse-portal.com/image/card/phase2/common/L/L_123541020.jpg",3)</f>
        <v>#NAME?</v>
      </c>
      <c r="C11" s="1">
        <v>2.89</v>
      </c>
      <c r="D11" s="7">
        <v>1.136363636363636E-2</v>
      </c>
      <c r="E11" s="7">
        <v>0</v>
      </c>
      <c r="F11" s="7">
        <v>7.9545454545454544E-2</v>
      </c>
      <c r="G11" s="7">
        <v>0.90909090909090906</v>
      </c>
      <c r="H11" s="1">
        <v>3</v>
      </c>
      <c r="I11" s="1">
        <v>3</v>
      </c>
      <c r="J11" s="1">
        <v>3</v>
      </c>
      <c r="K11" s="1">
        <v>3</v>
      </c>
      <c r="L11" s="1">
        <v>2</v>
      </c>
      <c r="M11" s="1">
        <v>3</v>
      </c>
      <c r="N11" s="1">
        <v>3</v>
      </c>
      <c r="O11" s="1">
        <v>2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2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2</v>
      </c>
      <c r="AX11" s="1">
        <v>3</v>
      </c>
      <c r="AY11" s="1">
        <v>3</v>
      </c>
      <c r="AZ11" s="1">
        <v>3</v>
      </c>
      <c r="BA11" s="1">
        <v>2</v>
      </c>
      <c r="BB11" s="1">
        <v>3</v>
      </c>
      <c r="BC11" s="1">
        <v>3</v>
      </c>
      <c r="BD11" s="1">
        <v>2</v>
      </c>
      <c r="BE11" s="1">
        <v>3</v>
      </c>
      <c r="BF11" s="1">
        <v>3</v>
      </c>
      <c r="BG11" s="1">
        <v>3</v>
      </c>
      <c r="BH11" s="1">
        <v>3</v>
      </c>
      <c r="BI11" s="1">
        <v>2</v>
      </c>
      <c r="BJ11" s="1">
        <v>3</v>
      </c>
      <c r="BK11" s="1">
        <v>3</v>
      </c>
      <c r="BL11" s="1">
        <v>3</v>
      </c>
      <c r="BM11" s="1">
        <v>0</v>
      </c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>
        <v>3</v>
      </c>
      <c r="BU11" s="1">
        <v>2</v>
      </c>
      <c r="BV11" s="1">
        <v>3</v>
      </c>
      <c r="BW11" s="1">
        <v>3</v>
      </c>
      <c r="BX11" s="1">
        <v>3</v>
      </c>
      <c r="BY11" s="1">
        <v>3</v>
      </c>
      <c r="BZ11" s="1">
        <v>3</v>
      </c>
      <c r="CA11" s="1">
        <v>3</v>
      </c>
      <c r="CB11" s="1">
        <v>3</v>
      </c>
      <c r="CC11" s="1">
        <v>3</v>
      </c>
      <c r="CD11" s="1">
        <v>3</v>
      </c>
      <c r="CE11" s="1">
        <v>3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>
        <v>3</v>
      </c>
      <c r="CP11" s="1">
        <v>3</v>
      </c>
      <c r="CQ11" s="1">
        <v>3</v>
      </c>
      <c r="CR11" s="1">
        <v>3</v>
      </c>
      <c r="CS11" s="1">
        <v>2</v>
      </c>
      <c r="CT11" s="1">
        <v>3</v>
      </c>
      <c r="CU11" s="1">
        <v>3</v>
      </c>
      <c r="CV11" s="1">
        <v>3</v>
      </c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>
        <v>3</v>
      </c>
      <c r="DC11" s="1">
        <v>3</v>
      </c>
      <c r="DD11" s="1">
        <v>3</v>
      </c>
      <c r="DE11" s="1">
        <v>3</v>
      </c>
      <c r="DF11" s="1">
        <v>2</v>
      </c>
      <c r="DG11" s="1">
        <v>3</v>
      </c>
      <c r="DH11" s="1">
        <v>3</v>
      </c>
      <c r="DI11" s="1">
        <v>3</v>
      </c>
      <c r="DJ11" s="1">
        <v>3</v>
      </c>
      <c r="DK11" s="1">
        <v>3</v>
      </c>
      <c r="DL11" s="1">
        <v>3</v>
      </c>
      <c r="DM11" s="1">
        <v>2</v>
      </c>
      <c r="DN11" s="1">
        <v>3</v>
      </c>
      <c r="DO11" s="1">
        <v>0</v>
      </c>
      <c r="DP11" s="1">
        <v>3</v>
      </c>
      <c r="DQ11" s="1">
        <v>3</v>
      </c>
      <c r="DR11" s="1">
        <v>3</v>
      </c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>
        <v>3</v>
      </c>
      <c r="DY11" s="1">
        <v>3</v>
      </c>
      <c r="DZ11" s="1">
        <v>3</v>
      </c>
      <c r="EA11" s="1">
        <v>3</v>
      </c>
      <c r="EB11" s="1">
        <v>3</v>
      </c>
      <c r="EC11" s="1">
        <v>3</v>
      </c>
      <c r="ED11" s="1">
        <v>3</v>
      </c>
      <c r="EE11" s="1">
        <v>3</v>
      </c>
      <c r="EF11" s="1">
        <v>3</v>
      </c>
      <c r="EG11" s="1">
        <v>3</v>
      </c>
      <c r="EH11" s="1">
        <v>3</v>
      </c>
      <c r="EI11" s="1">
        <v>3</v>
      </c>
      <c r="EJ11" s="1">
        <v>3</v>
      </c>
      <c r="EK11" s="1">
        <v>3</v>
      </c>
      <c r="EL11" s="1">
        <v>3</v>
      </c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>
        <v>3</v>
      </c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>
        <v>3</v>
      </c>
      <c r="FA11" s="1">
        <v>3</v>
      </c>
      <c r="FB11" s="1">
        <v>3</v>
      </c>
      <c r="FC11" s="1">
        <v>3</v>
      </c>
      <c r="FD11" s="1">
        <v>3</v>
      </c>
      <c r="FE11" s="1">
        <v>3</v>
      </c>
      <c r="FF11" s="1">
        <v>3</v>
      </c>
      <c r="FG11" s="1">
        <v>3</v>
      </c>
      <c r="FH11" s="1">
        <v>3</v>
      </c>
      <c r="FI11" s="1">
        <v>3</v>
      </c>
      <c r="FJ11" s="1">
        <v>3</v>
      </c>
      <c r="FK11" s="1">
        <v>3</v>
      </c>
      <c r="FL11" s="1">
        <v>3</v>
      </c>
      <c r="FM11" s="1">
        <v>2</v>
      </c>
      <c r="FN11" s="1">
        <v>3</v>
      </c>
      <c r="FO11" s="1">
        <v>3</v>
      </c>
      <c r="FP11" s="1">
        <v>3</v>
      </c>
      <c r="FQ11" s="1">
        <v>2</v>
      </c>
      <c r="FR11" s="1">
        <v>3</v>
      </c>
      <c r="FS11" s="1">
        <v>3</v>
      </c>
      <c r="FT11" s="1">
        <v>3</v>
      </c>
      <c r="FU11" s="1">
        <v>3</v>
      </c>
      <c r="FV11" s="1">
        <v>3</v>
      </c>
      <c r="FW11" s="1">
        <v>3</v>
      </c>
      <c r="FX11" s="1">
        <v>3</v>
      </c>
      <c r="FY11" s="1">
        <v>3</v>
      </c>
      <c r="FZ11" s="1">
        <v>3</v>
      </c>
      <c r="GA11" s="1">
        <v>3</v>
      </c>
      <c r="GB11" s="1">
        <v>2</v>
      </c>
    </row>
    <row r="12" spans="1:184" ht="27.75" customHeight="1" x14ac:dyDescent="0.25">
      <c r="A12" s="5" t="s">
        <v>308</v>
      </c>
      <c r="B12" s="6" t="e">
        <f ca="1">IMAGE("https://shadowverse-portal.com/image/card/phase2/common/L/L_127033010.jpg",3)</f>
        <v>#NAME?</v>
      </c>
      <c r="C12" s="1">
        <v>2.86</v>
      </c>
      <c r="D12" s="7">
        <v>0</v>
      </c>
      <c r="E12" s="7">
        <v>4.5454545454545463E-2</v>
      </c>
      <c r="F12" s="7">
        <v>5.113636363636364E-2</v>
      </c>
      <c r="G12" s="7">
        <v>0.90340909090909094</v>
      </c>
      <c r="H12" s="1">
        <v>3</v>
      </c>
      <c r="I12" s="1">
        <v>3</v>
      </c>
      <c r="J12" s="1">
        <v>3</v>
      </c>
      <c r="K12" s="1">
        <v>3</v>
      </c>
      <c r="L12" s="1">
        <v>1</v>
      </c>
      <c r="M12" s="1">
        <v>3</v>
      </c>
      <c r="N12" s="1">
        <v>3</v>
      </c>
      <c r="O12" s="1">
        <v>2</v>
      </c>
      <c r="P12" s="1">
        <v>1</v>
      </c>
      <c r="Q12" s="1">
        <v>3</v>
      </c>
      <c r="R12" s="1">
        <v>3</v>
      </c>
      <c r="S12" s="1">
        <v>3</v>
      </c>
      <c r="T12" s="1">
        <v>3</v>
      </c>
      <c r="U12" s="1">
        <v>1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>
        <v>2</v>
      </c>
      <c r="AN12" s="1">
        <v>3</v>
      </c>
      <c r="AO12" s="1">
        <v>3</v>
      </c>
      <c r="AP12" s="1">
        <v>1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1</v>
      </c>
      <c r="AX12" s="1">
        <v>3</v>
      </c>
      <c r="AY12" s="1">
        <v>1</v>
      </c>
      <c r="AZ12" s="1">
        <v>3</v>
      </c>
      <c r="BA12" s="1">
        <v>3</v>
      </c>
      <c r="BB12" s="1">
        <v>3</v>
      </c>
      <c r="BC12" s="1">
        <v>3</v>
      </c>
      <c r="BD12" s="1">
        <v>3</v>
      </c>
      <c r="BE12" s="1">
        <v>3</v>
      </c>
      <c r="BF12" s="1">
        <v>3</v>
      </c>
      <c r="BG12" s="1">
        <v>3</v>
      </c>
      <c r="BH12" s="1">
        <v>3</v>
      </c>
      <c r="BI12" s="1">
        <v>3</v>
      </c>
      <c r="BJ12" s="1">
        <v>2</v>
      </c>
      <c r="BK12" s="1">
        <v>3</v>
      </c>
      <c r="BL12" s="1">
        <v>3</v>
      </c>
      <c r="BM12" s="1">
        <v>3</v>
      </c>
      <c r="BN12" s="1">
        <v>3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3</v>
      </c>
      <c r="BU12" s="1">
        <v>3</v>
      </c>
      <c r="BV12" s="1">
        <v>3</v>
      </c>
      <c r="BW12" s="1">
        <v>3</v>
      </c>
      <c r="BX12" s="1">
        <v>3</v>
      </c>
      <c r="BY12" s="1">
        <v>2</v>
      </c>
      <c r="BZ12" s="1">
        <v>3</v>
      </c>
      <c r="CA12" s="1">
        <v>3</v>
      </c>
      <c r="CB12" s="1">
        <v>3</v>
      </c>
      <c r="CC12" s="1">
        <v>3</v>
      </c>
      <c r="CD12" s="1">
        <v>3</v>
      </c>
      <c r="CE12" s="1">
        <v>3</v>
      </c>
      <c r="CF12" s="1">
        <v>3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2</v>
      </c>
      <c r="CO12" s="1">
        <v>3</v>
      </c>
      <c r="CP12" s="1">
        <v>3</v>
      </c>
      <c r="CQ12" s="1">
        <v>3</v>
      </c>
      <c r="CR12" s="1">
        <v>3</v>
      </c>
      <c r="CS12" s="1">
        <v>3</v>
      </c>
      <c r="CT12" s="1">
        <v>3</v>
      </c>
      <c r="CU12" s="1">
        <v>3</v>
      </c>
      <c r="CV12" s="1">
        <v>3</v>
      </c>
      <c r="CW12" s="1">
        <v>3</v>
      </c>
      <c r="CX12" s="1">
        <v>3</v>
      </c>
      <c r="CY12" s="1">
        <v>3</v>
      </c>
      <c r="CZ12" s="1">
        <v>3</v>
      </c>
      <c r="DA12" s="1">
        <v>3</v>
      </c>
      <c r="DB12" s="1">
        <v>3</v>
      </c>
      <c r="DC12" s="1">
        <v>1</v>
      </c>
      <c r="DD12" s="1">
        <v>3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3</v>
      </c>
      <c r="DK12" s="1">
        <v>2</v>
      </c>
      <c r="DL12" s="1">
        <v>3</v>
      </c>
      <c r="DM12" s="1">
        <v>3</v>
      </c>
      <c r="DN12" s="1">
        <v>3</v>
      </c>
      <c r="DO12" s="1">
        <v>3</v>
      </c>
      <c r="DP12" s="1">
        <v>3</v>
      </c>
      <c r="DQ12" s="1">
        <v>3</v>
      </c>
      <c r="DR12" s="1">
        <v>3</v>
      </c>
      <c r="DS12" s="1">
        <v>3</v>
      </c>
      <c r="DT12" s="1">
        <v>3</v>
      </c>
      <c r="DU12" s="1">
        <v>3</v>
      </c>
      <c r="DV12" s="1">
        <v>3</v>
      </c>
      <c r="DW12" s="1">
        <v>3</v>
      </c>
      <c r="DX12" s="1">
        <v>3</v>
      </c>
      <c r="DY12" s="1">
        <v>3</v>
      </c>
      <c r="DZ12" s="1">
        <v>3</v>
      </c>
      <c r="EA12" s="1">
        <v>3</v>
      </c>
      <c r="EB12" s="1">
        <v>2</v>
      </c>
      <c r="EC12" s="1">
        <v>3</v>
      </c>
      <c r="ED12" s="1">
        <v>3</v>
      </c>
      <c r="EE12" s="1">
        <v>3</v>
      </c>
      <c r="EF12" s="1">
        <v>3</v>
      </c>
      <c r="EG12" s="1">
        <v>3</v>
      </c>
      <c r="EH12" s="1">
        <v>3</v>
      </c>
      <c r="EI12" s="1">
        <v>3</v>
      </c>
      <c r="EJ12" s="1">
        <v>3</v>
      </c>
      <c r="EK12" s="1">
        <v>2</v>
      </c>
      <c r="EL12" s="1">
        <v>3</v>
      </c>
      <c r="EM12" s="1">
        <v>3</v>
      </c>
      <c r="EN12" s="1">
        <v>3</v>
      </c>
      <c r="EO12" s="1">
        <v>3</v>
      </c>
      <c r="EP12" s="1">
        <v>3</v>
      </c>
      <c r="EQ12" s="1">
        <v>3</v>
      </c>
      <c r="ER12" s="1">
        <v>3</v>
      </c>
      <c r="ES12" s="1">
        <v>3</v>
      </c>
      <c r="ET12" s="1">
        <v>3</v>
      </c>
      <c r="EU12" s="1">
        <v>3</v>
      </c>
      <c r="EV12" s="1">
        <v>3</v>
      </c>
      <c r="EW12" s="1">
        <v>3</v>
      </c>
      <c r="EX12" s="1">
        <v>3</v>
      </c>
      <c r="EY12" s="1">
        <v>3</v>
      </c>
      <c r="EZ12" s="1">
        <v>3</v>
      </c>
      <c r="FA12" s="1">
        <v>3</v>
      </c>
      <c r="FB12" s="1">
        <v>3</v>
      </c>
      <c r="FC12" s="1">
        <v>3</v>
      </c>
      <c r="FD12" s="1">
        <v>3</v>
      </c>
      <c r="FE12" s="1">
        <v>1</v>
      </c>
      <c r="FF12" s="1">
        <v>3</v>
      </c>
      <c r="FG12" s="1">
        <v>3</v>
      </c>
      <c r="FH12" s="1">
        <v>3</v>
      </c>
      <c r="FI12" s="1">
        <v>3</v>
      </c>
      <c r="FJ12" s="1">
        <v>3</v>
      </c>
      <c r="FK12" s="1">
        <v>3</v>
      </c>
      <c r="FL12" s="1">
        <v>3</v>
      </c>
      <c r="FM12" s="1">
        <v>2</v>
      </c>
      <c r="FN12" s="1">
        <v>3</v>
      </c>
      <c r="FO12" s="1">
        <v>3</v>
      </c>
      <c r="FP12" s="1">
        <v>3</v>
      </c>
      <c r="FQ12" s="1">
        <v>3</v>
      </c>
      <c r="FR12" s="1">
        <v>3</v>
      </c>
      <c r="FS12" s="1">
        <v>3</v>
      </c>
      <c r="FT12" s="1">
        <v>3</v>
      </c>
      <c r="FU12" s="1">
        <v>3</v>
      </c>
      <c r="FV12" s="1">
        <v>3</v>
      </c>
      <c r="FW12" s="1">
        <v>3</v>
      </c>
      <c r="FX12" s="1">
        <v>3</v>
      </c>
      <c r="FY12" s="1">
        <v>3</v>
      </c>
      <c r="FZ12" s="1">
        <v>3</v>
      </c>
      <c r="GA12" s="1">
        <v>3</v>
      </c>
      <c r="GB12" s="1">
        <v>3</v>
      </c>
    </row>
    <row r="13" spans="1:184" ht="27.75" customHeight="1" x14ac:dyDescent="0.25">
      <c r="A13" s="5" t="s">
        <v>309</v>
      </c>
      <c r="B13" s="6" t="e">
        <f ca="1">IMAGE("https://shadowverse-portal.com/image/card/phase2/common/L/L_123511030.jpg",3)</f>
        <v>#NAME?</v>
      </c>
      <c r="C13" s="1">
        <v>2.52</v>
      </c>
      <c r="D13" s="7">
        <v>7.9545454545454544E-2</v>
      </c>
      <c r="E13" s="7">
        <v>5.681818181818182E-3</v>
      </c>
      <c r="F13" s="7">
        <v>0.22727272727272729</v>
      </c>
      <c r="G13" s="7">
        <v>0.6875</v>
      </c>
      <c r="H13" s="1">
        <v>3</v>
      </c>
      <c r="I13" s="1">
        <v>3</v>
      </c>
      <c r="J13" s="1">
        <v>3</v>
      </c>
      <c r="K13" s="1">
        <v>2</v>
      </c>
      <c r="L13" s="1">
        <v>2</v>
      </c>
      <c r="M13" s="1">
        <v>3</v>
      </c>
      <c r="N13" s="1">
        <v>3</v>
      </c>
      <c r="O13" s="1">
        <v>3</v>
      </c>
      <c r="P13" s="1">
        <v>0</v>
      </c>
      <c r="Q13" s="1">
        <v>3</v>
      </c>
      <c r="R13" s="1">
        <v>3</v>
      </c>
      <c r="S13" s="1">
        <v>3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3</v>
      </c>
      <c r="Z13" s="1">
        <v>3</v>
      </c>
      <c r="AA13" s="1">
        <v>3</v>
      </c>
      <c r="AB13" s="1">
        <v>2</v>
      </c>
      <c r="AC13" s="1">
        <v>3</v>
      </c>
      <c r="AD13" s="1">
        <v>3</v>
      </c>
      <c r="AE13" s="1">
        <v>3</v>
      </c>
      <c r="AF13" s="1">
        <v>3</v>
      </c>
      <c r="AG13" s="1">
        <v>2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2</v>
      </c>
      <c r="AN13" s="1">
        <v>2</v>
      </c>
      <c r="AO13" s="1">
        <v>3</v>
      </c>
      <c r="AP13" s="1">
        <v>0</v>
      </c>
      <c r="AQ13" s="1">
        <v>3</v>
      </c>
      <c r="AR13" s="1">
        <v>3</v>
      </c>
      <c r="AS13" s="1">
        <v>2</v>
      </c>
      <c r="AT13" s="1">
        <v>3</v>
      </c>
      <c r="AU13" s="1">
        <v>3</v>
      </c>
      <c r="AV13" s="1">
        <v>0</v>
      </c>
      <c r="AW13" s="1">
        <v>3</v>
      </c>
      <c r="AX13" s="1">
        <v>3</v>
      </c>
      <c r="AY13" s="1">
        <v>3</v>
      </c>
      <c r="AZ13" s="1">
        <v>3</v>
      </c>
      <c r="BA13" s="1">
        <v>0</v>
      </c>
      <c r="BB13" s="1">
        <v>2</v>
      </c>
      <c r="BC13" s="1">
        <v>3</v>
      </c>
      <c r="BD13" s="1">
        <v>2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0</v>
      </c>
      <c r="BK13" s="1">
        <v>3</v>
      </c>
      <c r="BL13" s="1">
        <v>3</v>
      </c>
      <c r="BM13" s="1">
        <v>0</v>
      </c>
      <c r="BN13" s="1">
        <v>3</v>
      </c>
      <c r="BO13" s="1">
        <v>2</v>
      </c>
      <c r="BP13" s="1">
        <v>2</v>
      </c>
      <c r="BQ13" s="1">
        <v>3</v>
      </c>
      <c r="BR13" s="1">
        <v>3</v>
      </c>
      <c r="BS13" s="1">
        <v>3</v>
      </c>
      <c r="BT13" s="1">
        <v>2</v>
      </c>
      <c r="BU13" s="1">
        <v>0</v>
      </c>
      <c r="BV13" s="1">
        <v>2</v>
      </c>
      <c r="BW13" s="1">
        <v>2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2</v>
      </c>
      <c r="CH13" s="1">
        <v>3</v>
      </c>
      <c r="CI13" s="1">
        <v>3</v>
      </c>
      <c r="CJ13" s="1">
        <v>2</v>
      </c>
      <c r="CK13" s="1">
        <v>3</v>
      </c>
      <c r="CL13" s="1">
        <v>2</v>
      </c>
      <c r="CM13" s="1">
        <v>3</v>
      </c>
      <c r="CN13" s="1">
        <v>3</v>
      </c>
      <c r="CO13" s="1">
        <v>2</v>
      </c>
      <c r="CP13" s="1">
        <v>3</v>
      </c>
      <c r="CQ13" s="1">
        <v>3</v>
      </c>
      <c r="CR13" s="1">
        <v>2</v>
      </c>
      <c r="CS13" s="1">
        <v>3</v>
      </c>
      <c r="CT13" s="1">
        <v>3</v>
      </c>
      <c r="CU13" s="1">
        <v>3</v>
      </c>
      <c r="CV13" s="1">
        <v>3</v>
      </c>
      <c r="CW13" s="1">
        <v>3</v>
      </c>
      <c r="CX13" s="1">
        <v>3</v>
      </c>
      <c r="CY13" s="1">
        <v>2</v>
      </c>
      <c r="CZ13" s="1">
        <v>2</v>
      </c>
      <c r="DA13" s="1">
        <v>0</v>
      </c>
      <c r="DB13" s="1">
        <v>3</v>
      </c>
      <c r="DC13" s="1">
        <v>3</v>
      </c>
      <c r="DD13" s="1">
        <v>3</v>
      </c>
      <c r="DE13" s="1">
        <v>3</v>
      </c>
      <c r="DF13" s="1">
        <v>3</v>
      </c>
      <c r="DG13" s="1">
        <v>3</v>
      </c>
      <c r="DH13" s="1">
        <v>2</v>
      </c>
      <c r="DI13" s="1">
        <v>3</v>
      </c>
      <c r="DJ13" s="1">
        <v>2</v>
      </c>
      <c r="DK13" s="1">
        <v>0</v>
      </c>
      <c r="DL13" s="1">
        <v>2</v>
      </c>
      <c r="DM13" s="1">
        <v>3</v>
      </c>
      <c r="DN13" s="1">
        <v>3</v>
      </c>
      <c r="DO13" s="1">
        <v>0</v>
      </c>
      <c r="DP13" s="1">
        <v>3</v>
      </c>
      <c r="DQ13" s="1">
        <v>2</v>
      </c>
      <c r="DR13" s="1">
        <v>3</v>
      </c>
      <c r="DS13" s="1">
        <v>3</v>
      </c>
      <c r="DT13" s="1">
        <v>3</v>
      </c>
      <c r="DU13" s="1">
        <v>0</v>
      </c>
      <c r="DV13" s="1">
        <v>3</v>
      </c>
      <c r="DW13" s="1">
        <v>3</v>
      </c>
      <c r="DX13" s="1">
        <v>3</v>
      </c>
      <c r="DY13" s="1">
        <v>3</v>
      </c>
      <c r="DZ13" s="1">
        <v>3</v>
      </c>
      <c r="EA13" s="1">
        <v>3</v>
      </c>
      <c r="EB13" s="1">
        <v>0</v>
      </c>
      <c r="EC13" s="1">
        <v>3</v>
      </c>
      <c r="ED13" s="1">
        <v>3</v>
      </c>
      <c r="EE13" s="1">
        <v>3</v>
      </c>
      <c r="EF13" s="1">
        <v>3</v>
      </c>
      <c r="EG13" s="1">
        <v>3</v>
      </c>
      <c r="EH13" s="1">
        <v>3</v>
      </c>
      <c r="EI13" s="1">
        <v>3</v>
      </c>
      <c r="EJ13" s="1">
        <v>3</v>
      </c>
      <c r="EK13" s="1">
        <v>0</v>
      </c>
      <c r="EL13" s="1">
        <v>3</v>
      </c>
      <c r="EM13" s="1">
        <v>3</v>
      </c>
      <c r="EN13" s="1">
        <v>3</v>
      </c>
      <c r="EO13" s="1">
        <v>3</v>
      </c>
      <c r="EP13" s="1">
        <v>3</v>
      </c>
      <c r="EQ13" s="1">
        <v>3</v>
      </c>
      <c r="ER13" s="1">
        <v>3</v>
      </c>
      <c r="ES13" s="1">
        <v>2</v>
      </c>
      <c r="ET13" s="1">
        <v>3</v>
      </c>
      <c r="EU13" s="1">
        <v>3</v>
      </c>
      <c r="EV13" s="1">
        <v>2</v>
      </c>
      <c r="EW13" s="1">
        <v>3</v>
      </c>
      <c r="EX13" s="1">
        <v>3</v>
      </c>
      <c r="EY13" s="1">
        <v>3</v>
      </c>
      <c r="EZ13" s="1">
        <v>2</v>
      </c>
      <c r="FA13" s="1">
        <v>3</v>
      </c>
      <c r="FB13" s="1">
        <v>3</v>
      </c>
      <c r="FC13" s="1">
        <v>2</v>
      </c>
      <c r="FD13" s="1">
        <v>3</v>
      </c>
      <c r="FE13" s="1">
        <v>3</v>
      </c>
      <c r="FF13" s="1">
        <v>3</v>
      </c>
      <c r="FG13" s="1">
        <v>2</v>
      </c>
      <c r="FH13" s="1">
        <v>3</v>
      </c>
      <c r="FI13" s="1">
        <v>2</v>
      </c>
      <c r="FJ13" s="1">
        <v>2</v>
      </c>
      <c r="FK13" s="1">
        <v>3</v>
      </c>
      <c r="FL13" s="1">
        <v>1</v>
      </c>
      <c r="FM13" s="1">
        <v>2</v>
      </c>
      <c r="FN13" s="1">
        <v>3</v>
      </c>
      <c r="FO13" s="1">
        <v>3</v>
      </c>
      <c r="FP13" s="1">
        <v>3</v>
      </c>
      <c r="FQ13" s="1">
        <v>0</v>
      </c>
      <c r="FR13" s="1">
        <v>3</v>
      </c>
      <c r="FS13" s="1">
        <v>2</v>
      </c>
      <c r="FT13" s="1">
        <v>3</v>
      </c>
      <c r="FU13" s="1">
        <v>2</v>
      </c>
      <c r="FV13" s="1">
        <v>3</v>
      </c>
      <c r="FW13" s="1">
        <v>3</v>
      </c>
      <c r="FX13" s="1">
        <v>3</v>
      </c>
      <c r="FY13" s="1">
        <v>2</v>
      </c>
      <c r="FZ13" s="1">
        <v>3</v>
      </c>
      <c r="GA13" s="1">
        <v>2</v>
      </c>
      <c r="GB13" s="1">
        <v>3</v>
      </c>
    </row>
    <row r="14" spans="1:184" ht="27.75" customHeight="1" x14ac:dyDescent="0.25">
      <c r="A14" s="5" t="s">
        <v>310</v>
      </c>
      <c r="B14" s="6" t="e">
        <f ca="1">IMAGE("https://shadowverse-portal.com/image/card/phase2/common/L/L_125534010.jpg",3)</f>
        <v>#NAME?</v>
      </c>
      <c r="C14" s="1">
        <v>1.7</v>
      </c>
      <c r="D14" s="7">
        <v>3.4090909090909088E-2</v>
      </c>
      <c r="E14" s="7">
        <v>0.22727272727272729</v>
      </c>
      <c r="F14" s="7">
        <v>0.73863636363636365</v>
      </c>
      <c r="G14" s="7">
        <v>0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2</v>
      </c>
      <c r="O14" s="1">
        <v>1</v>
      </c>
      <c r="P14" s="1">
        <v>1</v>
      </c>
      <c r="Q14" s="1">
        <v>2</v>
      </c>
      <c r="R14" s="1">
        <v>2</v>
      </c>
      <c r="S14" s="1">
        <v>2</v>
      </c>
      <c r="T14" s="1">
        <v>2</v>
      </c>
      <c r="U14" s="1">
        <v>1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1</v>
      </c>
      <c r="AE14" s="1">
        <v>2</v>
      </c>
      <c r="AF14" s="1">
        <v>2</v>
      </c>
      <c r="AG14" s="1">
        <v>1</v>
      </c>
      <c r="AH14" s="1">
        <v>2</v>
      </c>
      <c r="AI14" s="1">
        <v>1</v>
      </c>
      <c r="AJ14" s="1">
        <v>2</v>
      </c>
      <c r="AK14" s="1">
        <v>2</v>
      </c>
      <c r="AL14" s="1">
        <v>2</v>
      </c>
      <c r="AM14" s="1">
        <v>1</v>
      </c>
      <c r="AN14" s="1">
        <v>1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0</v>
      </c>
      <c r="AW14" s="1">
        <v>0</v>
      </c>
      <c r="AX14" s="1">
        <v>2</v>
      </c>
      <c r="AY14" s="1">
        <v>1</v>
      </c>
      <c r="AZ14" s="1">
        <v>2</v>
      </c>
      <c r="BA14" s="1">
        <v>1</v>
      </c>
      <c r="BB14" s="1">
        <v>1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  <c r="BI14" s="1">
        <v>2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>
        <v>0</v>
      </c>
      <c r="BV14" s="1">
        <v>2</v>
      </c>
      <c r="BW14" s="1">
        <v>2</v>
      </c>
      <c r="BX14" s="1">
        <v>2</v>
      </c>
      <c r="BY14" s="1">
        <v>2</v>
      </c>
      <c r="BZ14" s="1">
        <v>1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1</v>
      </c>
      <c r="CG14" s="1">
        <v>2</v>
      </c>
      <c r="CH14" s="1">
        <v>1</v>
      </c>
      <c r="CI14" s="1">
        <v>2</v>
      </c>
      <c r="CJ14" s="1">
        <v>1</v>
      </c>
      <c r="CK14" s="1">
        <v>1</v>
      </c>
      <c r="CL14" s="1">
        <v>2</v>
      </c>
      <c r="CM14" s="1">
        <v>2</v>
      </c>
      <c r="CN14" s="1">
        <v>1</v>
      </c>
      <c r="CO14" s="1">
        <v>2</v>
      </c>
      <c r="CP14" s="1">
        <v>2</v>
      </c>
      <c r="CQ14" s="1">
        <v>2</v>
      </c>
      <c r="CR14" s="1">
        <v>2</v>
      </c>
      <c r="CS14" s="1">
        <v>2</v>
      </c>
      <c r="CT14" s="1">
        <v>2</v>
      </c>
      <c r="CU14" s="1">
        <v>2</v>
      </c>
      <c r="CV14" s="1">
        <v>2</v>
      </c>
      <c r="CW14" s="1">
        <v>2</v>
      </c>
      <c r="CX14" s="1">
        <v>2</v>
      </c>
      <c r="CY14" s="1">
        <v>2</v>
      </c>
      <c r="CZ14" s="1">
        <v>2</v>
      </c>
      <c r="DA14" s="1">
        <v>2</v>
      </c>
      <c r="DB14" s="1">
        <v>1</v>
      </c>
      <c r="DC14" s="1">
        <v>0</v>
      </c>
      <c r="DD14" s="1">
        <v>2</v>
      </c>
      <c r="DE14" s="1">
        <v>2</v>
      </c>
      <c r="DF14" s="1">
        <v>2</v>
      </c>
      <c r="DG14" s="1">
        <v>2</v>
      </c>
      <c r="DH14" s="1">
        <v>2</v>
      </c>
      <c r="DI14" s="1">
        <v>2</v>
      </c>
      <c r="DJ14" s="1">
        <v>2</v>
      </c>
      <c r="DK14" s="1">
        <v>1</v>
      </c>
      <c r="DL14" s="1">
        <v>2</v>
      </c>
      <c r="DM14" s="1">
        <v>0</v>
      </c>
      <c r="DN14" s="1">
        <v>2</v>
      </c>
      <c r="DO14" s="1">
        <v>0</v>
      </c>
      <c r="DP14" s="1">
        <v>2</v>
      </c>
      <c r="DQ14" s="1">
        <v>2</v>
      </c>
      <c r="DR14" s="1">
        <v>2</v>
      </c>
      <c r="DS14" s="1">
        <v>2</v>
      </c>
      <c r="DT14" s="1">
        <v>2</v>
      </c>
      <c r="DU14" s="1">
        <v>2</v>
      </c>
      <c r="DV14" s="1">
        <v>2</v>
      </c>
      <c r="DW14" s="1">
        <v>2</v>
      </c>
      <c r="DX14" s="1">
        <v>2</v>
      </c>
      <c r="DY14" s="1">
        <v>1</v>
      </c>
      <c r="DZ14" s="1">
        <v>2</v>
      </c>
      <c r="EA14" s="1">
        <v>2</v>
      </c>
      <c r="EB14" s="1">
        <v>2</v>
      </c>
      <c r="EC14" s="1">
        <v>2</v>
      </c>
      <c r="ED14" s="1">
        <v>2</v>
      </c>
      <c r="EE14" s="1">
        <v>2</v>
      </c>
      <c r="EF14" s="1">
        <v>1</v>
      </c>
      <c r="EG14" s="1">
        <v>2</v>
      </c>
      <c r="EH14" s="1">
        <v>2</v>
      </c>
      <c r="EI14" s="1">
        <v>1</v>
      </c>
      <c r="EJ14" s="1">
        <v>2</v>
      </c>
      <c r="EK14" s="1">
        <v>1</v>
      </c>
      <c r="EL14" s="1">
        <v>2</v>
      </c>
      <c r="EM14" s="1">
        <v>2</v>
      </c>
      <c r="EN14" s="1">
        <v>2</v>
      </c>
      <c r="EO14" s="1">
        <v>2</v>
      </c>
      <c r="EP14" s="1">
        <v>2</v>
      </c>
      <c r="EQ14" s="1">
        <v>2</v>
      </c>
      <c r="ER14" s="1">
        <v>1</v>
      </c>
      <c r="ES14" s="1">
        <v>2</v>
      </c>
      <c r="ET14" s="1">
        <v>2</v>
      </c>
      <c r="EU14" s="1">
        <v>1</v>
      </c>
      <c r="EV14" s="1">
        <v>2</v>
      </c>
      <c r="EW14" s="1">
        <v>1</v>
      </c>
      <c r="EX14" s="1">
        <v>2</v>
      </c>
      <c r="EY14" s="1">
        <v>2</v>
      </c>
      <c r="EZ14" s="1">
        <v>2</v>
      </c>
      <c r="FA14" s="1">
        <v>2</v>
      </c>
      <c r="FB14" s="1">
        <v>1</v>
      </c>
      <c r="FC14" s="1">
        <v>2</v>
      </c>
      <c r="FD14" s="1">
        <v>2</v>
      </c>
      <c r="FE14" s="1">
        <v>2</v>
      </c>
      <c r="FF14" s="1">
        <v>2</v>
      </c>
      <c r="FG14" s="1">
        <v>2</v>
      </c>
      <c r="FH14" s="1">
        <v>2</v>
      </c>
      <c r="FI14" s="1">
        <v>2</v>
      </c>
      <c r="FJ14" s="1">
        <v>2</v>
      </c>
      <c r="FK14" s="1">
        <v>1</v>
      </c>
      <c r="FL14" s="1">
        <v>2</v>
      </c>
      <c r="FM14" s="1">
        <v>1</v>
      </c>
      <c r="FN14" s="1">
        <v>2</v>
      </c>
      <c r="FO14" s="1">
        <v>2</v>
      </c>
      <c r="FP14" s="1">
        <v>1</v>
      </c>
      <c r="FQ14" s="1">
        <v>1</v>
      </c>
      <c r="FR14" s="1">
        <v>1</v>
      </c>
      <c r="FS14" s="1">
        <v>1</v>
      </c>
      <c r="FT14" s="1">
        <v>2</v>
      </c>
      <c r="FU14" s="1">
        <v>2</v>
      </c>
      <c r="FV14" s="1">
        <v>2</v>
      </c>
      <c r="FW14" s="1">
        <v>2</v>
      </c>
      <c r="FX14" s="1">
        <v>1</v>
      </c>
      <c r="FY14" s="1">
        <v>2</v>
      </c>
      <c r="FZ14" s="1">
        <v>2</v>
      </c>
      <c r="GA14" s="1">
        <v>2</v>
      </c>
      <c r="GB14" s="1">
        <v>1</v>
      </c>
    </row>
    <row r="15" spans="1:184" ht="27.75" customHeight="1" x14ac:dyDescent="0.25">
      <c r="A15" s="5" t="s">
        <v>311</v>
      </c>
      <c r="B15" s="6" t="e">
        <f ca="1">IMAGE("https://shadowverse-portal.com/image/card/phase2/common/L/L_123041020.jpg",3)</f>
        <v>#NAME?</v>
      </c>
      <c r="C15" s="1">
        <v>1.7</v>
      </c>
      <c r="D15" s="7">
        <v>0.13636363636363641</v>
      </c>
      <c r="E15" s="7">
        <v>7.9545454545454544E-2</v>
      </c>
      <c r="F15" s="7">
        <v>0.73295454545454541</v>
      </c>
      <c r="G15" s="7">
        <v>5.113636363636364E-2</v>
      </c>
      <c r="H15" s="1">
        <v>2</v>
      </c>
      <c r="I15" s="1">
        <v>3</v>
      </c>
      <c r="J15" s="1">
        <v>2</v>
      </c>
      <c r="K15" s="1">
        <v>2</v>
      </c>
      <c r="L15" s="1">
        <v>1</v>
      </c>
      <c r="M15" s="1">
        <v>2</v>
      </c>
      <c r="N15" s="1">
        <v>2</v>
      </c>
      <c r="O15" s="1">
        <v>0</v>
      </c>
      <c r="P15" s="1">
        <v>0</v>
      </c>
      <c r="Q15" s="1">
        <v>2</v>
      </c>
      <c r="R15" s="1">
        <v>2</v>
      </c>
      <c r="S15" s="1">
        <v>2</v>
      </c>
      <c r="T15" s="1">
        <v>2</v>
      </c>
      <c r="U15" s="1">
        <v>1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3</v>
      </c>
      <c r="AE15" s="1">
        <v>2</v>
      </c>
      <c r="AF15" s="1">
        <v>2</v>
      </c>
      <c r="AG15" s="1">
        <v>1</v>
      </c>
      <c r="AH15" s="1">
        <v>2</v>
      </c>
      <c r="AI15" s="1">
        <v>0</v>
      </c>
      <c r="AJ15" s="1">
        <v>2</v>
      </c>
      <c r="AK15" s="1">
        <v>2</v>
      </c>
      <c r="AL15" s="1">
        <v>2</v>
      </c>
      <c r="AM15" s="1">
        <v>0</v>
      </c>
      <c r="AN15" s="1">
        <v>2</v>
      </c>
      <c r="AO15" s="1">
        <v>2</v>
      </c>
      <c r="AP15" s="1">
        <v>0</v>
      </c>
      <c r="AQ15" s="1">
        <v>2</v>
      </c>
      <c r="AR15" s="1">
        <v>2</v>
      </c>
      <c r="AS15" s="1">
        <v>2</v>
      </c>
      <c r="AT15" s="1">
        <v>2</v>
      </c>
      <c r="AU15" s="1">
        <v>2</v>
      </c>
      <c r="AV15" s="1">
        <v>2</v>
      </c>
      <c r="AW15" s="1">
        <v>0</v>
      </c>
      <c r="AX15" s="1">
        <v>2</v>
      </c>
      <c r="AY15" s="1">
        <v>3</v>
      </c>
      <c r="AZ15" s="1">
        <v>2</v>
      </c>
      <c r="BA15" s="1">
        <v>2</v>
      </c>
      <c r="BB15" s="1">
        <v>1</v>
      </c>
      <c r="BC15" s="1">
        <v>0</v>
      </c>
      <c r="BD15" s="1">
        <v>2</v>
      </c>
      <c r="BE15" s="1">
        <v>2</v>
      </c>
      <c r="BF15" s="1">
        <v>2</v>
      </c>
      <c r="BG15" s="1">
        <v>2</v>
      </c>
      <c r="BH15" s="1">
        <v>2</v>
      </c>
      <c r="BI15" s="1">
        <v>2</v>
      </c>
      <c r="BJ15" s="1">
        <v>0</v>
      </c>
      <c r="BK15" s="1">
        <v>2</v>
      </c>
      <c r="BL15" s="1">
        <v>2</v>
      </c>
      <c r="BM15" s="1">
        <v>0</v>
      </c>
      <c r="BN15" s="1">
        <v>2</v>
      </c>
      <c r="BO15" s="1">
        <v>2</v>
      </c>
      <c r="BP15" s="1">
        <v>2</v>
      </c>
      <c r="BQ15" s="1">
        <v>2</v>
      </c>
      <c r="BR15" s="1">
        <v>2</v>
      </c>
      <c r="BS15" s="1">
        <v>2</v>
      </c>
      <c r="BT15" s="1">
        <v>2</v>
      </c>
      <c r="BU15" s="1">
        <v>0</v>
      </c>
      <c r="BV15" s="1">
        <v>0</v>
      </c>
      <c r="BW15" s="1">
        <v>2</v>
      </c>
      <c r="BX15" s="1">
        <v>2</v>
      </c>
      <c r="BY15" s="1">
        <v>1</v>
      </c>
      <c r="BZ15" s="1">
        <v>2</v>
      </c>
      <c r="CA15" s="1">
        <v>2</v>
      </c>
      <c r="CB15" s="1">
        <v>2</v>
      </c>
      <c r="CC15" s="1">
        <v>0</v>
      </c>
      <c r="CD15" s="1">
        <v>0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>
        <v>2</v>
      </c>
      <c r="CR15" s="1">
        <v>1</v>
      </c>
      <c r="CS15" s="1">
        <v>2</v>
      </c>
      <c r="CT15" s="1">
        <v>2</v>
      </c>
      <c r="CU15" s="1">
        <v>2</v>
      </c>
      <c r="CV15" s="1">
        <v>2</v>
      </c>
      <c r="CW15" s="1">
        <v>2</v>
      </c>
      <c r="CX15" s="1">
        <v>2</v>
      </c>
      <c r="CY15" s="1">
        <v>2</v>
      </c>
      <c r="CZ15" s="1">
        <v>3</v>
      </c>
      <c r="DA15" s="1">
        <v>0</v>
      </c>
      <c r="DB15" s="1">
        <v>3</v>
      </c>
      <c r="DC15" s="1">
        <v>0</v>
      </c>
      <c r="DD15" s="1">
        <v>2</v>
      </c>
      <c r="DE15" s="1">
        <v>2</v>
      </c>
      <c r="DF15" s="1">
        <v>2</v>
      </c>
      <c r="DG15" s="1">
        <v>2</v>
      </c>
      <c r="DH15" s="1">
        <v>0</v>
      </c>
      <c r="DI15" s="1">
        <v>2</v>
      </c>
      <c r="DJ15" s="1">
        <v>2</v>
      </c>
      <c r="DK15" s="1">
        <v>0</v>
      </c>
      <c r="DL15" s="1">
        <v>2</v>
      </c>
      <c r="DM15" s="1">
        <v>3</v>
      </c>
      <c r="DN15" s="1">
        <v>2</v>
      </c>
      <c r="DO15" s="1">
        <v>1</v>
      </c>
      <c r="DP15" s="1">
        <v>2</v>
      </c>
      <c r="DQ15" s="1">
        <v>2</v>
      </c>
      <c r="DR15" s="1">
        <v>0</v>
      </c>
      <c r="DS15" s="1">
        <v>1</v>
      </c>
      <c r="DT15" s="1">
        <v>2</v>
      </c>
      <c r="DU15" s="1">
        <v>0</v>
      </c>
      <c r="DV15" s="1">
        <v>2</v>
      </c>
      <c r="DW15" s="1">
        <v>2</v>
      </c>
      <c r="DX15" s="1">
        <v>2</v>
      </c>
      <c r="DY15" s="1">
        <v>0</v>
      </c>
      <c r="DZ15" s="1">
        <v>2</v>
      </c>
      <c r="EA15" s="1">
        <v>2</v>
      </c>
      <c r="EB15" s="1">
        <v>0</v>
      </c>
      <c r="EC15" s="1">
        <v>1</v>
      </c>
      <c r="ED15" s="1">
        <v>2</v>
      </c>
      <c r="EE15" s="1">
        <v>2</v>
      </c>
      <c r="EF15" s="1">
        <v>3</v>
      </c>
      <c r="EG15" s="1">
        <v>2</v>
      </c>
      <c r="EH15" s="1">
        <v>2</v>
      </c>
      <c r="EI15" s="1">
        <v>1</v>
      </c>
      <c r="EJ15" s="1">
        <v>2</v>
      </c>
      <c r="EK15" s="1">
        <v>0</v>
      </c>
      <c r="EL15" s="1">
        <v>2</v>
      </c>
      <c r="EM15" s="1">
        <v>2</v>
      </c>
      <c r="EN15" s="1">
        <v>2</v>
      </c>
      <c r="EO15" s="1">
        <v>2</v>
      </c>
      <c r="EP15" s="1">
        <v>2</v>
      </c>
      <c r="EQ15" s="1">
        <v>2</v>
      </c>
      <c r="ER15" s="1">
        <v>0</v>
      </c>
      <c r="ES15" s="1">
        <v>2</v>
      </c>
      <c r="ET15" s="1">
        <v>2</v>
      </c>
      <c r="EU15" s="1">
        <v>3</v>
      </c>
      <c r="EV15" s="1">
        <v>2</v>
      </c>
      <c r="EW15" s="1">
        <v>2</v>
      </c>
      <c r="EX15" s="1">
        <v>2</v>
      </c>
      <c r="EY15" s="1">
        <v>2</v>
      </c>
      <c r="EZ15" s="1">
        <v>2</v>
      </c>
      <c r="FA15" s="1">
        <v>2</v>
      </c>
      <c r="FB15" s="1">
        <v>2</v>
      </c>
      <c r="FC15" s="1">
        <v>2</v>
      </c>
      <c r="FD15" s="1">
        <v>2</v>
      </c>
      <c r="FE15" s="1">
        <v>0</v>
      </c>
      <c r="FF15" s="1">
        <v>2</v>
      </c>
      <c r="FG15" s="1">
        <v>2</v>
      </c>
      <c r="FH15" s="1">
        <v>2</v>
      </c>
      <c r="FI15" s="1">
        <v>1</v>
      </c>
      <c r="FJ15" s="1">
        <v>2</v>
      </c>
      <c r="FK15" s="1">
        <v>1</v>
      </c>
      <c r="FL15" s="1">
        <v>2</v>
      </c>
      <c r="FM15" s="1">
        <v>2</v>
      </c>
      <c r="FN15" s="1">
        <v>2</v>
      </c>
      <c r="FO15" s="1">
        <v>2</v>
      </c>
      <c r="FP15" s="1">
        <v>2</v>
      </c>
      <c r="FQ15" s="1">
        <v>2</v>
      </c>
      <c r="FR15" s="1">
        <v>2</v>
      </c>
      <c r="FS15" s="1">
        <v>1</v>
      </c>
      <c r="FT15" s="1">
        <v>2</v>
      </c>
      <c r="FU15" s="1">
        <v>2</v>
      </c>
      <c r="FV15" s="1">
        <v>1</v>
      </c>
      <c r="FW15" s="1">
        <v>2</v>
      </c>
      <c r="FX15" s="1">
        <v>3</v>
      </c>
      <c r="FY15" s="1">
        <v>2</v>
      </c>
      <c r="FZ15" s="1">
        <v>2</v>
      </c>
      <c r="GA15" s="1">
        <v>2</v>
      </c>
      <c r="GB15" s="1">
        <v>2</v>
      </c>
    </row>
    <row r="16" spans="1:184" ht="27.75" customHeight="1" x14ac:dyDescent="0.25">
      <c r="A16" s="5" t="s">
        <v>312</v>
      </c>
      <c r="B16" s="6" t="e">
        <f ca="1">IMAGE("https://shadowverse-portal.com/image/card/phase2/common/L/L_127511010.jpg",3)</f>
        <v>#NAME?</v>
      </c>
      <c r="C16" s="1">
        <v>0.48</v>
      </c>
      <c r="D16" s="7">
        <v>0.77840909090909094</v>
      </c>
      <c r="E16" s="7">
        <v>8.5227272727272721E-2</v>
      </c>
      <c r="F16" s="7">
        <v>1.136363636363636E-2</v>
      </c>
      <c r="G16" s="7">
        <v>0.125</v>
      </c>
      <c r="H16" s="1">
        <v>0</v>
      </c>
      <c r="I16" s="1">
        <v>0</v>
      </c>
      <c r="J16" s="1">
        <v>0</v>
      </c>
      <c r="K16" s="1">
        <v>1</v>
      </c>
      <c r="L16" s="1">
        <v>3</v>
      </c>
      <c r="M16" s="1">
        <v>0</v>
      </c>
      <c r="N16" s="1">
        <v>0</v>
      </c>
      <c r="O16" s="1">
        <v>3</v>
      </c>
      <c r="P16" s="1">
        <v>3</v>
      </c>
      <c r="Q16" s="1">
        <v>0</v>
      </c>
      <c r="R16" s="1">
        <v>0</v>
      </c>
      <c r="S16" s="1">
        <v>0</v>
      </c>
      <c r="T16" s="1">
        <v>0</v>
      </c>
      <c r="U16" s="1">
        <v>3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</v>
      </c>
      <c r="AE16" s="1">
        <v>0</v>
      </c>
      <c r="AF16" s="1">
        <v>0</v>
      </c>
      <c r="AG16" s="1">
        <v>1</v>
      </c>
      <c r="AH16" s="1">
        <v>0</v>
      </c>
      <c r="AI16" s="1">
        <v>3</v>
      </c>
      <c r="AJ16" s="1">
        <v>0</v>
      </c>
      <c r="AK16" s="1">
        <v>0</v>
      </c>
      <c r="AL16" s="1">
        <v>0</v>
      </c>
      <c r="AM16" s="1">
        <v>2</v>
      </c>
      <c r="AN16" s="1">
        <v>1</v>
      </c>
      <c r="AO16" s="1">
        <v>0</v>
      </c>
      <c r="AP16" s="1">
        <v>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3</v>
      </c>
      <c r="AW16" s="1">
        <v>3</v>
      </c>
      <c r="AX16" s="1">
        <v>0</v>
      </c>
      <c r="AY16" s="1">
        <v>2</v>
      </c>
      <c r="AZ16" s="1">
        <v>0</v>
      </c>
      <c r="BA16" s="1">
        <v>3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3</v>
      </c>
      <c r="BK16" s="1">
        <v>0</v>
      </c>
      <c r="BL16" s="1">
        <v>0</v>
      </c>
      <c r="BM16" s="1">
        <v>3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</v>
      </c>
      <c r="BY16" s="1">
        <v>1</v>
      </c>
      <c r="BZ16" s="1">
        <v>0</v>
      </c>
      <c r="CA16" s="1">
        <v>0</v>
      </c>
      <c r="CB16" s="1">
        <v>0</v>
      </c>
      <c r="CC16" s="1">
        <v>1</v>
      </c>
      <c r="CD16" s="1">
        <v>0</v>
      </c>
      <c r="CE16" s="1">
        <v>0</v>
      </c>
      <c r="CF16" s="1">
        <v>0</v>
      </c>
      <c r="CG16" s="1">
        <v>1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3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3</v>
      </c>
      <c r="DB16" s="1">
        <v>0</v>
      </c>
      <c r="DC16" s="1">
        <v>1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1</v>
      </c>
      <c r="DK16" s="1">
        <v>3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1</v>
      </c>
      <c r="DS16" s="1">
        <v>1</v>
      </c>
      <c r="DT16" s="1">
        <v>0</v>
      </c>
      <c r="DU16" s="1">
        <v>3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3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3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3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3</v>
      </c>
      <c r="FN16" s="1">
        <v>0</v>
      </c>
      <c r="FO16" s="1">
        <v>0</v>
      </c>
      <c r="FP16" s="1">
        <v>0</v>
      </c>
      <c r="FQ16" s="1">
        <v>3</v>
      </c>
      <c r="FR16" s="1">
        <v>1</v>
      </c>
      <c r="FS16" s="1">
        <v>1</v>
      </c>
      <c r="FT16" s="1">
        <v>0</v>
      </c>
      <c r="FU16" s="1">
        <v>0</v>
      </c>
      <c r="FV16" s="1">
        <v>1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</row>
    <row r="17" spans="1:184" ht="27.75" customHeight="1" x14ac:dyDescent="0.25">
      <c r="A17" s="5" t="s">
        <v>313</v>
      </c>
      <c r="B17" s="6" t="e">
        <f ca="1">IMAGE("https://shadowverse-portal.com/image/card/phase2/common/L/L_123524010.jpg",3)</f>
        <v>#NAME?</v>
      </c>
      <c r="C17" s="1">
        <v>0.36</v>
      </c>
      <c r="D17" s="7">
        <v>0.73295454545454541</v>
      </c>
      <c r="E17" s="7">
        <v>0.1875</v>
      </c>
      <c r="F17" s="7">
        <v>6.8181818181818177E-2</v>
      </c>
      <c r="G17" s="7">
        <v>1.136363636363636E-2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3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1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2</v>
      </c>
      <c r="BN17" s="1">
        <v>0</v>
      </c>
      <c r="BO17" s="1">
        <v>0</v>
      </c>
      <c r="BP17" s="1">
        <v>1</v>
      </c>
      <c r="BQ17" s="1">
        <v>0</v>
      </c>
      <c r="BR17" s="1">
        <v>0</v>
      </c>
      <c r="BS17" s="1">
        <v>0</v>
      </c>
      <c r="BT17" s="1">
        <v>1</v>
      </c>
      <c r="BU17" s="1">
        <v>0</v>
      </c>
      <c r="BV17" s="1">
        <v>2</v>
      </c>
      <c r="BW17" s="1">
        <v>1</v>
      </c>
      <c r="BX17" s="1">
        <v>0</v>
      </c>
      <c r="BY17" s="1">
        <v>1</v>
      </c>
      <c r="BZ17" s="1">
        <v>2</v>
      </c>
      <c r="CA17" s="1">
        <v>0</v>
      </c>
      <c r="CB17" s="1">
        <v>0</v>
      </c>
      <c r="CC17" s="1">
        <v>1</v>
      </c>
      <c r="CD17" s="1">
        <v>2</v>
      </c>
      <c r="CE17" s="1">
        <v>0</v>
      </c>
      <c r="CF17" s="1">
        <v>1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1</v>
      </c>
      <c r="CM17" s="1">
        <v>1</v>
      </c>
      <c r="CN17" s="1">
        <v>0</v>
      </c>
      <c r="CO17" s="1">
        <v>2</v>
      </c>
      <c r="CP17" s="1">
        <v>0</v>
      </c>
      <c r="CQ17" s="1">
        <v>0</v>
      </c>
      <c r="CR17" s="1">
        <v>1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1</v>
      </c>
      <c r="CZ17" s="1">
        <v>0</v>
      </c>
      <c r="DA17" s="1">
        <v>2</v>
      </c>
      <c r="DB17" s="1">
        <v>0</v>
      </c>
      <c r="DC17" s="1">
        <v>2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1</v>
      </c>
      <c r="DL17" s="1">
        <v>1</v>
      </c>
      <c r="DM17" s="1">
        <v>2</v>
      </c>
      <c r="DN17" s="1">
        <v>0</v>
      </c>
      <c r="DO17" s="1">
        <v>2</v>
      </c>
      <c r="DP17" s="1">
        <v>0</v>
      </c>
      <c r="DQ17" s="1">
        <v>1</v>
      </c>
      <c r="DR17" s="1">
        <v>0</v>
      </c>
      <c r="DS17" s="1">
        <v>0</v>
      </c>
      <c r="DT17" s="1">
        <v>0</v>
      </c>
      <c r="DU17" s="1">
        <v>2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1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1</v>
      </c>
      <c r="ET17" s="1">
        <v>0</v>
      </c>
      <c r="EU17" s="1">
        <v>0</v>
      </c>
      <c r="EV17" s="1">
        <v>1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1</v>
      </c>
      <c r="FD17" s="1">
        <v>0</v>
      </c>
      <c r="FE17" s="1">
        <v>0</v>
      </c>
      <c r="FF17" s="1">
        <v>0</v>
      </c>
      <c r="FG17" s="1">
        <v>1</v>
      </c>
      <c r="FH17" s="1">
        <v>0</v>
      </c>
      <c r="FI17" s="1">
        <v>3</v>
      </c>
      <c r="FJ17" s="1">
        <v>1</v>
      </c>
      <c r="FK17" s="1">
        <v>1</v>
      </c>
      <c r="FL17" s="1">
        <v>2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1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1</v>
      </c>
      <c r="FZ17" s="1">
        <v>0</v>
      </c>
      <c r="GA17" s="1">
        <v>1</v>
      </c>
      <c r="GB17" s="1">
        <v>2</v>
      </c>
    </row>
    <row r="18" spans="1:184" ht="27.75" customHeight="1" x14ac:dyDescent="0.25">
      <c r="A18" s="5" t="s">
        <v>314</v>
      </c>
      <c r="B18" s="6" t="e">
        <f ca="1">IMAGE("https://shadowverse-portal.com/image/card/phase2/common/L/L_127514010.jpg",3)</f>
        <v>#NAME?</v>
      </c>
      <c r="C18" s="1">
        <v>0.22</v>
      </c>
      <c r="D18" s="7">
        <v>0.91477272727272729</v>
      </c>
      <c r="E18" s="7">
        <v>0</v>
      </c>
      <c r="F18" s="7">
        <v>3.4090909090909088E-2</v>
      </c>
      <c r="G18" s="7">
        <v>5.113636363636364E-2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3</v>
      </c>
      <c r="AX18" s="1">
        <v>0</v>
      </c>
      <c r="AY18" s="1">
        <v>0</v>
      </c>
      <c r="AZ18" s="1">
        <v>0</v>
      </c>
      <c r="BA18" s="1">
        <v>3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3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0</v>
      </c>
      <c r="DK18" s="1">
        <v>2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3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2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</row>
    <row r="19" spans="1:184" ht="27.75" customHeight="1" x14ac:dyDescent="0.25">
      <c r="A19" s="5" t="s">
        <v>315</v>
      </c>
      <c r="B19" s="6" t="e">
        <f ca="1">IMAGE("https://shadowverse-portal.com/image/card/phase2/common/L/L_123514010.jpg",3)</f>
        <v>#NAME?</v>
      </c>
      <c r="C19" s="1">
        <v>0.11</v>
      </c>
      <c r="D19" s="7">
        <v>0.93181818181818177</v>
      </c>
      <c r="E19" s="7">
        <v>3.9772727272727272E-2</v>
      </c>
      <c r="F19" s="7">
        <v>1.136363636363636E-2</v>
      </c>
      <c r="G19" s="7">
        <v>1.7045454545454541E-2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2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1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2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1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3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3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1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3</v>
      </c>
      <c r="FR19" s="1">
        <v>0</v>
      </c>
      <c r="FS19" s="1">
        <v>1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</row>
    <row r="20" spans="1:184" ht="27.75" customHeight="1" x14ac:dyDescent="0.25">
      <c r="A20" s="5" t="s">
        <v>316</v>
      </c>
      <c r="B20" s="6" t="e">
        <f ca="1">IMAGE("https://shadowverse-portal.com/image/card/phase2/common/L/L_126541030.jpg",3)</f>
        <v>#NAME?</v>
      </c>
      <c r="C20" s="1">
        <v>0.06</v>
      </c>
      <c r="D20" s="7">
        <v>0.95454545454545459</v>
      </c>
      <c r="E20" s="7">
        <v>3.4090909090909088E-2</v>
      </c>
      <c r="F20" s="7">
        <v>1.136363636363636E-2</v>
      </c>
      <c r="G20" s="7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1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1</v>
      </c>
      <c r="FB20" s="1">
        <v>0</v>
      </c>
      <c r="FC20" s="1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1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</row>
    <row r="21" spans="1:184" ht="27.75" customHeight="1" x14ac:dyDescent="0.25">
      <c r="A21" s="5" t="s">
        <v>317</v>
      </c>
      <c r="B21" s="6" t="e">
        <f ca="1">IMAGE("https://shadowverse-portal.com/image/card/phase2/common/L/L_123024010.jpg",3)</f>
        <v>#NAME?</v>
      </c>
      <c r="C21" s="1">
        <v>0.06</v>
      </c>
      <c r="D21" s="7">
        <v>0.97727272727272729</v>
      </c>
      <c r="E21" s="7">
        <v>0</v>
      </c>
      <c r="F21" s="7">
        <v>5.681818181818182E-3</v>
      </c>
      <c r="G21" s="7">
        <v>1.7045454545454541E-2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3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3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2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</row>
    <row r="22" spans="1:184" ht="27.75" customHeight="1" x14ac:dyDescent="0.25">
      <c r="A22" s="5" t="s">
        <v>318</v>
      </c>
      <c r="B22" s="6" t="e">
        <f ca="1">IMAGE("https://shadowverse-portal.com/image/card/phase2/common/L/L_123541010.jpg",3)</f>
        <v>#NAME?</v>
      </c>
      <c r="C22" s="1">
        <v>0.05</v>
      </c>
      <c r="D22" s="7">
        <v>0.96590909090909094</v>
      </c>
      <c r="E22" s="7">
        <v>2.2727272727272731E-2</v>
      </c>
      <c r="F22" s="7">
        <v>5.681818181818182E-3</v>
      </c>
      <c r="G22" s="7">
        <v>5.681818181818182E-3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2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1</v>
      </c>
      <c r="DL22" s="1">
        <v>0</v>
      </c>
      <c r="DM22" s="1">
        <v>3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1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1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1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</row>
    <row r="23" spans="1:184" ht="27.75" customHeight="1" x14ac:dyDescent="0.25">
      <c r="A23" s="5" t="s">
        <v>319</v>
      </c>
      <c r="B23" s="6" t="e">
        <f ca="1">IMAGE("https://shadowverse-portal.com/image/card/phase2/common/L/L_127521010.jpg",3)</f>
        <v>#NAME?</v>
      </c>
      <c r="C23" s="1">
        <v>0.05</v>
      </c>
      <c r="D23" s="7">
        <v>0.96590909090909094</v>
      </c>
      <c r="E23" s="7">
        <v>2.8409090909090912E-2</v>
      </c>
      <c r="F23" s="7">
        <v>0</v>
      </c>
      <c r="G23" s="7">
        <v>5.681818181818182E-3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3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1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</row>
    <row r="24" spans="1:184" ht="27.75" customHeight="1" x14ac:dyDescent="0.25">
      <c r="A24" s="5" t="s">
        <v>320</v>
      </c>
      <c r="B24" s="6" t="e">
        <f ca="1">IMAGE("https://shadowverse-portal.com/image/card/phase2/common/L/L_126531010.jpg",3)</f>
        <v>#NAME?</v>
      </c>
      <c r="C24" s="1">
        <v>0.05</v>
      </c>
      <c r="D24" s="7">
        <v>0.97727272727272729</v>
      </c>
      <c r="E24" s="7">
        <v>5.681818181818182E-3</v>
      </c>
      <c r="F24" s="7">
        <v>1.136363636363636E-2</v>
      </c>
      <c r="G24" s="7">
        <v>5.681818181818182E-3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3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2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2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</row>
    <row r="25" spans="1:184" ht="27.75" customHeight="1" x14ac:dyDescent="0.25">
      <c r="A25" s="5" t="s">
        <v>321</v>
      </c>
      <c r="B25" s="6" t="e">
        <f ca="1">IMAGE("https://shadowverse-portal.com/image/card/phase2/common/L/L_125521020.jpg",3)</f>
        <v>#NAME?</v>
      </c>
      <c r="C25" s="1">
        <v>0.03</v>
      </c>
      <c r="D25" s="7">
        <v>0.97159090909090906</v>
      </c>
      <c r="E25" s="7">
        <v>2.2727272727272731E-2</v>
      </c>
      <c r="F25" s="7">
        <v>5.681818181818182E-3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1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2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</row>
    <row r="26" spans="1:184" ht="27.75" customHeight="1" x14ac:dyDescent="0.25">
      <c r="A26" s="5" t="s">
        <v>322</v>
      </c>
      <c r="B26" s="6" t="e">
        <f ca="1">IMAGE("https://shadowverse-portal.com/image/card/phase2/common/L/L_127524010.jpg",3)</f>
        <v>#NAME?</v>
      </c>
      <c r="C26" s="1">
        <v>0.02</v>
      </c>
      <c r="D26" s="7">
        <v>0.99431818181818177</v>
      </c>
      <c r="E26" s="7">
        <v>0</v>
      </c>
      <c r="F26" s="7">
        <v>0</v>
      </c>
      <c r="G26" s="7">
        <v>5.681818181818182E-3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3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</row>
    <row r="27" spans="1:184" ht="27.75" customHeight="1" x14ac:dyDescent="0.25">
      <c r="A27" s="5" t="s">
        <v>323</v>
      </c>
      <c r="B27" s="6" t="e">
        <f ca="1">IMAGE("https://shadowverse-portal.com/image/card/phase2/common/L/L_126541020.jpg",3)</f>
        <v>#NAME?</v>
      </c>
      <c r="C27" s="1">
        <v>0.02</v>
      </c>
      <c r="D27" s="7">
        <v>0.98863636363636365</v>
      </c>
      <c r="E27" s="7">
        <v>5.681818181818182E-3</v>
      </c>
      <c r="F27" s="7">
        <v>5.681818181818182E-3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</row>
    <row r="28" spans="1:184" ht="27.75" customHeight="1" x14ac:dyDescent="0.25">
      <c r="A28" s="5" t="s">
        <v>324</v>
      </c>
      <c r="B28" s="6" t="e">
        <f ca="1">IMAGE("https://shadowverse-portal.com/image/card/phase2/common/L/L_124024010.jpg",3)</f>
        <v>#NAME?</v>
      </c>
      <c r="C28" s="1">
        <v>0.02</v>
      </c>
      <c r="D28" s="7">
        <v>0.98295454545454541</v>
      </c>
      <c r="E28" s="7">
        <v>1.7045454545454541E-2</v>
      </c>
      <c r="F28" s="7">
        <v>0</v>
      </c>
      <c r="G28" s="7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1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1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</row>
    <row r="29" spans="1:184" ht="27.75" customHeight="1" x14ac:dyDescent="0.25">
      <c r="A29" s="5" t="s">
        <v>325</v>
      </c>
      <c r="B29" s="6" t="e">
        <f ca="1">IMAGE("https://shadowverse-portal.com/image/card/phase2/common/L/L_123031010.jpg",3)</f>
        <v>#NAME?</v>
      </c>
      <c r="C29" s="1">
        <v>0.02</v>
      </c>
      <c r="D29" s="7">
        <v>0.99431818181818177</v>
      </c>
      <c r="E29" s="7">
        <v>0</v>
      </c>
      <c r="F29" s="7">
        <v>0</v>
      </c>
      <c r="G29" s="7">
        <v>5.681818181818182E-3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3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</row>
    <row r="30" spans="1:184" ht="27.75" customHeight="1" x14ac:dyDescent="0.25">
      <c r="A30" s="5" t="s">
        <v>326</v>
      </c>
      <c r="B30" s="6" t="e">
        <f ca="1">IMAGE("https://shadowverse-portal.com/image/card/phase2/common/L/L_126541010.jpg",3)</f>
        <v>#NAME?</v>
      </c>
      <c r="C30" s="1">
        <v>0.02</v>
      </c>
      <c r="D30" s="7">
        <v>0.99431818181818177</v>
      </c>
      <c r="E30" s="7">
        <v>0</v>
      </c>
      <c r="F30" s="7">
        <v>0</v>
      </c>
      <c r="G30" s="7">
        <v>5.681818181818182E-3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3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</row>
    <row r="31" spans="1:184" ht="27.75" customHeight="1" x14ac:dyDescent="0.25">
      <c r="A31" s="5" t="s">
        <v>327</v>
      </c>
      <c r="B31" s="6" t="e">
        <f ca="1">IMAGE("https://shadowverse-portal.com/image/card/phase2/common/L/L_126041010.jpg",3)</f>
        <v>#NAME?</v>
      </c>
      <c r="C31" s="1">
        <v>0.01</v>
      </c>
      <c r="D31" s="7">
        <v>0.99431818181818177</v>
      </c>
      <c r="E31" s="7">
        <v>5.681818181818182E-3</v>
      </c>
      <c r="F31" s="7">
        <v>0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</row>
    <row r="32" spans="1:184" ht="27.75" customHeight="1" x14ac:dyDescent="0.25">
      <c r="A32" s="5" t="s">
        <v>328</v>
      </c>
      <c r="B32" s="6" t="e">
        <f ca="1">IMAGE("https://shadowverse-portal.com/image/card/phase2/common/L/L_126041020.jpg",3)</f>
        <v>#NAME?</v>
      </c>
      <c r="C32" s="1">
        <v>0.01</v>
      </c>
      <c r="D32" s="7">
        <v>0.98863636363636365</v>
      </c>
      <c r="E32" s="7">
        <v>1.136363636363636E-2</v>
      </c>
      <c r="F32" s="7">
        <v>0</v>
      </c>
      <c r="G32" s="7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1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</row>
    <row r="33" spans="1:184" ht="27.75" customHeight="1" x14ac:dyDescent="0.25">
      <c r="A33" s="5" t="s">
        <v>329</v>
      </c>
      <c r="B33" s="6" t="e">
        <f ca="1">IMAGE("https://shadowverse-portal.com/image/card/phase2/common/L/L_123541030.jpg",3)</f>
        <v>#NAME?</v>
      </c>
      <c r="C33" s="1">
        <v>0.01</v>
      </c>
      <c r="D33" s="7">
        <v>0.99431818181818177</v>
      </c>
      <c r="E33" s="7">
        <v>5.681818181818182E-3</v>
      </c>
      <c r="F33" s="7">
        <v>0</v>
      </c>
      <c r="G33" s="7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</row>
    <row r="34" spans="1:184" ht="27.75" customHeight="1" x14ac:dyDescent="0.25">
      <c r="A34" s="5" t="s">
        <v>330</v>
      </c>
      <c r="B34" s="6" t="e">
        <f ca="1">IMAGE("https://shadowverse-portal.com/image/card/phase2/common/L/L_123534010.jpg",3)</f>
        <v>#NAME?</v>
      </c>
      <c r="C34" s="1">
        <v>0.01</v>
      </c>
      <c r="D34" s="7">
        <v>0.99431818181818177</v>
      </c>
      <c r="E34" s="7">
        <v>5.681818181818182E-3</v>
      </c>
      <c r="F34" s="7">
        <v>0</v>
      </c>
      <c r="G34" s="7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</row>
    <row r="35" spans="1:184" ht="27.75" customHeight="1" x14ac:dyDescent="0.25">
      <c r="A35" s="5" t="s">
        <v>331</v>
      </c>
      <c r="B35" s="6" t="e">
        <f ca="1">IMAGE("https://shadowverse-portal.com/image/card/phase2/common/L/L_127541020.jpg",3)</f>
        <v>#NAME?</v>
      </c>
      <c r="C35" s="1">
        <v>0.01</v>
      </c>
      <c r="D35" s="7">
        <v>0.99431818181818177</v>
      </c>
      <c r="E35" s="7">
        <v>5.681818181818182E-3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1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</row>
    <row r="36" spans="1:184" ht="27.75" customHeight="1" x14ac:dyDescent="0.25">
      <c r="A36" s="8"/>
      <c r="B36" s="6"/>
      <c r="D36" s="7"/>
      <c r="E36" s="7"/>
      <c r="F36" s="7"/>
      <c r="G36" s="7"/>
    </row>
    <row r="37" spans="1:184" ht="27.75" customHeight="1" x14ac:dyDescent="0.25">
      <c r="A37" s="8"/>
      <c r="B37" s="6"/>
      <c r="D37" s="7"/>
      <c r="E37" s="7"/>
      <c r="F37" s="7"/>
      <c r="G37" s="7"/>
    </row>
    <row r="38" spans="1:184" ht="27.75" customHeight="1" x14ac:dyDescent="0.25">
      <c r="A38" s="8"/>
      <c r="B38" s="6"/>
      <c r="D38" s="7"/>
      <c r="E38" s="7"/>
      <c r="F38" s="7"/>
      <c r="G38" s="7"/>
    </row>
    <row r="39" spans="1:184" ht="27.75" customHeight="1" x14ac:dyDescent="0.25">
      <c r="A39" s="8"/>
      <c r="B39" s="6"/>
      <c r="D39" s="7"/>
      <c r="E39" s="7"/>
      <c r="F39" s="7"/>
      <c r="G39" s="7"/>
    </row>
    <row r="40" spans="1:184" ht="27.75" customHeight="1" x14ac:dyDescent="0.25">
      <c r="A40" s="8"/>
      <c r="B40" s="6"/>
      <c r="D40" s="7"/>
      <c r="E40" s="7"/>
      <c r="F40" s="7"/>
      <c r="G40" s="7"/>
    </row>
    <row r="41" spans="1:184" ht="27.75" customHeight="1" x14ac:dyDescent="0.25">
      <c r="A41" s="8"/>
      <c r="B41" s="6"/>
      <c r="D41" s="7"/>
      <c r="E41" s="7"/>
      <c r="F41" s="7"/>
      <c r="G41" s="7"/>
    </row>
    <row r="42" spans="1:184" ht="27.75" customHeight="1" x14ac:dyDescent="0.25">
      <c r="A42" s="8"/>
      <c r="B42" s="6"/>
      <c r="D42" s="7"/>
      <c r="E42" s="7"/>
      <c r="F42" s="7"/>
      <c r="G42" s="7"/>
    </row>
    <row r="43" spans="1:184" ht="27.75" customHeight="1" x14ac:dyDescent="0.25">
      <c r="A43" s="8"/>
      <c r="B43" s="6"/>
      <c r="D43" s="7"/>
      <c r="E43" s="7"/>
      <c r="F43" s="7"/>
      <c r="G43" s="7"/>
    </row>
    <row r="44" spans="1:184" ht="27.75" customHeight="1" x14ac:dyDescent="0.25">
      <c r="A44" s="8"/>
      <c r="B44" s="6"/>
      <c r="D44" s="7"/>
      <c r="E44" s="7"/>
      <c r="F44" s="7"/>
      <c r="G44" s="7"/>
    </row>
    <row r="45" spans="1:184" ht="27.75" customHeight="1" x14ac:dyDescent="0.25">
      <c r="A45" s="8"/>
      <c r="B45" s="6"/>
      <c r="D45" s="7"/>
      <c r="E45" s="7"/>
      <c r="F45" s="7"/>
      <c r="G45" s="7"/>
    </row>
    <row r="46" spans="1:184" ht="27.75" customHeight="1" x14ac:dyDescent="0.25">
      <c r="A46" s="8"/>
      <c r="B46" s="6"/>
      <c r="D46" s="7"/>
      <c r="E46" s="7"/>
      <c r="F46" s="7"/>
      <c r="G46" s="7"/>
    </row>
    <row r="47" spans="1:184" ht="27.75" customHeight="1" x14ac:dyDescent="0.25">
      <c r="A47" s="8"/>
      <c r="B47" s="6"/>
      <c r="D47" s="7"/>
      <c r="E47" s="7"/>
      <c r="F47" s="7"/>
      <c r="G47" s="7"/>
    </row>
    <row r="48" spans="1:184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GB80">
    <cfRule type="expression" dxfId="32" priority="1">
      <formula>$C2&gt;=2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F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162" width="8.7109375" customWidth="1"/>
  </cols>
  <sheetData>
    <row r="1" spans="1:162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22</v>
      </c>
      <c r="J1" s="4" t="s">
        <v>26</v>
      </c>
      <c r="K1" s="4" t="s">
        <v>28</v>
      </c>
      <c r="L1" s="4" t="s">
        <v>29</v>
      </c>
      <c r="M1" s="4" t="s">
        <v>30</v>
      </c>
      <c r="N1" s="4" t="s">
        <v>34</v>
      </c>
      <c r="O1" s="4" t="s">
        <v>35</v>
      </c>
      <c r="P1" s="4" t="s">
        <v>36</v>
      </c>
      <c r="Q1" s="4" t="s">
        <v>5</v>
      </c>
      <c r="R1" s="4" t="s">
        <v>38</v>
      </c>
      <c r="S1" s="4" t="s">
        <v>39</v>
      </c>
      <c r="T1" s="4" t="s">
        <v>45</v>
      </c>
      <c r="U1" s="4" t="s">
        <v>46</v>
      </c>
      <c r="V1" s="4" t="s">
        <v>10</v>
      </c>
      <c r="W1" s="4" t="s">
        <v>48</v>
      </c>
      <c r="X1" s="4" t="s">
        <v>53</v>
      </c>
      <c r="Y1" s="4" t="s">
        <v>55</v>
      </c>
      <c r="Z1" s="4" t="s">
        <v>56</v>
      </c>
      <c r="AA1" s="4" t="s">
        <v>63</v>
      </c>
      <c r="AB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  <c r="AG1" s="4" t="s">
        <v>70</v>
      </c>
      <c r="AH1" s="4" t="s">
        <v>73</v>
      </c>
      <c r="AI1" s="4" t="s">
        <v>75</v>
      </c>
      <c r="AJ1" s="4" t="s">
        <v>78</v>
      </c>
      <c r="AK1" s="4" t="s">
        <v>79</v>
      </c>
      <c r="AL1" s="4" t="s">
        <v>80</v>
      </c>
      <c r="AM1" s="4" t="s">
        <v>81</v>
      </c>
      <c r="AN1" s="4" t="s">
        <v>82</v>
      </c>
      <c r="AO1" s="4" t="s">
        <v>83</v>
      </c>
      <c r="AP1" s="4" t="s">
        <v>84</v>
      </c>
      <c r="AQ1" s="4" t="s">
        <v>85</v>
      </c>
      <c r="AR1" s="4" t="s">
        <v>86</v>
      </c>
      <c r="AS1" s="4" t="s">
        <v>88</v>
      </c>
      <c r="AT1" s="4" t="s">
        <v>89</v>
      </c>
      <c r="AU1" s="4" t="s">
        <v>90</v>
      </c>
      <c r="AV1" s="4" t="s">
        <v>11</v>
      </c>
      <c r="AW1" s="4" t="s">
        <v>98</v>
      </c>
      <c r="AX1" s="4" t="s">
        <v>101</v>
      </c>
      <c r="AY1" s="4" t="s">
        <v>103</v>
      </c>
      <c r="AZ1" s="4">
        <v>300</v>
      </c>
      <c r="BA1" s="4" t="s">
        <v>106</v>
      </c>
      <c r="BB1" s="4" t="s">
        <v>109</v>
      </c>
      <c r="BC1" s="4" t="s">
        <v>111</v>
      </c>
      <c r="BD1" s="4" t="s">
        <v>113</v>
      </c>
      <c r="BE1" s="4" t="s">
        <v>114</v>
      </c>
      <c r="BF1" s="4" t="s">
        <v>115</v>
      </c>
      <c r="BG1" s="4" t="s">
        <v>117</v>
      </c>
      <c r="BH1" s="4" t="s">
        <v>119</v>
      </c>
      <c r="BI1" s="4" t="s">
        <v>120</v>
      </c>
      <c r="BJ1" s="4" t="s">
        <v>121</v>
      </c>
      <c r="BK1" s="4" t="s">
        <v>122</v>
      </c>
      <c r="BL1" s="4" t="s">
        <v>123</v>
      </c>
      <c r="BM1" s="4" t="s">
        <v>125</v>
      </c>
      <c r="BN1" s="4" t="s">
        <v>126</v>
      </c>
      <c r="BO1" s="4" t="s">
        <v>127</v>
      </c>
      <c r="BP1" s="4" t="s">
        <v>128</v>
      </c>
      <c r="BQ1" s="4" t="s">
        <v>132</v>
      </c>
      <c r="BR1" s="4" t="s">
        <v>133</v>
      </c>
      <c r="BS1" s="4" t="s">
        <v>135</v>
      </c>
      <c r="BT1" s="4" t="s">
        <v>137</v>
      </c>
      <c r="BU1" s="4" t="s">
        <v>139</v>
      </c>
      <c r="BV1" s="4" t="s">
        <v>141</v>
      </c>
      <c r="BW1" s="4" t="s">
        <v>142</v>
      </c>
      <c r="BX1" s="4" t="s">
        <v>143</v>
      </c>
      <c r="BY1" s="4" t="s">
        <v>144</v>
      </c>
      <c r="BZ1" s="4" t="s">
        <v>146</v>
      </c>
      <c r="CA1" s="4" t="s">
        <v>147</v>
      </c>
      <c r="CB1" s="4" t="s">
        <v>149</v>
      </c>
      <c r="CC1" s="4" t="s">
        <v>150</v>
      </c>
      <c r="CD1" s="4" t="s">
        <v>151</v>
      </c>
      <c r="CE1" s="4" t="s">
        <v>153</v>
      </c>
      <c r="CF1" s="4" t="s">
        <v>157</v>
      </c>
      <c r="CG1" s="4" t="s">
        <v>158</v>
      </c>
      <c r="CH1" s="4" t="s">
        <v>159</v>
      </c>
      <c r="CI1" s="4" t="s">
        <v>160</v>
      </c>
      <c r="CJ1" s="4" t="s">
        <v>163</v>
      </c>
      <c r="CK1" s="4" t="s">
        <v>165</v>
      </c>
      <c r="CL1" s="4" t="s">
        <v>166</v>
      </c>
      <c r="CM1" s="4" t="s">
        <v>167</v>
      </c>
      <c r="CN1" s="4" t="s">
        <v>170</v>
      </c>
      <c r="CO1" s="4" t="s">
        <v>171</v>
      </c>
      <c r="CP1" s="4" t="s">
        <v>172</v>
      </c>
      <c r="CQ1" s="4" t="s">
        <v>175</v>
      </c>
      <c r="CR1" s="4" t="s">
        <v>176</v>
      </c>
      <c r="CS1" s="4" t="s">
        <v>177</v>
      </c>
      <c r="CT1" s="4" t="s">
        <v>178</v>
      </c>
      <c r="CU1" s="4" t="s">
        <v>179</v>
      </c>
      <c r="CV1" s="4" t="s">
        <v>182</v>
      </c>
      <c r="CW1" s="4" t="s">
        <v>183</v>
      </c>
      <c r="CX1" s="4" t="s">
        <v>186</v>
      </c>
      <c r="CY1" s="4" t="s">
        <v>189</v>
      </c>
      <c r="CZ1" s="4" t="s">
        <v>190</v>
      </c>
      <c r="DA1" s="4" t="s">
        <v>192</v>
      </c>
      <c r="DB1" s="4" t="s">
        <v>194</v>
      </c>
      <c r="DC1" s="4" t="s">
        <v>197</v>
      </c>
      <c r="DD1" s="4" t="s">
        <v>198</v>
      </c>
      <c r="DE1" s="4" t="s">
        <v>199</v>
      </c>
      <c r="DF1" s="4" t="s">
        <v>202</v>
      </c>
      <c r="DG1" s="4" t="s">
        <v>204</v>
      </c>
      <c r="DH1" s="4" t="s">
        <v>205</v>
      </c>
      <c r="DI1" s="4" t="s">
        <v>206</v>
      </c>
      <c r="DJ1" s="4" t="s">
        <v>207</v>
      </c>
      <c r="DK1" s="4" t="s">
        <v>209</v>
      </c>
      <c r="DL1" s="4" t="s">
        <v>210</v>
      </c>
      <c r="DM1" s="4" t="s">
        <v>21</v>
      </c>
      <c r="DN1" s="4" t="s">
        <v>211</v>
      </c>
      <c r="DO1" s="4" t="s">
        <v>212</v>
      </c>
      <c r="DP1" s="4" t="s">
        <v>215</v>
      </c>
      <c r="DQ1" s="4" t="s">
        <v>216</v>
      </c>
      <c r="DR1" s="4" t="s">
        <v>217</v>
      </c>
      <c r="DS1" s="4" t="s">
        <v>220</v>
      </c>
      <c r="DT1" s="4" t="s">
        <v>221</v>
      </c>
      <c r="DU1" s="4" t="s">
        <v>223</v>
      </c>
      <c r="DV1" s="4" t="s">
        <v>224</v>
      </c>
      <c r="DW1" s="4" t="s">
        <v>226</v>
      </c>
      <c r="DX1" s="4" t="s">
        <v>227</v>
      </c>
      <c r="DY1" s="4" t="s">
        <v>229</v>
      </c>
      <c r="DZ1" s="4" t="s">
        <v>20</v>
      </c>
      <c r="EA1" s="4" t="s">
        <v>231</v>
      </c>
      <c r="EB1" s="4" t="s">
        <v>232</v>
      </c>
      <c r="EC1" s="4" t="s">
        <v>233</v>
      </c>
      <c r="ED1" s="4" t="s">
        <v>235</v>
      </c>
      <c r="EE1" s="4" t="s">
        <v>236</v>
      </c>
      <c r="EF1" s="4" t="s">
        <v>237</v>
      </c>
      <c r="EG1" s="4" t="s">
        <v>238</v>
      </c>
      <c r="EH1" s="4" t="s">
        <v>242</v>
      </c>
      <c r="EI1" s="4" t="s">
        <v>243</v>
      </c>
      <c r="EJ1" s="4" t="s">
        <v>245</v>
      </c>
      <c r="EK1" s="4" t="s">
        <v>246</v>
      </c>
      <c r="EL1" s="4" t="s">
        <v>247</v>
      </c>
      <c r="EM1" s="4" t="s">
        <v>248</v>
      </c>
      <c r="EN1" s="4" t="s">
        <v>252</v>
      </c>
      <c r="EO1" s="4" t="s">
        <v>253</v>
      </c>
      <c r="EP1" s="4" t="s">
        <v>255</v>
      </c>
      <c r="EQ1" s="4" t="s">
        <v>256</v>
      </c>
      <c r="ER1" s="4" t="s">
        <v>258</v>
      </c>
      <c r="ES1" s="4" t="s">
        <v>259</v>
      </c>
      <c r="ET1" s="4" t="s">
        <v>261</v>
      </c>
      <c r="EU1" s="4" t="s">
        <v>262</v>
      </c>
      <c r="EV1" s="4" t="s">
        <v>264</v>
      </c>
      <c r="EW1" s="4" t="s">
        <v>266</v>
      </c>
      <c r="EX1" s="4" t="s">
        <v>267</v>
      </c>
      <c r="EY1" s="4" t="s">
        <v>271</v>
      </c>
      <c r="EZ1" s="4" t="s">
        <v>274</v>
      </c>
      <c r="FA1" s="4" t="s">
        <v>275</v>
      </c>
      <c r="FB1" s="4" t="s">
        <v>277</v>
      </c>
      <c r="FC1" s="4" t="s">
        <v>278</v>
      </c>
      <c r="FD1" s="4" t="s">
        <v>280</v>
      </c>
      <c r="FE1" s="4" t="s">
        <v>281</v>
      </c>
      <c r="FF1" s="4" t="s">
        <v>282</v>
      </c>
    </row>
    <row r="2" spans="1:162" ht="27.75" customHeight="1" x14ac:dyDescent="0.25">
      <c r="A2" s="5" t="s">
        <v>332</v>
      </c>
      <c r="B2" s="6" t="e">
        <f ca="1">IMAGE("https://shadowverse-portal.com/image/card/phase2/common/L/L_127241010.jpg",3)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  <c r="CX2" s="1">
        <v>3</v>
      </c>
      <c r="CY2" s="1">
        <v>3</v>
      </c>
      <c r="CZ2" s="1">
        <v>3</v>
      </c>
      <c r="DA2" s="1">
        <v>3</v>
      </c>
      <c r="DB2" s="1">
        <v>3</v>
      </c>
      <c r="DC2" s="1">
        <v>3</v>
      </c>
      <c r="DD2" s="1">
        <v>3</v>
      </c>
      <c r="DE2" s="1">
        <v>3</v>
      </c>
      <c r="DF2" s="1">
        <v>3</v>
      </c>
      <c r="DG2" s="1">
        <v>3</v>
      </c>
      <c r="DH2" s="1">
        <v>3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3</v>
      </c>
      <c r="DO2" s="1">
        <v>3</v>
      </c>
      <c r="DP2" s="1">
        <v>3</v>
      </c>
      <c r="DQ2" s="1">
        <v>3</v>
      </c>
      <c r="DR2" s="1">
        <v>3</v>
      </c>
      <c r="DS2" s="1">
        <v>3</v>
      </c>
      <c r="DT2" s="1">
        <v>3</v>
      </c>
      <c r="DU2" s="1">
        <v>3</v>
      </c>
      <c r="DV2" s="1">
        <v>3</v>
      </c>
      <c r="DW2" s="1">
        <v>3</v>
      </c>
      <c r="DX2" s="1">
        <v>3</v>
      </c>
      <c r="DY2" s="1">
        <v>3</v>
      </c>
      <c r="DZ2" s="1">
        <v>3</v>
      </c>
      <c r="EA2" s="1">
        <v>3</v>
      </c>
      <c r="EB2" s="1">
        <v>3</v>
      </c>
      <c r="EC2" s="1">
        <v>3</v>
      </c>
      <c r="ED2" s="1">
        <v>3</v>
      </c>
      <c r="EE2" s="1">
        <v>3</v>
      </c>
      <c r="EF2" s="1">
        <v>3</v>
      </c>
      <c r="EG2" s="1">
        <v>3</v>
      </c>
      <c r="EH2" s="1">
        <v>3</v>
      </c>
      <c r="EI2" s="1">
        <v>3</v>
      </c>
      <c r="EJ2" s="1">
        <v>3</v>
      </c>
      <c r="EK2" s="1">
        <v>3</v>
      </c>
      <c r="EL2" s="1">
        <v>3</v>
      </c>
      <c r="EM2" s="1">
        <v>3</v>
      </c>
      <c r="EN2" s="1">
        <v>3</v>
      </c>
      <c r="EO2" s="1">
        <v>3</v>
      </c>
      <c r="EP2" s="1">
        <v>3</v>
      </c>
      <c r="EQ2" s="1">
        <v>3</v>
      </c>
      <c r="ER2" s="1">
        <v>3</v>
      </c>
      <c r="ES2" s="1">
        <v>3</v>
      </c>
      <c r="ET2" s="1">
        <v>3</v>
      </c>
      <c r="EU2" s="1">
        <v>3</v>
      </c>
      <c r="EV2" s="1">
        <v>3</v>
      </c>
      <c r="EW2" s="1">
        <v>3</v>
      </c>
      <c r="EX2" s="1">
        <v>3</v>
      </c>
      <c r="EY2" s="1">
        <v>3</v>
      </c>
      <c r="EZ2" s="1">
        <v>3</v>
      </c>
      <c r="FA2" s="1">
        <v>3</v>
      </c>
      <c r="FB2" s="1">
        <v>3</v>
      </c>
      <c r="FC2" s="1">
        <v>3</v>
      </c>
      <c r="FD2" s="1">
        <v>3</v>
      </c>
      <c r="FE2" s="1">
        <v>3</v>
      </c>
      <c r="FF2" s="1">
        <v>3</v>
      </c>
    </row>
    <row r="3" spans="1:162" ht="27.75" customHeight="1" x14ac:dyDescent="0.25">
      <c r="A3" s="5" t="s">
        <v>333</v>
      </c>
      <c r="B3" s="6" t="e">
        <f ca="1">IMAGE("https://shadowverse-portal.com/image/card/phase2/common/L/L_127231010.jpg",3)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3</v>
      </c>
      <c r="DB3" s="1">
        <v>3</v>
      </c>
      <c r="DC3" s="1">
        <v>3</v>
      </c>
      <c r="DD3" s="1">
        <v>3</v>
      </c>
      <c r="DE3" s="1">
        <v>3</v>
      </c>
      <c r="DF3" s="1">
        <v>3</v>
      </c>
      <c r="DG3" s="1">
        <v>3</v>
      </c>
      <c r="DH3" s="1">
        <v>3</v>
      </c>
      <c r="DI3" s="1">
        <v>3</v>
      </c>
      <c r="DJ3" s="1">
        <v>3</v>
      </c>
      <c r="DK3" s="1">
        <v>3</v>
      </c>
      <c r="DL3" s="1">
        <v>3</v>
      </c>
      <c r="DM3" s="1">
        <v>3</v>
      </c>
      <c r="DN3" s="1">
        <v>3</v>
      </c>
      <c r="DO3" s="1">
        <v>3</v>
      </c>
      <c r="DP3" s="1">
        <v>3</v>
      </c>
      <c r="DQ3" s="1">
        <v>3</v>
      </c>
      <c r="DR3" s="1">
        <v>3</v>
      </c>
      <c r="DS3" s="1">
        <v>3</v>
      </c>
      <c r="DT3" s="1">
        <v>3</v>
      </c>
      <c r="DU3" s="1">
        <v>3</v>
      </c>
      <c r="DV3" s="1">
        <v>3</v>
      </c>
      <c r="DW3" s="1">
        <v>3</v>
      </c>
      <c r="DX3" s="1">
        <v>3</v>
      </c>
      <c r="DY3" s="1">
        <v>3</v>
      </c>
      <c r="DZ3" s="1">
        <v>3</v>
      </c>
      <c r="EA3" s="1">
        <v>3</v>
      </c>
      <c r="EB3" s="1">
        <v>3</v>
      </c>
      <c r="EC3" s="1">
        <v>3</v>
      </c>
      <c r="ED3" s="1">
        <v>3</v>
      </c>
      <c r="EE3" s="1">
        <v>3</v>
      </c>
      <c r="EF3" s="1">
        <v>3</v>
      </c>
      <c r="EG3" s="1">
        <v>3</v>
      </c>
      <c r="EH3" s="1">
        <v>3</v>
      </c>
      <c r="EI3" s="1">
        <v>3</v>
      </c>
      <c r="EJ3" s="1">
        <v>3</v>
      </c>
      <c r="EK3" s="1">
        <v>3</v>
      </c>
      <c r="EL3" s="1">
        <v>3</v>
      </c>
      <c r="EM3" s="1">
        <v>3</v>
      </c>
      <c r="EN3" s="1">
        <v>3</v>
      </c>
      <c r="EO3" s="1">
        <v>3</v>
      </c>
      <c r="EP3" s="1">
        <v>3</v>
      </c>
      <c r="EQ3" s="1">
        <v>3</v>
      </c>
      <c r="ER3" s="1">
        <v>3</v>
      </c>
      <c r="ES3" s="1">
        <v>3</v>
      </c>
      <c r="ET3" s="1">
        <v>3</v>
      </c>
      <c r="EU3" s="1">
        <v>3</v>
      </c>
      <c r="EV3" s="1">
        <v>3</v>
      </c>
      <c r="EW3" s="1">
        <v>3</v>
      </c>
      <c r="EX3" s="1">
        <v>3</v>
      </c>
      <c r="EY3" s="1">
        <v>3</v>
      </c>
      <c r="EZ3" s="1">
        <v>3</v>
      </c>
      <c r="FA3" s="1">
        <v>3</v>
      </c>
      <c r="FB3" s="1">
        <v>3</v>
      </c>
      <c r="FC3" s="1">
        <v>3</v>
      </c>
      <c r="FD3" s="1">
        <v>3</v>
      </c>
      <c r="FE3" s="1">
        <v>3</v>
      </c>
      <c r="FF3" s="1">
        <v>3</v>
      </c>
    </row>
    <row r="4" spans="1:162" ht="27.75" customHeight="1" x14ac:dyDescent="0.25">
      <c r="A4" s="5" t="s">
        <v>334</v>
      </c>
      <c r="B4" s="6" t="e">
        <f ca="1">IMAGE("https://shadowverse-portal.com/image/card/phase2/common/L/L_123241020.jpg",3)</f>
        <v>#NAME?</v>
      </c>
      <c r="C4" s="1">
        <v>2.99</v>
      </c>
      <c r="D4" s="7">
        <v>0</v>
      </c>
      <c r="E4" s="7">
        <v>0</v>
      </c>
      <c r="F4" s="7">
        <v>6.4935064935064939E-3</v>
      </c>
      <c r="G4" s="7">
        <v>0.99350649350649356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  <c r="CX4" s="1">
        <v>3</v>
      </c>
      <c r="CY4" s="1">
        <v>3</v>
      </c>
      <c r="CZ4" s="1">
        <v>3</v>
      </c>
      <c r="DA4" s="1">
        <v>3</v>
      </c>
      <c r="DB4" s="1">
        <v>3</v>
      </c>
      <c r="DC4" s="1">
        <v>3</v>
      </c>
      <c r="DD4" s="1">
        <v>3</v>
      </c>
      <c r="DE4" s="1">
        <v>3</v>
      </c>
      <c r="DF4" s="1">
        <v>3</v>
      </c>
      <c r="DG4" s="1">
        <v>3</v>
      </c>
      <c r="DH4" s="1">
        <v>3</v>
      </c>
      <c r="DI4" s="1">
        <v>3</v>
      </c>
      <c r="DJ4" s="1">
        <v>3</v>
      </c>
      <c r="DK4" s="1">
        <v>3</v>
      </c>
      <c r="DL4" s="1">
        <v>3</v>
      </c>
      <c r="DM4" s="1">
        <v>3</v>
      </c>
      <c r="DN4" s="1">
        <v>3</v>
      </c>
      <c r="DO4" s="1">
        <v>3</v>
      </c>
      <c r="DP4" s="1">
        <v>3</v>
      </c>
      <c r="DQ4" s="1">
        <v>3</v>
      </c>
      <c r="DR4" s="1">
        <v>3</v>
      </c>
      <c r="DS4" s="1">
        <v>3</v>
      </c>
      <c r="DT4" s="1">
        <v>3</v>
      </c>
      <c r="DU4" s="1">
        <v>3</v>
      </c>
      <c r="DV4" s="1">
        <v>3</v>
      </c>
      <c r="DW4" s="1">
        <v>3</v>
      </c>
      <c r="DX4" s="1">
        <v>3</v>
      </c>
      <c r="DY4" s="1">
        <v>3</v>
      </c>
      <c r="DZ4" s="1">
        <v>3</v>
      </c>
      <c r="EA4" s="1">
        <v>3</v>
      </c>
      <c r="EB4" s="1">
        <v>3</v>
      </c>
      <c r="EC4" s="1">
        <v>3</v>
      </c>
      <c r="ED4" s="1">
        <v>3</v>
      </c>
      <c r="EE4" s="1">
        <v>3</v>
      </c>
      <c r="EF4" s="1">
        <v>3</v>
      </c>
      <c r="EG4" s="1">
        <v>3</v>
      </c>
      <c r="EH4" s="1">
        <v>3</v>
      </c>
      <c r="EI4" s="1">
        <v>3</v>
      </c>
      <c r="EJ4" s="1">
        <v>3</v>
      </c>
      <c r="EK4" s="1">
        <v>3</v>
      </c>
      <c r="EL4" s="1">
        <v>3</v>
      </c>
      <c r="EM4" s="1">
        <v>3</v>
      </c>
      <c r="EN4" s="1">
        <v>3</v>
      </c>
      <c r="EO4" s="1">
        <v>3</v>
      </c>
      <c r="EP4" s="1">
        <v>3</v>
      </c>
      <c r="EQ4" s="1">
        <v>3</v>
      </c>
      <c r="ER4" s="1">
        <v>2</v>
      </c>
      <c r="ES4" s="1">
        <v>3</v>
      </c>
      <c r="ET4" s="1">
        <v>3</v>
      </c>
      <c r="EU4" s="1">
        <v>3</v>
      </c>
      <c r="EV4" s="1">
        <v>3</v>
      </c>
      <c r="EW4" s="1">
        <v>3</v>
      </c>
      <c r="EX4" s="1">
        <v>3</v>
      </c>
      <c r="EY4" s="1">
        <v>3</v>
      </c>
      <c r="EZ4" s="1">
        <v>3</v>
      </c>
      <c r="FA4" s="1">
        <v>3</v>
      </c>
      <c r="FB4" s="1">
        <v>3</v>
      </c>
      <c r="FC4" s="1">
        <v>3</v>
      </c>
      <c r="FD4" s="1">
        <v>3</v>
      </c>
      <c r="FE4" s="1">
        <v>3</v>
      </c>
      <c r="FF4" s="1">
        <v>3</v>
      </c>
    </row>
    <row r="5" spans="1:162" ht="27.75" customHeight="1" x14ac:dyDescent="0.25">
      <c r="A5" s="5" t="s">
        <v>335</v>
      </c>
      <c r="B5" s="6" t="e">
        <f ca="1">IMAGE("https://shadowverse-portal.com/image/card/phase2/common/L/L_123234010.jpg",3)</f>
        <v>#NAME?</v>
      </c>
      <c r="C5" s="1">
        <v>2.99</v>
      </c>
      <c r="D5" s="7">
        <v>0</v>
      </c>
      <c r="E5" s="7">
        <v>0</v>
      </c>
      <c r="F5" s="7">
        <v>1.298701298701299E-2</v>
      </c>
      <c r="G5" s="7">
        <v>0.98701298701298701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2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  <c r="CX5" s="1">
        <v>3</v>
      </c>
      <c r="CY5" s="1">
        <v>3</v>
      </c>
      <c r="CZ5" s="1">
        <v>3</v>
      </c>
      <c r="DA5" s="1">
        <v>3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2</v>
      </c>
      <c r="DQ5" s="1">
        <v>3</v>
      </c>
      <c r="DR5" s="1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  <c r="FA5" s="1">
        <v>3</v>
      </c>
      <c r="FB5" s="1">
        <v>3</v>
      </c>
      <c r="FC5" s="1">
        <v>3</v>
      </c>
      <c r="FD5" s="1">
        <v>3</v>
      </c>
      <c r="FE5" s="1">
        <v>3</v>
      </c>
      <c r="FF5" s="1">
        <v>3</v>
      </c>
    </row>
    <row r="6" spans="1:162" ht="27.75" customHeight="1" x14ac:dyDescent="0.25">
      <c r="A6" s="5" t="s">
        <v>336</v>
      </c>
      <c r="B6" s="6" t="e">
        <f ca="1">IMAGE("https://shadowverse-portal.com/image/card/phase2/common/L/L_127211010.jpg",3)</f>
        <v>#NAME?</v>
      </c>
      <c r="C6" s="1">
        <v>2.98</v>
      </c>
      <c r="D6" s="7">
        <v>6.4935064935064939E-3</v>
      </c>
      <c r="E6" s="7">
        <v>0</v>
      </c>
      <c r="F6" s="7">
        <v>0</v>
      </c>
      <c r="G6" s="7">
        <v>0.99350649350649356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0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</row>
    <row r="7" spans="1:162" ht="27.75" customHeight="1" x14ac:dyDescent="0.25">
      <c r="A7" s="5" t="s">
        <v>337</v>
      </c>
      <c r="B7" s="6" t="e">
        <f ca="1">IMAGE("https://shadowverse-portal.com/image/card/phase2/common/L/L_127221010.jpg",3)</f>
        <v>#NAME?</v>
      </c>
      <c r="C7" s="1">
        <v>2.98</v>
      </c>
      <c r="D7" s="7">
        <v>6.4935064935064939E-3</v>
      </c>
      <c r="E7" s="7">
        <v>0</v>
      </c>
      <c r="F7" s="7">
        <v>0</v>
      </c>
      <c r="G7" s="7">
        <v>0.99350649350649356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3</v>
      </c>
      <c r="BQ7" s="1">
        <v>3</v>
      </c>
      <c r="BR7" s="1">
        <v>3</v>
      </c>
      <c r="BS7" s="1">
        <v>3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  <c r="CX7" s="1">
        <v>3</v>
      </c>
      <c r="CY7" s="1">
        <v>3</v>
      </c>
      <c r="CZ7" s="1">
        <v>3</v>
      </c>
      <c r="DA7" s="1">
        <v>3</v>
      </c>
      <c r="DB7" s="1">
        <v>3</v>
      </c>
      <c r="DC7" s="1">
        <v>3</v>
      </c>
      <c r="DD7" s="1">
        <v>3</v>
      </c>
      <c r="DE7" s="1">
        <v>3</v>
      </c>
      <c r="DF7" s="1">
        <v>3</v>
      </c>
      <c r="DG7" s="1">
        <v>3</v>
      </c>
      <c r="DH7" s="1">
        <v>3</v>
      </c>
      <c r="DI7" s="1">
        <v>3</v>
      </c>
      <c r="DJ7" s="1">
        <v>3</v>
      </c>
      <c r="DK7" s="1">
        <v>3</v>
      </c>
      <c r="DL7" s="1">
        <v>3</v>
      </c>
      <c r="DM7" s="1">
        <v>3</v>
      </c>
      <c r="DN7" s="1">
        <v>3</v>
      </c>
      <c r="DO7" s="1">
        <v>3</v>
      </c>
      <c r="DP7" s="1">
        <v>3</v>
      </c>
      <c r="DQ7" s="1">
        <v>3</v>
      </c>
      <c r="DR7" s="1">
        <v>3</v>
      </c>
      <c r="DS7" s="1">
        <v>3</v>
      </c>
      <c r="DT7" s="1">
        <v>3</v>
      </c>
      <c r="DU7" s="1">
        <v>3</v>
      </c>
      <c r="DV7" s="1">
        <v>3</v>
      </c>
      <c r="DW7" s="1">
        <v>3</v>
      </c>
      <c r="DX7" s="1">
        <v>3</v>
      </c>
      <c r="DY7" s="1">
        <v>3</v>
      </c>
      <c r="DZ7" s="1">
        <v>3</v>
      </c>
      <c r="EA7" s="1">
        <v>3</v>
      </c>
      <c r="EB7" s="1">
        <v>3</v>
      </c>
      <c r="EC7" s="1">
        <v>3</v>
      </c>
      <c r="ED7" s="1">
        <v>3</v>
      </c>
      <c r="EE7" s="1">
        <v>3</v>
      </c>
      <c r="EF7" s="1">
        <v>3</v>
      </c>
      <c r="EG7" s="1">
        <v>3</v>
      </c>
      <c r="EH7" s="1">
        <v>3</v>
      </c>
      <c r="EI7" s="1">
        <v>3</v>
      </c>
      <c r="EJ7" s="1">
        <v>3</v>
      </c>
      <c r="EK7" s="1">
        <v>3</v>
      </c>
      <c r="EL7" s="1">
        <v>3</v>
      </c>
      <c r="EM7" s="1">
        <v>3</v>
      </c>
      <c r="EN7" s="1">
        <v>3</v>
      </c>
      <c r="EO7" s="1">
        <v>3</v>
      </c>
      <c r="EP7" s="1">
        <v>3</v>
      </c>
      <c r="EQ7" s="1">
        <v>3</v>
      </c>
      <c r="ER7" s="1">
        <v>3</v>
      </c>
      <c r="ES7" s="1">
        <v>0</v>
      </c>
      <c r="ET7" s="1">
        <v>3</v>
      </c>
      <c r="EU7" s="1">
        <v>3</v>
      </c>
      <c r="EV7" s="1">
        <v>3</v>
      </c>
      <c r="EW7" s="1">
        <v>3</v>
      </c>
      <c r="EX7" s="1">
        <v>3</v>
      </c>
      <c r="EY7" s="1">
        <v>3</v>
      </c>
      <c r="EZ7" s="1">
        <v>3</v>
      </c>
      <c r="FA7" s="1">
        <v>3</v>
      </c>
      <c r="FB7" s="1">
        <v>3</v>
      </c>
      <c r="FC7" s="1">
        <v>3</v>
      </c>
      <c r="FD7" s="1">
        <v>3</v>
      </c>
      <c r="FE7" s="1">
        <v>3</v>
      </c>
      <c r="FF7" s="1">
        <v>3</v>
      </c>
    </row>
    <row r="8" spans="1:162" ht="27.75" customHeight="1" x14ac:dyDescent="0.25">
      <c r="A8" s="5" t="s">
        <v>338</v>
      </c>
      <c r="B8" s="6" t="e">
        <f ca="1">IMAGE("https://shadowverse-portal.com/image/card/phase2/common/L/L_123221030.jpg",3)</f>
        <v>#NAME?</v>
      </c>
      <c r="C8" s="1">
        <v>2.95</v>
      </c>
      <c r="D8" s="7">
        <v>1.298701298701299E-2</v>
      </c>
      <c r="E8" s="7">
        <v>0</v>
      </c>
      <c r="F8" s="7">
        <v>1.298701298701299E-2</v>
      </c>
      <c r="G8" s="7">
        <v>0.97402597402597402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0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2</v>
      </c>
      <c r="BK8" s="1">
        <v>3</v>
      </c>
      <c r="BL8" s="1">
        <v>3</v>
      </c>
      <c r="BM8" s="1">
        <v>3</v>
      </c>
      <c r="BN8" s="1">
        <v>3</v>
      </c>
      <c r="BO8" s="1">
        <v>3</v>
      </c>
      <c r="BP8" s="1">
        <v>3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3</v>
      </c>
      <c r="BY8" s="1">
        <v>3</v>
      </c>
      <c r="BZ8" s="1">
        <v>3</v>
      </c>
      <c r="CA8" s="1">
        <v>3</v>
      </c>
      <c r="CB8" s="1">
        <v>3</v>
      </c>
      <c r="CC8" s="1">
        <v>3</v>
      </c>
      <c r="CD8" s="1">
        <v>3</v>
      </c>
      <c r="CE8" s="1">
        <v>3</v>
      </c>
      <c r="CF8" s="1">
        <v>3</v>
      </c>
      <c r="CG8" s="1">
        <v>3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  <c r="CX8" s="1">
        <v>3</v>
      </c>
      <c r="CY8" s="1">
        <v>3</v>
      </c>
      <c r="CZ8" s="1">
        <v>3</v>
      </c>
      <c r="DA8" s="1">
        <v>3</v>
      </c>
      <c r="DB8" s="1">
        <v>3</v>
      </c>
      <c r="DC8" s="1">
        <v>3</v>
      </c>
      <c r="DD8" s="1">
        <v>3</v>
      </c>
      <c r="DE8" s="1">
        <v>3</v>
      </c>
      <c r="DF8" s="1">
        <v>3</v>
      </c>
      <c r="DG8" s="1">
        <v>3</v>
      </c>
      <c r="DH8" s="1">
        <v>3</v>
      </c>
      <c r="DI8" s="1">
        <v>3</v>
      </c>
      <c r="DJ8" s="1">
        <v>3</v>
      </c>
      <c r="DK8" s="1">
        <v>3</v>
      </c>
      <c r="DL8" s="1">
        <v>3</v>
      </c>
      <c r="DM8" s="1">
        <v>3</v>
      </c>
      <c r="DN8" s="1">
        <v>3</v>
      </c>
      <c r="DO8" s="1">
        <v>3</v>
      </c>
      <c r="DP8" s="1">
        <v>3</v>
      </c>
      <c r="DQ8" s="1">
        <v>3</v>
      </c>
      <c r="DR8" s="1">
        <v>3</v>
      </c>
      <c r="DS8" s="1">
        <v>3</v>
      </c>
      <c r="DT8" s="1">
        <v>3</v>
      </c>
      <c r="DU8" s="1">
        <v>3</v>
      </c>
      <c r="DV8" s="1">
        <v>3</v>
      </c>
      <c r="DW8" s="1">
        <v>3</v>
      </c>
      <c r="DX8" s="1">
        <v>3</v>
      </c>
      <c r="DY8" s="1">
        <v>3</v>
      </c>
      <c r="DZ8" s="1">
        <v>3</v>
      </c>
      <c r="EA8" s="1">
        <v>3</v>
      </c>
      <c r="EB8" s="1">
        <v>3</v>
      </c>
      <c r="EC8" s="1">
        <v>3</v>
      </c>
      <c r="ED8" s="1">
        <v>3</v>
      </c>
      <c r="EE8" s="1">
        <v>3</v>
      </c>
      <c r="EF8" s="1">
        <v>3</v>
      </c>
      <c r="EG8" s="1">
        <v>3</v>
      </c>
      <c r="EH8" s="1">
        <v>2</v>
      </c>
      <c r="EI8" s="1">
        <v>3</v>
      </c>
      <c r="EJ8" s="1">
        <v>3</v>
      </c>
      <c r="EK8" s="1">
        <v>3</v>
      </c>
      <c r="EL8" s="1">
        <v>3</v>
      </c>
      <c r="EM8" s="1">
        <v>3</v>
      </c>
      <c r="EN8" s="1">
        <v>3</v>
      </c>
      <c r="EO8" s="1">
        <v>3</v>
      </c>
      <c r="EP8" s="1">
        <v>3</v>
      </c>
      <c r="EQ8" s="1">
        <v>0</v>
      </c>
      <c r="ER8" s="1">
        <v>3</v>
      </c>
      <c r="ES8" s="1">
        <v>3</v>
      </c>
      <c r="ET8" s="1">
        <v>3</v>
      </c>
      <c r="EU8" s="1">
        <v>3</v>
      </c>
      <c r="EV8" s="1">
        <v>3</v>
      </c>
      <c r="EW8" s="1">
        <v>3</v>
      </c>
      <c r="EX8" s="1">
        <v>3</v>
      </c>
      <c r="EY8" s="1">
        <v>3</v>
      </c>
      <c r="EZ8" s="1">
        <v>3</v>
      </c>
      <c r="FA8" s="1">
        <v>3</v>
      </c>
      <c r="FB8" s="1">
        <v>3</v>
      </c>
      <c r="FC8" s="1">
        <v>3</v>
      </c>
      <c r="FD8" s="1">
        <v>3</v>
      </c>
      <c r="FE8" s="1">
        <v>3</v>
      </c>
      <c r="FF8" s="1">
        <v>3</v>
      </c>
    </row>
    <row r="9" spans="1:162" ht="27.75" customHeight="1" x14ac:dyDescent="0.25">
      <c r="A9" s="5" t="s">
        <v>339</v>
      </c>
      <c r="B9" s="6" t="e">
        <f ca="1">IMAGE("https://shadowverse-portal.com/image/card/phase2/common/L/L_123231020.jpg",3)</f>
        <v>#NAME?</v>
      </c>
      <c r="C9" s="1">
        <v>2.84</v>
      </c>
      <c r="D9" s="7">
        <v>1.948051948051948E-2</v>
      </c>
      <c r="E9" s="7">
        <v>6.4935064935064939E-3</v>
      </c>
      <c r="F9" s="7">
        <v>8.4415584415584416E-2</v>
      </c>
      <c r="G9" s="7">
        <v>0.88961038961038963</v>
      </c>
      <c r="H9" s="1">
        <v>3</v>
      </c>
      <c r="I9" s="1">
        <v>3</v>
      </c>
      <c r="J9" s="1">
        <v>0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2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0</v>
      </c>
      <c r="AD9" s="1">
        <v>3</v>
      </c>
      <c r="AE9" s="1">
        <v>3</v>
      </c>
      <c r="AF9" s="1">
        <v>3</v>
      </c>
      <c r="AG9" s="1">
        <v>2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2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2</v>
      </c>
      <c r="BG9" s="1">
        <v>3</v>
      </c>
      <c r="BH9" s="1">
        <v>3</v>
      </c>
      <c r="BI9" s="1">
        <v>3</v>
      </c>
      <c r="BJ9" s="1">
        <v>2</v>
      </c>
      <c r="BK9" s="1">
        <v>2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2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2</v>
      </c>
      <c r="CT9" s="1">
        <v>3</v>
      </c>
      <c r="CU9" s="1">
        <v>3</v>
      </c>
      <c r="CV9" s="1">
        <v>3</v>
      </c>
      <c r="CW9" s="1">
        <v>3</v>
      </c>
      <c r="CX9" s="1">
        <v>3</v>
      </c>
      <c r="CY9" s="1">
        <v>3</v>
      </c>
      <c r="CZ9" s="1">
        <v>3</v>
      </c>
      <c r="DA9" s="1">
        <v>3</v>
      </c>
      <c r="DB9" s="1">
        <v>3</v>
      </c>
      <c r="DC9" s="1">
        <v>3</v>
      </c>
      <c r="DD9" s="1">
        <v>3</v>
      </c>
      <c r="DE9" s="1">
        <v>3</v>
      </c>
      <c r="DF9" s="1">
        <v>3</v>
      </c>
      <c r="DG9" s="1">
        <v>3</v>
      </c>
      <c r="DH9" s="1">
        <v>3</v>
      </c>
      <c r="DI9" s="1">
        <v>3</v>
      </c>
      <c r="DJ9" s="1">
        <v>3</v>
      </c>
      <c r="DK9" s="1">
        <v>3</v>
      </c>
      <c r="DL9" s="1">
        <v>3</v>
      </c>
      <c r="DM9" s="1">
        <v>3</v>
      </c>
      <c r="DN9" s="1">
        <v>3</v>
      </c>
      <c r="DO9" s="1">
        <v>2</v>
      </c>
      <c r="DP9" s="1">
        <v>3</v>
      </c>
      <c r="DQ9" s="1">
        <v>3</v>
      </c>
      <c r="DR9" s="1">
        <v>3</v>
      </c>
      <c r="DS9" s="1">
        <v>3</v>
      </c>
      <c r="DT9" s="1">
        <v>3</v>
      </c>
      <c r="DU9" s="1">
        <v>3</v>
      </c>
      <c r="DV9" s="1">
        <v>3</v>
      </c>
      <c r="DW9" s="1">
        <v>0</v>
      </c>
      <c r="DX9" s="1">
        <v>3</v>
      </c>
      <c r="DY9" s="1">
        <v>3</v>
      </c>
      <c r="DZ9" s="1">
        <v>3</v>
      </c>
      <c r="EA9" s="1">
        <v>3</v>
      </c>
      <c r="EB9" s="1">
        <v>3</v>
      </c>
      <c r="EC9" s="1">
        <v>1</v>
      </c>
      <c r="ED9" s="1">
        <v>3</v>
      </c>
      <c r="EE9" s="1">
        <v>3</v>
      </c>
      <c r="EF9" s="1">
        <v>3</v>
      </c>
      <c r="EG9" s="1">
        <v>2</v>
      </c>
      <c r="EH9" s="1">
        <v>3</v>
      </c>
      <c r="EI9" s="1">
        <v>3</v>
      </c>
      <c r="EJ9" s="1">
        <v>3</v>
      </c>
      <c r="EK9" s="1">
        <v>3</v>
      </c>
      <c r="EL9" s="1">
        <v>3</v>
      </c>
      <c r="EM9" s="1">
        <v>3</v>
      </c>
      <c r="EN9" s="1">
        <v>3</v>
      </c>
      <c r="EO9" s="1">
        <v>3</v>
      </c>
      <c r="EP9" s="1">
        <v>3</v>
      </c>
      <c r="EQ9" s="1">
        <v>3</v>
      </c>
      <c r="ER9" s="1">
        <v>3</v>
      </c>
      <c r="ES9" s="1">
        <v>3</v>
      </c>
      <c r="ET9" s="1">
        <v>3</v>
      </c>
      <c r="EU9" s="1">
        <v>3</v>
      </c>
      <c r="EV9" s="1">
        <v>2</v>
      </c>
      <c r="EW9" s="1">
        <v>3</v>
      </c>
      <c r="EX9" s="1">
        <v>3</v>
      </c>
      <c r="EY9" s="1">
        <v>3</v>
      </c>
      <c r="EZ9" s="1">
        <v>3</v>
      </c>
      <c r="FA9" s="1">
        <v>2</v>
      </c>
      <c r="FB9" s="1">
        <v>3</v>
      </c>
      <c r="FC9" s="1">
        <v>2</v>
      </c>
      <c r="FD9" s="1">
        <v>3</v>
      </c>
      <c r="FE9" s="1">
        <v>3</v>
      </c>
      <c r="FF9" s="1">
        <v>3</v>
      </c>
    </row>
    <row r="10" spans="1:162" ht="27.75" customHeight="1" x14ac:dyDescent="0.25">
      <c r="A10" s="5" t="s">
        <v>340</v>
      </c>
      <c r="B10" s="6" t="e">
        <f ca="1">IMAGE("https://shadowverse-portal.com/image/card/phase2/common/L/L_126241020.jpg",3)</f>
        <v>#NAME?</v>
      </c>
      <c r="C10" s="1">
        <v>2.82</v>
      </c>
      <c r="D10" s="7">
        <v>4.5454545454545463E-2</v>
      </c>
      <c r="E10" s="7">
        <v>6.4935064935064939E-3</v>
      </c>
      <c r="F10" s="7">
        <v>3.2467532467532458E-2</v>
      </c>
      <c r="G10" s="7">
        <v>0.91558441558441561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2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0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0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2</v>
      </c>
      <c r="BT10" s="1">
        <v>3</v>
      </c>
      <c r="BU10" s="1">
        <v>3</v>
      </c>
      <c r="BV10" s="1">
        <v>3</v>
      </c>
      <c r="BW10" s="1">
        <v>1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>
        <v>3</v>
      </c>
      <c r="CE10" s="1">
        <v>3</v>
      </c>
      <c r="CF10" s="1">
        <v>3</v>
      </c>
      <c r="CG10" s="1">
        <v>3</v>
      </c>
      <c r="CH10" s="1">
        <v>3</v>
      </c>
      <c r="CI10" s="1">
        <v>3</v>
      </c>
      <c r="CJ10" s="1">
        <v>3</v>
      </c>
      <c r="CK10" s="1">
        <v>3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0</v>
      </c>
      <c r="CR10" s="1">
        <v>3</v>
      </c>
      <c r="CS10" s="1">
        <v>3</v>
      </c>
      <c r="CT10" s="1">
        <v>3</v>
      </c>
      <c r="CU10" s="1">
        <v>2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0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2</v>
      </c>
      <c r="DQ10" s="1">
        <v>3</v>
      </c>
      <c r="DR10" s="1">
        <v>0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0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2</v>
      </c>
      <c r="EQ10" s="1">
        <v>3</v>
      </c>
      <c r="ER10" s="1">
        <v>0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</row>
    <row r="11" spans="1:162" ht="27.75" customHeight="1" x14ac:dyDescent="0.25">
      <c r="A11" s="5" t="s">
        <v>341</v>
      </c>
      <c r="B11" s="6" t="e">
        <f ca="1">IMAGE("https://shadowverse-portal.com/image/card/phase2/common/L/L_126241030.jpg",3)</f>
        <v>#NAME?</v>
      </c>
      <c r="C11" s="1">
        <v>2.69</v>
      </c>
      <c r="D11" s="7">
        <v>0</v>
      </c>
      <c r="E11" s="7">
        <v>0</v>
      </c>
      <c r="F11" s="7">
        <v>0.30519480519480519</v>
      </c>
      <c r="G11" s="7">
        <v>0.69480519480519476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2</v>
      </c>
      <c r="R11" s="1">
        <v>2</v>
      </c>
      <c r="S11" s="1">
        <v>2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2</v>
      </c>
      <c r="AP11" s="1">
        <v>3</v>
      </c>
      <c r="AQ11" s="1">
        <v>2</v>
      </c>
      <c r="AR11" s="1">
        <v>2</v>
      </c>
      <c r="AS11" s="1">
        <v>3</v>
      </c>
      <c r="AT11" s="1">
        <v>3</v>
      </c>
      <c r="AU11" s="1">
        <v>2</v>
      </c>
      <c r="AV11" s="1">
        <v>2</v>
      </c>
      <c r="AW11" s="1">
        <v>3</v>
      </c>
      <c r="AX11" s="1">
        <v>2</v>
      </c>
      <c r="AY11" s="1">
        <v>3</v>
      </c>
      <c r="AZ11" s="1">
        <v>3</v>
      </c>
      <c r="BA11" s="1">
        <v>2</v>
      </c>
      <c r="BB11" s="1">
        <v>3</v>
      </c>
      <c r="BC11" s="1">
        <v>3</v>
      </c>
      <c r="BD11" s="1">
        <v>3</v>
      </c>
      <c r="BE11" s="1">
        <v>3</v>
      </c>
      <c r="BF11" s="1">
        <v>2</v>
      </c>
      <c r="BG11" s="1">
        <v>3</v>
      </c>
      <c r="BH11" s="1">
        <v>3</v>
      </c>
      <c r="BI11" s="1">
        <v>3</v>
      </c>
      <c r="BJ11" s="1">
        <v>3</v>
      </c>
      <c r="BK11" s="1">
        <v>2</v>
      </c>
      <c r="BL11" s="1">
        <v>2</v>
      </c>
      <c r="BM11" s="1">
        <v>3</v>
      </c>
      <c r="BN11" s="1">
        <v>3</v>
      </c>
      <c r="BO11" s="1">
        <v>3</v>
      </c>
      <c r="BP11" s="1">
        <v>3</v>
      </c>
      <c r="BQ11" s="1">
        <v>3</v>
      </c>
      <c r="BR11" s="1">
        <v>2</v>
      </c>
      <c r="BS11" s="1">
        <v>3</v>
      </c>
      <c r="BT11" s="1">
        <v>2</v>
      </c>
      <c r="BU11" s="1">
        <v>2</v>
      </c>
      <c r="BV11" s="1">
        <v>3</v>
      </c>
      <c r="BW11" s="1">
        <v>3</v>
      </c>
      <c r="BX11" s="1">
        <v>3</v>
      </c>
      <c r="BY11" s="1">
        <v>2</v>
      </c>
      <c r="BZ11" s="1">
        <v>3</v>
      </c>
      <c r="CA11" s="1">
        <v>3</v>
      </c>
      <c r="CB11" s="1">
        <v>3</v>
      </c>
      <c r="CC11" s="1">
        <v>2</v>
      </c>
      <c r="CD11" s="1">
        <v>3</v>
      </c>
      <c r="CE11" s="1">
        <v>3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2</v>
      </c>
      <c r="CO11" s="1">
        <v>3</v>
      </c>
      <c r="CP11" s="1">
        <v>2</v>
      </c>
      <c r="CQ11" s="1">
        <v>2</v>
      </c>
      <c r="CR11" s="1">
        <v>3</v>
      </c>
      <c r="CS11" s="1">
        <v>3</v>
      </c>
      <c r="CT11" s="1">
        <v>3</v>
      </c>
      <c r="CU11" s="1">
        <v>2</v>
      </c>
      <c r="CV11" s="1">
        <v>3</v>
      </c>
      <c r="CW11" s="1">
        <v>2</v>
      </c>
      <c r="CX11" s="1">
        <v>3</v>
      </c>
      <c r="CY11" s="1">
        <v>3</v>
      </c>
      <c r="CZ11" s="1">
        <v>3</v>
      </c>
      <c r="DA11" s="1">
        <v>3</v>
      </c>
      <c r="DB11" s="1">
        <v>3</v>
      </c>
      <c r="DC11" s="1">
        <v>3</v>
      </c>
      <c r="DD11" s="1">
        <v>3</v>
      </c>
      <c r="DE11" s="1">
        <v>3</v>
      </c>
      <c r="DF11" s="1">
        <v>3</v>
      </c>
      <c r="DG11" s="1">
        <v>2</v>
      </c>
      <c r="DH11" s="1">
        <v>3</v>
      </c>
      <c r="DI11" s="1">
        <v>2</v>
      </c>
      <c r="DJ11" s="1">
        <v>3</v>
      </c>
      <c r="DK11" s="1">
        <v>3</v>
      </c>
      <c r="DL11" s="1">
        <v>3</v>
      </c>
      <c r="DM11" s="1">
        <v>3</v>
      </c>
      <c r="DN11" s="1">
        <v>3</v>
      </c>
      <c r="DO11" s="1">
        <v>2</v>
      </c>
      <c r="DP11" s="1">
        <v>3</v>
      </c>
      <c r="DQ11" s="1">
        <v>3</v>
      </c>
      <c r="DR11" s="1">
        <v>2</v>
      </c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>
        <v>3</v>
      </c>
      <c r="DY11" s="1">
        <v>3</v>
      </c>
      <c r="DZ11" s="1">
        <v>3</v>
      </c>
      <c r="EA11" s="1">
        <v>3</v>
      </c>
      <c r="EB11" s="1">
        <v>2</v>
      </c>
      <c r="EC11" s="1">
        <v>3</v>
      </c>
      <c r="ED11" s="1">
        <v>3</v>
      </c>
      <c r="EE11" s="1">
        <v>3</v>
      </c>
      <c r="EF11" s="1">
        <v>3</v>
      </c>
      <c r="EG11" s="1">
        <v>3</v>
      </c>
      <c r="EH11" s="1">
        <v>3</v>
      </c>
      <c r="EI11" s="1">
        <v>2</v>
      </c>
      <c r="EJ11" s="1">
        <v>2</v>
      </c>
      <c r="EK11" s="1">
        <v>2</v>
      </c>
      <c r="EL11" s="1">
        <v>2</v>
      </c>
      <c r="EM11" s="1">
        <v>3</v>
      </c>
      <c r="EN11" s="1">
        <v>3</v>
      </c>
      <c r="EO11" s="1">
        <v>3</v>
      </c>
      <c r="EP11" s="1">
        <v>2</v>
      </c>
      <c r="EQ11" s="1">
        <v>2</v>
      </c>
      <c r="ER11" s="1">
        <v>2</v>
      </c>
      <c r="ES11" s="1">
        <v>3</v>
      </c>
      <c r="ET11" s="1">
        <v>2</v>
      </c>
      <c r="EU11" s="1">
        <v>2</v>
      </c>
      <c r="EV11" s="1">
        <v>3</v>
      </c>
      <c r="EW11" s="1">
        <v>3</v>
      </c>
      <c r="EX11" s="1">
        <v>3</v>
      </c>
      <c r="EY11" s="1">
        <v>3</v>
      </c>
      <c r="EZ11" s="1">
        <v>2</v>
      </c>
      <c r="FA11" s="1">
        <v>2</v>
      </c>
      <c r="FB11" s="1">
        <v>3</v>
      </c>
      <c r="FC11" s="1">
        <v>3</v>
      </c>
      <c r="FD11" s="1">
        <v>2</v>
      </c>
      <c r="FE11" s="1">
        <v>3</v>
      </c>
      <c r="FF11" s="1">
        <v>2</v>
      </c>
    </row>
    <row r="12" spans="1:162" ht="27.75" customHeight="1" x14ac:dyDescent="0.25">
      <c r="A12" s="5" t="s">
        <v>342</v>
      </c>
      <c r="B12" s="6" t="e">
        <f ca="1">IMAGE("https://shadowverse-portal.com/image/card/phase2/common/L/L_125211010.jpg",3)</f>
        <v>#NAME?</v>
      </c>
      <c r="C12" s="1">
        <v>2.46</v>
      </c>
      <c r="D12" s="7">
        <v>0.1233766233766234</v>
      </c>
      <c r="E12" s="7">
        <v>1.298701298701299E-2</v>
      </c>
      <c r="F12" s="7">
        <v>0.14285714285714279</v>
      </c>
      <c r="G12" s="7">
        <v>0.72077922077922074</v>
      </c>
      <c r="H12" s="1">
        <v>3</v>
      </c>
      <c r="I12" s="1">
        <v>3</v>
      </c>
      <c r="J12" s="1">
        <v>2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2</v>
      </c>
      <c r="R12" s="1">
        <v>2</v>
      </c>
      <c r="S12" s="1">
        <v>3</v>
      </c>
      <c r="T12" s="1">
        <v>3</v>
      </c>
      <c r="U12" s="1">
        <v>2</v>
      </c>
      <c r="V12" s="1">
        <v>3</v>
      </c>
      <c r="W12" s="1">
        <v>3</v>
      </c>
      <c r="X12" s="1">
        <v>3</v>
      </c>
      <c r="Y12" s="1">
        <v>2</v>
      </c>
      <c r="Z12" s="1">
        <v>3</v>
      </c>
      <c r="AA12" s="1">
        <v>3</v>
      </c>
      <c r="AB12" s="1">
        <v>3</v>
      </c>
      <c r="AC12" s="1">
        <v>0</v>
      </c>
      <c r="AD12" s="1">
        <v>3</v>
      </c>
      <c r="AE12" s="1">
        <v>3</v>
      </c>
      <c r="AF12" s="1">
        <v>3</v>
      </c>
      <c r="AG12" s="1">
        <v>2</v>
      </c>
      <c r="AH12" s="1">
        <v>3</v>
      </c>
      <c r="AI12" s="1">
        <v>3</v>
      </c>
      <c r="AJ12" s="1">
        <v>3</v>
      </c>
      <c r="AK12" s="1">
        <v>3</v>
      </c>
      <c r="AL12" s="1">
        <v>2</v>
      </c>
      <c r="AM12" s="1">
        <v>3</v>
      </c>
      <c r="AN12" s="1">
        <v>3</v>
      </c>
      <c r="AO12" s="1">
        <v>3</v>
      </c>
      <c r="AP12" s="1">
        <v>0</v>
      </c>
      <c r="AQ12" s="1">
        <v>3</v>
      </c>
      <c r="AR12" s="1">
        <v>3</v>
      </c>
      <c r="AS12" s="1">
        <v>3</v>
      </c>
      <c r="AT12" s="1">
        <v>0</v>
      </c>
      <c r="AU12" s="1">
        <v>3</v>
      </c>
      <c r="AV12" s="1">
        <v>3</v>
      </c>
      <c r="AW12" s="1">
        <v>0</v>
      </c>
      <c r="AX12" s="1">
        <v>3</v>
      </c>
      <c r="AY12" s="1">
        <v>3</v>
      </c>
      <c r="AZ12" s="1">
        <v>3</v>
      </c>
      <c r="BA12" s="1">
        <v>3</v>
      </c>
      <c r="BB12" s="1">
        <v>3</v>
      </c>
      <c r="BC12" s="1">
        <v>3</v>
      </c>
      <c r="BD12" s="1">
        <v>3</v>
      </c>
      <c r="BE12" s="1">
        <v>3</v>
      </c>
      <c r="BF12" s="1">
        <v>0</v>
      </c>
      <c r="BG12" s="1">
        <v>2</v>
      </c>
      <c r="BH12" s="1">
        <v>3</v>
      </c>
      <c r="BI12" s="1">
        <v>3</v>
      </c>
      <c r="BJ12" s="1">
        <v>0</v>
      </c>
      <c r="BK12" s="1">
        <v>1</v>
      </c>
      <c r="BL12" s="1">
        <v>3</v>
      </c>
      <c r="BM12" s="1">
        <v>0</v>
      </c>
      <c r="BN12" s="1">
        <v>3</v>
      </c>
      <c r="BO12" s="1">
        <v>1</v>
      </c>
      <c r="BP12" s="1">
        <v>0</v>
      </c>
      <c r="BQ12" s="1">
        <v>3</v>
      </c>
      <c r="BR12" s="1">
        <v>3</v>
      </c>
      <c r="BS12" s="1">
        <v>0</v>
      </c>
      <c r="BT12" s="1">
        <v>3</v>
      </c>
      <c r="BU12" s="1">
        <v>3</v>
      </c>
      <c r="BV12" s="1">
        <v>3</v>
      </c>
      <c r="BW12" s="1">
        <v>3</v>
      </c>
      <c r="BX12" s="1">
        <v>3</v>
      </c>
      <c r="BY12" s="1">
        <v>3</v>
      </c>
      <c r="BZ12" s="1">
        <v>2</v>
      </c>
      <c r="CA12" s="1">
        <v>0</v>
      </c>
      <c r="CB12" s="1">
        <v>3</v>
      </c>
      <c r="CC12" s="1">
        <v>3</v>
      </c>
      <c r="CD12" s="1">
        <v>3</v>
      </c>
      <c r="CE12" s="1">
        <v>3</v>
      </c>
      <c r="CF12" s="1">
        <v>3</v>
      </c>
      <c r="CG12" s="1">
        <v>3</v>
      </c>
      <c r="CH12" s="1">
        <v>2</v>
      </c>
      <c r="CI12" s="1">
        <v>2</v>
      </c>
      <c r="CJ12" s="1">
        <v>0</v>
      </c>
      <c r="CK12" s="1">
        <v>3</v>
      </c>
      <c r="CL12" s="1">
        <v>2</v>
      </c>
      <c r="CM12" s="1">
        <v>3</v>
      </c>
      <c r="CN12" s="1">
        <v>3</v>
      </c>
      <c r="CO12" s="1">
        <v>3</v>
      </c>
      <c r="CP12" s="1">
        <v>3</v>
      </c>
      <c r="CQ12" s="1">
        <v>3</v>
      </c>
      <c r="CR12" s="1">
        <v>3</v>
      </c>
      <c r="CS12" s="1">
        <v>2</v>
      </c>
      <c r="CT12" s="1">
        <v>3</v>
      </c>
      <c r="CU12" s="1">
        <v>3</v>
      </c>
      <c r="CV12" s="1">
        <v>3</v>
      </c>
      <c r="CW12" s="1">
        <v>3</v>
      </c>
      <c r="CX12" s="1">
        <v>3</v>
      </c>
      <c r="CY12" s="1">
        <v>3</v>
      </c>
      <c r="CZ12" s="1">
        <v>3</v>
      </c>
      <c r="DA12" s="1">
        <v>3</v>
      </c>
      <c r="DB12" s="1">
        <v>3</v>
      </c>
      <c r="DC12" s="1">
        <v>3</v>
      </c>
      <c r="DD12" s="1">
        <v>2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2</v>
      </c>
      <c r="DK12" s="1">
        <v>3</v>
      </c>
      <c r="DL12" s="1">
        <v>3</v>
      </c>
      <c r="DM12" s="1">
        <v>3</v>
      </c>
      <c r="DN12" s="1">
        <v>3</v>
      </c>
      <c r="DO12" s="1">
        <v>0</v>
      </c>
      <c r="DP12" s="1">
        <v>3</v>
      </c>
      <c r="DQ12" s="1">
        <v>2</v>
      </c>
      <c r="DR12" s="1">
        <v>3</v>
      </c>
      <c r="DS12" s="1">
        <v>3</v>
      </c>
      <c r="DT12" s="1">
        <v>3</v>
      </c>
      <c r="DU12" s="1">
        <v>3</v>
      </c>
      <c r="DV12" s="1">
        <v>2</v>
      </c>
      <c r="DW12" s="1">
        <v>0</v>
      </c>
      <c r="DX12" s="1">
        <v>3</v>
      </c>
      <c r="DY12" s="1">
        <v>3</v>
      </c>
      <c r="DZ12" s="1">
        <v>3</v>
      </c>
      <c r="EA12" s="1">
        <v>3</v>
      </c>
      <c r="EB12" s="1">
        <v>0</v>
      </c>
      <c r="EC12" s="1">
        <v>0</v>
      </c>
      <c r="ED12" s="1">
        <v>3</v>
      </c>
      <c r="EE12" s="1">
        <v>2</v>
      </c>
      <c r="EF12" s="1">
        <v>3</v>
      </c>
      <c r="EG12" s="1">
        <v>2</v>
      </c>
      <c r="EH12" s="1">
        <v>3</v>
      </c>
      <c r="EI12" s="1">
        <v>3</v>
      </c>
      <c r="EJ12" s="1">
        <v>3</v>
      </c>
      <c r="EK12" s="1">
        <v>0</v>
      </c>
      <c r="EL12" s="1">
        <v>3</v>
      </c>
      <c r="EM12" s="1">
        <v>3</v>
      </c>
      <c r="EN12" s="1">
        <v>3</v>
      </c>
      <c r="EO12" s="1">
        <v>3</v>
      </c>
      <c r="EP12" s="1">
        <v>3</v>
      </c>
      <c r="EQ12" s="1">
        <v>0</v>
      </c>
      <c r="ER12" s="1">
        <v>2</v>
      </c>
      <c r="ES12" s="1">
        <v>3</v>
      </c>
      <c r="ET12" s="1">
        <v>0</v>
      </c>
      <c r="EU12" s="1">
        <v>3</v>
      </c>
      <c r="EV12" s="1">
        <v>2</v>
      </c>
      <c r="EW12" s="1">
        <v>2</v>
      </c>
      <c r="EX12" s="1">
        <v>3</v>
      </c>
      <c r="EY12" s="1">
        <v>3</v>
      </c>
      <c r="EZ12" s="1">
        <v>3</v>
      </c>
      <c r="FA12" s="1">
        <v>3</v>
      </c>
      <c r="FB12" s="1">
        <v>3</v>
      </c>
      <c r="FC12" s="1">
        <v>0</v>
      </c>
      <c r="FD12" s="1">
        <v>3</v>
      </c>
      <c r="FE12" s="1">
        <v>3</v>
      </c>
      <c r="FF12" s="1">
        <v>3</v>
      </c>
    </row>
    <row r="13" spans="1:162" ht="27.75" customHeight="1" x14ac:dyDescent="0.25">
      <c r="A13" s="5" t="s">
        <v>343</v>
      </c>
      <c r="B13" s="6" t="e">
        <f ca="1">IMAGE("https://shadowverse-portal.com/image/card/phase2/common/L/L_125041020.jpg",3)</f>
        <v>#NAME?</v>
      </c>
      <c r="C13" s="1">
        <v>2.0299999999999998</v>
      </c>
      <c r="D13" s="7">
        <v>0.1753246753246753</v>
      </c>
      <c r="E13" s="7">
        <v>3.2467532467532458E-2</v>
      </c>
      <c r="F13" s="7">
        <v>0.37662337662337658</v>
      </c>
      <c r="G13" s="7">
        <v>0.41558441558441561</v>
      </c>
      <c r="H13" s="1">
        <v>2</v>
      </c>
      <c r="I13" s="1">
        <v>3</v>
      </c>
      <c r="J13" s="1">
        <v>3</v>
      </c>
      <c r="K13" s="1">
        <v>2</v>
      </c>
      <c r="L13" s="1">
        <v>2</v>
      </c>
      <c r="M13" s="1">
        <v>3</v>
      </c>
      <c r="N13" s="1">
        <v>3</v>
      </c>
      <c r="O13" s="1">
        <v>3</v>
      </c>
      <c r="P13" s="1">
        <v>2</v>
      </c>
      <c r="Q13" s="1">
        <v>2</v>
      </c>
      <c r="R13" s="1">
        <v>2</v>
      </c>
      <c r="S13" s="1">
        <v>3</v>
      </c>
      <c r="T13" s="1">
        <v>0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3</v>
      </c>
      <c r="AB13" s="1">
        <v>2</v>
      </c>
      <c r="AC13" s="1">
        <v>3</v>
      </c>
      <c r="AD13" s="1">
        <v>3</v>
      </c>
      <c r="AE13" s="1">
        <v>3</v>
      </c>
      <c r="AF13" s="1">
        <v>3</v>
      </c>
      <c r="AG13" s="1">
        <v>0</v>
      </c>
      <c r="AH13" s="1">
        <v>3</v>
      </c>
      <c r="AI13" s="1">
        <v>2</v>
      </c>
      <c r="AJ13" s="1">
        <v>2</v>
      </c>
      <c r="AK13" s="1">
        <v>0</v>
      </c>
      <c r="AL13" s="1">
        <v>3</v>
      </c>
      <c r="AM13" s="1">
        <v>2</v>
      </c>
      <c r="AN13" s="1">
        <v>0</v>
      </c>
      <c r="AO13" s="1">
        <v>3</v>
      </c>
      <c r="AP13" s="1">
        <v>3</v>
      </c>
      <c r="AQ13" s="1">
        <v>0</v>
      </c>
      <c r="AR13" s="1">
        <v>1</v>
      </c>
      <c r="AS13" s="1">
        <v>2</v>
      </c>
      <c r="AT13" s="1">
        <v>0</v>
      </c>
      <c r="AU13" s="1">
        <v>3</v>
      </c>
      <c r="AV13" s="1">
        <v>3</v>
      </c>
      <c r="AW13" s="1">
        <v>0</v>
      </c>
      <c r="AX13" s="1">
        <v>0</v>
      </c>
      <c r="AY13" s="1">
        <v>3</v>
      </c>
      <c r="AZ13" s="1">
        <v>2</v>
      </c>
      <c r="BA13" s="1">
        <v>3</v>
      </c>
      <c r="BB13" s="1">
        <v>0</v>
      </c>
      <c r="BC13" s="1">
        <v>2</v>
      </c>
      <c r="BD13" s="1">
        <v>3</v>
      </c>
      <c r="BE13" s="1">
        <v>2</v>
      </c>
      <c r="BF13" s="1">
        <v>2</v>
      </c>
      <c r="BG13" s="1">
        <v>2</v>
      </c>
      <c r="BH13" s="1">
        <v>3</v>
      </c>
      <c r="BI13" s="1">
        <v>3</v>
      </c>
      <c r="BJ13" s="1">
        <v>0</v>
      </c>
      <c r="BK13" s="1">
        <v>3</v>
      </c>
      <c r="BL13" s="1">
        <v>3</v>
      </c>
      <c r="BM13" s="1">
        <v>3</v>
      </c>
      <c r="BN13" s="1">
        <v>3</v>
      </c>
      <c r="BO13" s="1">
        <v>0</v>
      </c>
      <c r="BP13" s="1">
        <v>2</v>
      </c>
      <c r="BQ13" s="1">
        <v>2</v>
      </c>
      <c r="BR13" s="1">
        <v>3</v>
      </c>
      <c r="BS13" s="1">
        <v>3</v>
      </c>
      <c r="BT13" s="1">
        <v>2</v>
      </c>
      <c r="BU13" s="1">
        <v>2</v>
      </c>
      <c r="BV13" s="1">
        <v>3</v>
      </c>
      <c r="BW13" s="1">
        <v>0</v>
      </c>
      <c r="BX13" s="1">
        <v>3</v>
      </c>
      <c r="BY13" s="1">
        <v>2</v>
      </c>
      <c r="BZ13" s="1">
        <v>3</v>
      </c>
      <c r="CA13" s="1">
        <v>1</v>
      </c>
      <c r="CB13" s="1">
        <v>2</v>
      </c>
      <c r="CC13" s="1">
        <v>2</v>
      </c>
      <c r="CD13" s="1">
        <v>2</v>
      </c>
      <c r="CE13" s="1">
        <v>0</v>
      </c>
      <c r="CF13" s="1">
        <v>2</v>
      </c>
      <c r="CG13" s="1">
        <v>2</v>
      </c>
      <c r="CH13" s="1">
        <v>3</v>
      </c>
      <c r="CI13" s="1">
        <v>2</v>
      </c>
      <c r="CJ13" s="1">
        <v>0</v>
      </c>
      <c r="CK13" s="1">
        <v>3</v>
      </c>
      <c r="CL13" s="1">
        <v>2</v>
      </c>
      <c r="CM13" s="1">
        <v>2</v>
      </c>
      <c r="CN13" s="1">
        <v>3</v>
      </c>
      <c r="CO13" s="1">
        <v>2</v>
      </c>
      <c r="CP13" s="1">
        <v>3</v>
      </c>
      <c r="CQ13" s="1">
        <v>0</v>
      </c>
      <c r="CR13" s="1">
        <v>2</v>
      </c>
      <c r="CS13" s="1">
        <v>2</v>
      </c>
      <c r="CT13" s="1">
        <v>3</v>
      </c>
      <c r="CU13" s="1">
        <v>0</v>
      </c>
      <c r="CV13" s="1">
        <v>3</v>
      </c>
      <c r="CW13" s="1">
        <v>3</v>
      </c>
      <c r="CX13" s="1">
        <v>2</v>
      </c>
      <c r="CY13" s="1">
        <v>3</v>
      </c>
      <c r="CZ13" s="1">
        <v>0</v>
      </c>
      <c r="DA13" s="1">
        <v>0</v>
      </c>
      <c r="DB13" s="1">
        <v>2</v>
      </c>
      <c r="DC13" s="1">
        <v>3</v>
      </c>
      <c r="DD13" s="1">
        <v>2</v>
      </c>
      <c r="DE13" s="1">
        <v>2</v>
      </c>
      <c r="DF13" s="1">
        <v>3</v>
      </c>
      <c r="DG13" s="1">
        <v>3</v>
      </c>
      <c r="DH13" s="1">
        <v>3</v>
      </c>
      <c r="DI13" s="1">
        <v>0</v>
      </c>
      <c r="DJ13" s="1">
        <v>2</v>
      </c>
      <c r="DK13" s="1">
        <v>3</v>
      </c>
      <c r="DL13" s="1">
        <v>2</v>
      </c>
      <c r="DM13" s="1">
        <v>3</v>
      </c>
      <c r="DN13" s="1">
        <v>3</v>
      </c>
      <c r="DO13" s="1">
        <v>1</v>
      </c>
      <c r="DP13" s="1">
        <v>2</v>
      </c>
      <c r="DQ13" s="1">
        <v>0</v>
      </c>
      <c r="DR13" s="1">
        <v>0</v>
      </c>
      <c r="DS13" s="1">
        <v>3</v>
      </c>
      <c r="DT13" s="1">
        <v>3</v>
      </c>
      <c r="DU13" s="1">
        <v>3</v>
      </c>
      <c r="DV13" s="1">
        <v>3</v>
      </c>
      <c r="DW13" s="1">
        <v>3</v>
      </c>
      <c r="DX13" s="1">
        <v>2</v>
      </c>
      <c r="DY13" s="1">
        <v>2</v>
      </c>
      <c r="DZ13" s="1">
        <v>0</v>
      </c>
      <c r="EA13" s="1">
        <v>3</v>
      </c>
      <c r="EB13" s="1">
        <v>2</v>
      </c>
      <c r="EC13" s="1">
        <v>2</v>
      </c>
      <c r="ED13" s="1">
        <v>3</v>
      </c>
      <c r="EE13" s="1">
        <v>2</v>
      </c>
      <c r="EF13" s="1">
        <v>0</v>
      </c>
      <c r="EG13" s="1">
        <v>2</v>
      </c>
      <c r="EH13" s="1">
        <v>2</v>
      </c>
      <c r="EI13" s="1">
        <v>0</v>
      </c>
      <c r="EJ13" s="1">
        <v>2</v>
      </c>
      <c r="EK13" s="1">
        <v>0</v>
      </c>
      <c r="EL13" s="1">
        <v>2</v>
      </c>
      <c r="EM13" s="1">
        <v>3</v>
      </c>
      <c r="EN13" s="1">
        <v>2</v>
      </c>
      <c r="EO13" s="1">
        <v>2</v>
      </c>
      <c r="EP13" s="1">
        <v>0</v>
      </c>
      <c r="EQ13" s="1">
        <v>0</v>
      </c>
      <c r="ER13" s="1">
        <v>1</v>
      </c>
      <c r="ES13" s="1">
        <v>3</v>
      </c>
      <c r="ET13" s="1">
        <v>3</v>
      </c>
      <c r="EU13" s="1">
        <v>3</v>
      </c>
      <c r="EV13" s="1">
        <v>3</v>
      </c>
      <c r="EW13" s="1">
        <v>2</v>
      </c>
      <c r="EX13" s="1">
        <v>2</v>
      </c>
      <c r="EY13" s="1">
        <v>2</v>
      </c>
      <c r="EZ13" s="1">
        <v>3</v>
      </c>
      <c r="FA13" s="1">
        <v>3</v>
      </c>
      <c r="FB13" s="1">
        <v>3</v>
      </c>
      <c r="FC13" s="1">
        <v>3</v>
      </c>
      <c r="FD13" s="1">
        <v>1</v>
      </c>
      <c r="FE13" s="1">
        <v>3</v>
      </c>
      <c r="FF13" s="1">
        <v>3</v>
      </c>
    </row>
    <row r="14" spans="1:162" ht="27.75" customHeight="1" x14ac:dyDescent="0.25">
      <c r="A14" s="5" t="s">
        <v>344</v>
      </c>
      <c r="B14" s="6" t="e">
        <f ca="1">IMAGE("https://shadowverse-portal.com/image/card/phase2/common/L/L_123211020.jpg",3)</f>
        <v>#NAME?</v>
      </c>
      <c r="C14" s="1">
        <v>1.92</v>
      </c>
      <c r="D14" s="7">
        <v>3.896103896103896E-2</v>
      </c>
      <c r="E14" s="7">
        <v>0.19480519480519479</v>
      </c>
      <c r="F14" s="7">
        <v>0.5714285714285714</v>
      </c>
      <c r="G14" s="7">
        <v>0.19480519480519479</v>
      </c>
      <c r="H14" s="1">
        <v>2</v>
      </c>
      <c r="I14" s="1">
        <v>2</v>
      </c>
      <c r="J14" s="1">
        <v>1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2</v>
      </c>
      <c r="Q14" s="1">
        <v>3</v>
      </c>
      <c r="R14" s="1">
        <v>3</v>
      </c>
      <c r="S14" s="1">
        <v>2</v>
      </c>
      <c r="T14" s="1">
        <v>3</v>
      </c>
      <c r="U14" s="1">
        <v>1</v>
      </c>
      <c r="V14" s="1">
        <v>1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3</v>
      </c>
      <c r="AD14" s="1">
        <v>1</v>
      </c>
      <c r="AE14" s="1">
        <v>2</v>
      </c>
      <c r="AF14" s="1">
        <v>2</v>
      </c>
      <c r="AG14" s="1">
        <v>2</v>
      </c>
      <c r="AH14" s="1">
        <v>2</v>
      </c>
      <c r="AI14" s="1">
        <v>1</v>
      </c>
      <c r="AJ14" s="1">
        <v>2</v>
      </c>
      <c r="AK14" s="1">
        <v>2</v>
      </c>
      <c r="AL14" s="1">
        <v>3</v>
      </c>
      <c r="AM14" s="1">
        <v>2</v>
      </c>
      <c r="AN14" s="1">
        <v>3</v>
      </c>
      <c r="AO14" s="1">
        <v>2</v>
      </c>
      <c r="AP14" s="1">
        <v>2</v>
      </c>
      <c r="AQ14" s="1">
        <v>3</v>
      </c>
      <c r="AR14" s="1">
        <v>2</v>
      </c>
      <c r="AS14" s="1">
        <v>2</v>
      </c>
      <c r="AT14" s="1">
        <v>3</v>
      </c>
      <c r="AU14" s="1">
        <v>2</v>
      </c>
      <c r="AV14" s="1">
        <v>2</v>
      </c>
      <c r="AW14" s="1">
        <v>3</v>
      </c>
      <c r="AX14" s="1">
        <v>3</v>
      </c>
      <c r="AY14" s="1">
        <v>2</v>
      </c>
      <c r="AZ14" s="1">
        <v>2</v>
      </c>
      <c r="BA14" s="1">
        <v>2</v>
      </c>
      <c r="BB14" s="1">
        <v>0</v>
      </c>
      <c r="BC14" s="1">
        <v>2</v>
      </c>
      <c r="BD14" s="1">
        <v>1</v>
      </c>
      <c r="BE14" s="1">
        <v>2</v>
      </c>
      <c r="BF14" s="1">
        <v>3</v>
      </c>
      <c r="BG14" s="1">
        <v>2</v>
      </c>
      <c r="BH14" s="1">
        <v>1</v>
      </c>
      <c r="BI14" s="1">
        <v>1</v>
      </c>
      <c r="BJ14" s="1">
        <v>3</v>
      </c>
      <c r="BK14" s="1">
        <v>2</v>
      </c>
      <c r="BL14" s="1">
        <v>2</v>
      </c>
      <c r="BM14" s="1">
        <v>2</v>
      </c>
      <c r="BN14" s="1">
        <v>2</v>
      </c>
      <c r="BO14" s="1">
        <v>3</v>
      </c>
      <c r="BP14" s="1">
        <v>0</v>
      </c>
      <c r="BQ14" s="1">
        <v>1</v>
      </c>
      <c r="BR14" s="1">
        <v>2</v>
      </c>
      <c r="BS14" s="1">
        <v>3</v>
      </c>
      <c r="BT14" s="1">
        <v>2</v>
      </c>
      <c r="BU14" s="1">
        <v>2</v>
      </c>
      <c r="BV14" s="1">
        <v>2</v>
      </c>
      <c r="BW14" s="1">
        <v>2</v>
      </c>
      <c r="BX14" s="1">
        <v>2</v>
      </c>
      <c r="BY14" s="1">
        <v>2</v>
      </c>
      <c r="BZ14" s="1">
        <v>3</v>
      </c>
      <c r="CA14" s="1">
        <v>2</v>
      </c>
      <c r="CB14" s="1">
        <v>2</v>
      </c>
      <c r="CC14" s="1">
        <v>2</v>
      </c>
      <c r="CD14" s="1">
        <v>1</v>
      </c>
      <c r="CE14" s="1">
        <v>3</v>
      </c>
      <c r="CF14" s="1">
        <v>1</v>
      </c>
      <c r="CG14" s="1">
        <v>2</v>
      </c>
      <c r="CH14" s="1">
        <v>2</v>
      </c>
      <c r="CI14" s="1">
        <v>2</v>
      </c>
      <c r="CJ14" s="1">
        <v>3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>
        <v>3</v>
      </c>
      <c r="CR14" s="1">
        <v>2</v>
      </c>
      <c r="CS14" s="1">
        <v>2</v>
      </c>
      <c r="CT14" s="1">
        <v>2</v>
      </c>
      <c r="CU14" s="1">
        <v>3</v>
      </c>
      <c r="CV14" s="1">
        <v>2</v>
      </c>
      <c r="CW14" s="1">
        <v>2</v>
      </c>
      <c r="CX14" s="1">
        <v>1</v>
      </c>
      <c r="CY14" s="1">
        <v>2</v>
      </c>
      <c r="CZ14" s="1">
        <v>3</v>
      </c>
      <c r="DA14" s="1">
        <v>0</v>
      </c>
      <c r="DB14" s="1">
        <v>2</v>
      </c>
      <c r="DC14" s="1">
        <v>1</v>
      </c>
      <c r="DD14" s="1">
        <v>2</v>
      </c>
      <c r="DE14" s="1">
        <v>1</v>
      </c>
      <c r="DF14" s="1">
        <v>2</v>
      </c>
      <c r="DG14" s="1">
        <v>2</v>
      </c>
      <c r="DH14" s="1">
        <v>1</v>
      </c>
      <c r="DI14" s="1">
        <v>3</v>
      </c>
      <c r="DJ14" s="1">
        <v>3</v>
      </c>
      <c r="DK14" s="1">
        <v>1</v>
      </c>
      <c r="DL14" s="1">
        <v>1</v>
      </c>
      <c r="DM14" s="1">
        <v>0</v>
      </c>
      <c r="DN14" s="1">
        <v>2</v>
      </c>
      <c r="DO14" s="1">
        <v>2</v>
      </c>
      <c r="DP14" s="1">
        <v>1</v>
      </c>
      <c r="DQ14" s="1">
        <v>2</v>
      </c>
      <c r="DR14" s="1">
        <v>3</v>
      </c>
      <c r="DS14" s="1">
        <v>2</v>
      </c>
      <c r="DT14" s="1">
        <v>1</v>
      </c>
      <c r="DU14" s="1">
        <v>1</v>
      </c>
      <c r="DV14" s="1">
        <v>2</v>
      </c>
      <c r="DW14" s="1">
        <v>3</v>
      </c>
      <c r="DX14" s="1">
        <v>1</v>
      </c>
      <c r="DY14" s="1">
        <v>2</v>
      </c>
      <c r="DZ14" s="1">
        <v>0</v>
      </c>
      <c r="EA14" s="1">
        <v>2</v>
      </c>
      <c r="EB14" s="1">
        <v>3</v>
      </c>
      <c r="EC14" s="1">
        <v>3</v>
      </c>
      <c r="ED14" s="1">
        <v>1</v>
      </c>
      <c r="EE14" s="1">
        <v>1</v>
      </c>
      <c r="EF14" s="1">
        <v>2</v>
      </c>
      <c r="EG14" s="1">
        <v>2</v>
      </c>
      <c r="EH14" s="1">
        <v>2</v>
      </c>
      <c r="EI14" s="1">
        <v>3</v>
      </c>
      <c r="EJ14" s="1">
        <v>1</v>
      </c>
      <c r="EK14" s="1">
        <v>2</v>
      </c>
      <c r="EL14" s="1">
        <v>2</v>
      </c>
      <c r="EM14" s="1">
        <v>1</v>
      </c>
      <c r="EN14" s="1">
        <v>1</v>
      </c>
      <c r="EO14" s="1">
        <v>2</v>
      </c>
      <c r="EP14" s="1">
        <v>2</v>
      </c>
      <c r="EQ14" s="1">
        <v>3</v>
      </c>
      <c r="ER14" s="1">
        <v>3</v>
      </c>
      <c r="ES14" s="1">
        <v>2</v>
      </c>
      <c r="ET14" s="1">
        <v>3</v>
      </c>
      <c r="EU14" s="1">
        <v>2</v>
      </c>
      <c r="EV14" s="1">
        <v>2</v>
      </c>
      <c r="EW14" s="1">
        <v>2</v>
      </c>
      <c r="EX14" s="1">
        <v>2</v>
      </c>
      <c r="EY14" s="1">
        <v>1</v>
      </c>
      <c r="EZ14" s="1">
        <v>2</v>
      </c>
      <c r="FA14" s="1">
        <v>0</v>
      </c>
      <c r="FB14" s="1">
        <v>1</v>
      </c>
      <c r="FC14" s="1">
        <v>2</v>
      </c>
      <c r="FD14" s="1">
        <v>2</v>
      </c>
      <c r="FE14" s="1">
        <v>1</v>
      </c>
      <c r="FF14" s="1">
        <v>2</v>
      </c>
    </row>
    <row r="15" spans="1:162" ht="27.75" customHeight="1" x14ac:dyDescent="0.25">
      <c r="A15" s="5" t="s">
        <v>345</v>
      </c>
      <c r="B15" s="6" t="e">
        <f ca="1">IMAGE("https://shadowverse-portal.com/image/card/phase2/common/L/L_124221020.jpg",3)</f>
        <v>#NAME?</v>
      </c>
      <c r="C15" s="1">
        <v>1.64</v>
      </c>
      <c r="D15" s="7">
        <v>0.23376623376623379</v>
      </c>
      <c r="E15" s="7">
        <v>0.1753246753246753</v>
      </c>
      <c r="F15" s="7">
        <v>0.31168831168831168</v>
      </c>
      <c r="G15" s="7">
        <v>0.2792207792207792</v>
      </c>
      <c r="H15" s="1">
        <v>2</v>
      </c>
      <c r="I15" s="1">
        <v>0</v>
      </c>
      <c r="J15" s="1">
        <v>3</v>
      </c>
      <c r="K15" s="1">
        <v>1</v>
      </c>
      <c r="L15" s="1">
        <v>2</v>
      </c>
      <c r="M15" s="1">
        <v>3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3</v>
      </c>
      <c r="T15" s="1">
        <v>0</v>
      </c>
      <c r="U15" s="1">
        <v>1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3</v>
      </c>
      <c r="AD15" s="1">
        <v>2</v>
      </c>
      <c r="AE15" s="1">
        <v>1</v>
      </c>
      <c r="AF15" s="1">
        <v>3</v>
      </c>
      <c r="AG15" s="1">
        <v>3</v>
      </c>
      <c r="AH15" s="1">
        <v>0</v>
      </c>
      <c r="AI15" s="1">
        <v>1</v>
      </c>
      <c r="AJ15" s="1">
        <v>1</v>
      </c>
      <c r="AK15" s="1">
        <v>3</v>
      </c>
      <c r="AL15" s="1">
        <v>0</v>
      </c>
      <c r="AM15" s="1">
        <v>0</v>
      </c>
      <c r="AN15" s="1">
        <v>0</v>
      </c>
      <c r="AO15" s="1">
        <v>3</v>
      </c>
      <c r="AP15" s="1">
        <v>3</v>
      </c>
      <c r="AQ15" s="1">
        <v>3</v>
      </c>
      <c r="AR15" s="1">
        <v>2</v>
      </c>
      <c r="AS15" s="1">
        <v>0</v>
      </c>
      <c r="AT15" s="1">
        <v>3</v>
      </c>
      <c r="AU15" s="1">
        <v>1</v>
      </c>
      <c r="AV15" s="1">
        <v>2</v>
      </c>
      <c r="AW15" s="1">
        <v>3</v>
      </c>
      <c r="AX15" s="1">
        <v>3</v>
      </c>
      <c r="AY15" s="1">
        <v>2</v>
      </c>
      <c r="AZ15" s="1">
        <v>0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3</v>
      </c>
      <c r="BG15" s="1">
        <v>0</v>
      </c>
      <c r="BH15" s="1">
        <v>0</v>
      </c>
      <c r="BI15" s="1">
        <v>1</v>
      </c>
      <c r="BJ15" s="1">
        <v>3</v>
      </c>
      <c r="BK15" s="1">
        <v>3</v>
      </c>
      <c r="BL15" s="1">
        <v>3</v>
      </c>
      <c r="BM15" s="1">
        <v>0</v>
      </c>
      <c r="BN15" s="1">
        <v>2</v>
      </c>
      <c r="BO15" s="1">
        <v>3</v>
      </c>
      <c r="BP15" s="1">
        <v>3</v>
      </c>
      <c r="BQ15" s="1">
        <v>1</v>
      </c>
      <c r="BR15" s="1">
        <v>2</v>
      </c>
      <c r="BS15" s="1">
        <v>0</v>
      </c>
      <c r="BT15" s="1">
        <v>2</v>
      </c>
      <c r="BU15" s="1">
        <v>2</v>
      </c>
      <c r="BV15" s="1">
        <v>1</v>
      </c>
      <c r="BW15" s="1">
        <v>3</v>
      </c>
      <c r="BX15" s="1">
        <v>0</v>
      </c>
      <c r="BY15" s="1">
        <v>2</v>
      </c>
      <c r="BZ15" s="1">
        <v>0</v>
      </c>
      <c r="CA15" s="1">
        <v>3</v>
      </c>
      <c r="CB15" s="1">
        <v>0</v>
      </c>
      <c r="CC15" s="1">
        <v>3</v>
      </c>
      <c r="CD15" s="1">
        <v>2</v>
      </c>
      <c r="CE15" s="1">
        <v>0</v>
      </c>
      <c r="CF15" s="1">
        <v>2</v>
      </c>
      <c r="CG15" s="1">
        <v>2</v>
      </c>
      <c r="CH15" s="1">
        <v>0</v>
      </c>
      <c r="CI15" s="1">
        <v>2</v>
      </c>
      <c r="CJ15" s="1">
        <v>3</v>
      </c>
      <c r="CK15" s="1">
        <v>0</v>
      </c>
      <c r="CL15" s="1">
        <v>2</v>
      </c>
      <c r="CM15" s="1">
        <v>0</v>
      </c>
      <c r="CN15" s="1">
        <v>1</v>
      </c>
      <c r="CO15" s="1">
        <v>2</v>
      </c>
      <c r="CP15" s="1">
        <v>3</v>
      </c>
      <c r="CQ15" s="1">
        <v>3</v>
      </c>
      <c r="CR15" s="1">
        <v>1</v>
      </c>
      <c r="CS15" s="1">
        <v>1</v>
      </c>
      <c r="CT15" s="1">
        <v>0</v>
      </c>
      <c r="CU15" s="1">
        <v>3</v>
      </c>
      <c r="CV15" s="1">
        <v>0</v>
      </c>
      <c r="CW15" s="1">
        <v>0</v>
      </c>
      <c r="CX15" s="1">
        <v>2</v>
      </c>
      <c r="CY15" s="1">
        <v>0</v>
      </c>
      <c r="CZ15" s="1">
        <v>1</v>
      </c>
      <c r="DA15" s="1">
        <v>3</v>
      </c>
      <c r="DB15" s="1">
        <v>2</v>
      </c>
      <c r="DC15" s="1">
        <v>3</v>
      </c>
      <c r="DD15" s="1">
        <v>1</v>
      </c>
      <c r="DE15" s="1">
        <v>2</v>
      </c>
      <c r="DF15" s="1">
        <v>0</v>
      </c>
      <c r="DG15" s="1">
        <v>1</v>
      </c>
      <c r="DH15" s="1">
        <v>1</v>
      </c>
      <c r="DI15" s="1">
        <v>3</v>
      </c>
      <c r="DJ15" s="1">
        <v>0</v>
      </c>
      <c r="DK15" s="1">
        <v>1</v>
      </c>
      <c r="DL15" s="1">
        <v>1</v>
      </c>
      <c r="DM15" s="1">
        <v>2</v>
      </c>
      <c r="DN15" s="1">
        <v>0</v>
      </c>
      <c r="DO15" s="1">
        <v>2</v>
      </c>
      <c r="DP15" s="1">
        <v>3</v>
      </c>
      <c r="DQ15" s="1">
        <v>2</v>
      </c>
      <c r="DR15" s="1">
        <v>3</v>
      </c>
      <c r="DS15" s="1">
        <v>0</v>
      </c>
      <c r="DT15" s="1">
        <v>1</v>
      </c>
      <c r="DU15" s="1">
        <v>1</v>
      </c>
      <c r="DV15" s="1">
        <v>0</v>
      </c>
      <c r="DW15" s="1">
        <v>3</v>
      </c>
      <c r="DX15" s="1">
        <v>2</v>
      </c>
      <c r="DY15" s="1">
        <v>2</v>
      </c>
      <c r="DZ15" s="1">
        <v>3</v>
      </c>
      <c r="EA15" s="1">
        <v>2</v>
      </c>
      <c r="EB15" s="1">
        <v>3</v>
      </c>
      <c r="EC15" s="1">
        <v>3</v>
      </c>
      <c r="ED15" s="1">
        <v>1</v>
      </c>
      <c r="EE15" s="1">
        <v>1</v>
      </c>
      <c r="EF15" s="1">
        <v>2</v>
      </c>
      <c r="EG15" s="1">
        <v>2</v>
      </c>
      <c r="EH15" s="1">
        <v>2</v>
      </c>
      <c r="EI15" s="1">
        <v>3</v>
      </c>
      <c r="EJ15" s="1">
        <v>2</v>
      </c>
      <c r="EK15" s="1">
        <v>3</v>
      </c>
      <c r="EL15" s="1">
        <v>2</v>
      </c>
      <c r="EM15" s="1">
        <v>1</v>
      </c>
      <c r="EN15" s="1">
        <v>1</v>
      </c>
      <c r="EO15" s="1">
        <v>2</v>
      </c>
      <c r="EP15" s="1">
        <v>3</v>
      </c>
      <c r="EQ15" s="1">
        <v>3</v>
      </c>
      <c r="ER15" s="1">
        <v>0</v>
      </c>
      <c r="ES15" s="1">
        <v>0</v>
      </c>
      <c r="ET15" s="1">
        <v>3</v>
      </c>
      <c r="EU15" s="1">
        <v>3</v>
      </c>
      <c r="EV15" s="1">
        <v>2</v>
      </c>
      <c r="EW15" s="1">
        <v>2</v>
      </c>
      <c r="EX15" s="1">
        <v>0</v>
      </c>
      <c r="EY15" s="1">
        <v>1</v>
      </c>
      <c r="EZ15" s="1">
        <v>0</v>
      </c>
      <c r="FA15" s="1">
        <v>3</v>
      </c>
      <c r="FB15" s="1">
        <v>1</v>
      </c>
      <c r="FC15" s="1">
        <v>2</v>
      </c>
      <c r="FD15" s="1">
        <v>2</v>
      </c>
      <c r="FE15" s="1">
        <v>1</v>
      </c>
      <c r="FF15" s="1">
        <v>3</v>
      </c>
    </row>
    <row r="16" spans="1:162" ht="27.75" customHeight="1" x14ac:dyDescent="0.25">
      <c r="A16" s="5" t="s">
        <v>311</v>
      </c>
      <c r="B16" s="6" t="e">
        <f ca="1">IMAGE("https://shadowverse-portal.com/image/card/phase2/common/L/L_123041020.jpg",3)</f>
        <v>#NAME?</v>
      </c>
      <c r="C16" s="1">
        <v>1.29</v>
      </c>
      <c r="D16" s="7">
        <v>0.20779220779220781</v>
      </c>
      <c r="E16" s="7">
        <v>0.33766233766233772</v>
      </c>
      <c r="F16" s="7">
        <v>0.41558441558441561</v>
      </c>
      <c r="G16" s="7">
        <v>3.896103896103896E-2</v>
      </c>
      <c r="H16" s="1">
        <v>1</v>
      </c>
      <c r="I16" s="1">
        <v>0</v>
      </c>
      <c r="J16" s="1">
        <v>2</v>
      </c>
      <c r="K16" s="1">
        <v>1</v>
      </c>
      <c r="L16" s="1">
        <v>1</v>
      </c>
      <c r="M16" s="1">
        <v>2</v>
      </c>
      <c r="N16" s="1">
        <v>0</v>
      </c>
      <c r="O16" s="1">
        <v>0</v>
      </c>
      <c r="P16" s="1">
        <v>2</v>
      </c>
      <c r="Q16" s="1">
        <v>2</v>
      </c>
      <c r="R16" s="1">
        <v>1</v>
      </c>
      <c r="S16" s="1">
        <v>0</v>
      </c>
      <c r="T16" s="1">
        <v>2</v>
      </c>
      <c r="U16" s="1">
        <v>2</v>
      </c>
      <c r="V16" s="1">
        <v>0</v>
      </c>
      <c r="W16" s="1">
        <v>1</v>
      </c>
      <c r="X16" s="1">
        <v>1</v>
      </c>
      <c r="Y16" s="1">
        <v>2</v>
      </c>
      <c r="Z16" s="1">
        <v>1</v>
      </c>
      <c r="AA16" s="1">
        <v>1</v>
      </c>
      <c r="AB16" s="1">
        <v>1</v>
      </c>
      <c r="AC16" s="1">
        <v>3</v>
      </c>
      <c r="AD16" s="1">
        <v>1</v>
      </c>
      <c r="AE16" s="1">
        <v>2</v>
      </c>
      <c r="AF16" s="1">
        <v>0</v>
      </c>
      <c r="AG16" s="1">
        <v>0</v>
      </c>
      <c r="AH16" s="1">
        <v>1</v>
      </c>
      <c r="AI16" s="1">
        <v>2</v>
      </c>
      <c r="AJ16" s="1">
        <v>2</v>
      </c>
      <c r="AK16" s="1">
        <v>0</v>
      </c>
      <c r="AL16" s="1">
        <v>2</v>
      </c>
      <c r="AM16" s="1">
        <v>2</v>
      </c>
      <c r="AN16" s="1">
        <v>2</v>
      </c>
      <c r="AO16" s="1">
        <v>0</v>
      </c>
      <c r="AP16" s="1">
        <v>2</v>
      </c>
      <c r="AQ16" s="1">
        <v>2</v>
      </c>
      <c r="AR16" s="1">
        <v>3</v>
      </c>
      <c r="AS16" s="1">
        <v>2</v>
      </c>
      <c r="AT16" s="1">
        <v>2</v>
      </c>
      <c r="AU16" s="1">
        <v>2</v>
      </c>
      <c r="AV16" s="1">
        <v>1</v>
      </c>
      <c r="AW16" s="1">
        <v>0</v>
      </c>
      <c r="AX16" s="1">
        <v>2</v>
      </c>
      <c r="AY16" s="1">
        <v>0</v>
      </c>
      <c r="AZ16" s="1">
        <v>2</v>
      </c>
      <c r="BA16" s="1">
        <v>1</v>
      </c>
      <c r="BB16" s="1">
        <v>2</v>
      </c>
      <c r="BC16" s="1">
        <v>1</v>
      </c>
      <c r="BD16" s="1">
        <v>1</v>
      </c>
      <c r="BE16" s="1">
        <v>1</v>
      </c>
      <c r="BF16" s="1">
        <v>1</v>
      </c>
      <c r="BG16" s="1">
        <v>2</v>
      </c>
      <c r="BH16" s="1">
        <v>2</v>
      </c>
      <c r="BI16" s="1">
        <v>0</v>
      </c>
      <c r="BJ16" s="1">
        <v>2</v>
      </c>
      <c r="BK16" s="1">
        <v>0</v>
      </c>
      <c r="BL16" s="1">
        <v>0</v>
      </c>
      <c r="BM16" s="1">
        <v>2</v>
      </c>
      <c r="BN16" s="1">
        <v>0</v>
      </c>
      <c r="BO16" s="1">
        <v>2</v>
      </c>
      <c r="BP16" s="1">
        <v>0</v>
      </c>
      <c r="BQ16" s="1">
        <v>2</v>
      </c>
      <c r="BR16" s="1">
        <v>1</v>
      </c>
      <c r="BS16" s="1">
        <v>3</v>
      </c>
      <c r="BT16" s="1">
        <v>1</v>
      </c>
      <c r="BU16" s="1">
        <v>1</v>
      </c>
      <c r="BV16" s="1">
        <v>0</v>
      </c>
      <c r="BW16" s="1">
        <v>2</v>
      </c>
      <c r="BX16" s="1">
        <v>0</v>
      </c>
      <c r="BY16" s="1">
        <v>1</v>
      </c>
      <c r="BZ16" s="1">
        <v>0</v>
      </c>
      <c r="CA16" s="1">
        <v>2</v>
      </c>
      <c r="CB16" s="1">
        <v>2</v>
      </c>
      <c r="CC16" s="1">
        <v>1</v>
      </c>
      <c r="CD16" s="1">
        <v>1</v>
      </c>
      <c r="CE16" s="1">
        <v>2</v>
      </c>
      <c r="CF16" s="1">
        <v>1</v>
      </c>
      <c r="CG16" s="1">
        <v>1</v>
      </c>
      <c r="CH16" s="1">
        <v>2</v>
      </c>
      <c r="CI16" s="1">
        <v>2</v>
      </c>
      <c r="CJ16" s="1">
        <v>2</v>
      </c>
      <c r="CK16" s="1">
        <v>1</v>
      </c>
      <c r="CL16" s="1">
        <v>1</v>
      </c>
      <c r="CM16" s="1">
        <v>2</v>
      </c>
      <c r="CN16" s="1">
        <v>1</v>
      </c>
      <c r="CO16" s="1">
        <v>1</v>
      </c>
      <c r="CP16" s="1">
        <v>0</v>
      </c>
      <c r="CQ16" s="1">
        <v>2</v>
      </c>
      <c r="CR16" s="1">
        <v>1</v>
      </c>
      <c r="CS16" s="1">
        <v>2</v>
      </c>
      <c r="CT16" s="1">
        <v>2</v>
      </c>
      <c r="CU16" s="1">
        <v>0</v>
      </c>
      <c r="CV16" s="1">
        <v>0</v>
      </c>
      <c r="CW16" s="1">
        <v>2</v>
      </c>
      <c r="CX16" s="1">
        <v>1</v>
      </c>
      <c r="CY16" s="1">
        <v>1</v>
      </c>
      <c r="CZ16" s="1">
        <v>2</v>
      </c>
      <c r="DA16" s="1">
        <v>2</v>
      </c>
      <c r="DB16" s="1">
        <v>1</v>
      </c>
      <c r="DC16" s="1">
        <v>0</v>
      </c>
      <c r="DD16" s="1">
        <v>2</v>
      </c>
      <c r="DE16" s="1">
        <v>1</v>
      </c>
      <c r="DF16" s="1">
        <v>1</v>
      </c>
      <c r="DG16" s="1">
        <v>1</v>
      </c>
      <c r="DH16" s="1">
        <v>1</v>
      </c>
      <c r="DI16" s="1">
        <v>2</v>
      </c>
      <c r="DJ16" s="1">
        <v>0</v>
      </c>
      <c r="DK16" s="1">
        <v>1</v>
      </c>
      <c r="DL16" s="1">
        <v>2</v>
      </c>
      <c r="DM16" s="1">
        <v>1</v>
      </c>
      <c r="DN16" s="1">
        <v>2</v>
      </c>
      <c r="DO16" s="1">
        <v>0</v>
      </c>
      <c r="DP16" s="1">
        <v>0</v>
      </c>
      <c r="DQ16" s="1">
        <v>0</v>
      </c>
      <c r="DR16" s="1">
        <v>2</v>
      </c>
      <c r="DS16" s="1">
        <v>1</v>
      </c>
      <c r="DT16" s="1">
        <v>1</v>
      </c>
      <c r="DU16" s="1">
        <v>1</v>
      </c>
      <c r="DV16" s="1">
        <v>1</v>
      </c>
      <c r="DW16" s="1">
        <v>2</v>
      </c>
      <c r="DX16" s="1">
        <v>1</v>
      </c>
      <c r="DY16" s="1">
        <v>1</v>
      </c>
      <c r="DZ16" s="1">
        <v>2</v>
      </c>
      <c r="EA16" s="1">
        <v>0</v>
      </c>
      <c r="EB16" s="1">
        <v>1</v>
      </c>
      <c r="EC16" s="1">
        <v>2</v>
      </c>
      <c r="ED16" s="1">
        <v>1</v>
      </c>
      <c r="EE16" s="1">
        <v>2</v>
      </c>
      <c r="EF16" s="1">
        <v>2</v>
      </c>
      <c r="EG16" s="1">
        <v>2</v>
      </c>
      <c r="EH16" s="1">
        <v>2</v>
      </c>
      <c r="EI16" s="1">
        <v>2</v>
      </c>
      <c r="EJ16" s="1">
        <v>2</v>
      </c>
      <c r="EK16" s="1">
        <v>2</v>
      </c>
      <c r="EL16" s="1">
        <v>1</v>
      </c>
      <c r="EM16" s="1">
        <v>1</v>
      </c>
      <c r="EN16" s="1">
        <v>2</v>
      </c>
      <c r="EO16" s="1">
        <v>1</v>
      </c>
      <c r="EP16" s="1">
        <v>2</v>
      </c>
      <c r="EQ16" s="1">
        <v>3</v>
      </c>
      <c r="ER16" s="1">
        <v>2</v>
      </c>
      <c r="ES16" s="1">
        <v>0</v>
      </c>
      <c r="ET16" s="1">
        <v>0</v>
      </c>
      <c r="EU16" s="1">
        <v>0</v>
      </c>
      <c r="EV16" s="1">
        <v>2</v>
      </c>
      <c r="EW16" s="1">
        <v>1</v>
      </c>
      <c r="EX16" s="1">
        <v>2</v>
      </c>
      <c r="EY16" s="1">
        <v>2</v>
      </c>
      <c r="EZ16" s="1">
        <v>3</v>
      </c>
      <c r="FA16" s="1">
        <v>2</v>
      </c>
      <c r="FB16" s="1">
        <v>1</v>
      </c>
      <c r="FC16" s="1">
        <v>2</v>
      </c>
      <c r="FD16" s="1">
        <v>3</v>
      </c>
      <c r="FE16" s="1">
        <v>1</v>
      </c>
      <c r="FF16" s="1">
        <v>0</v>
      </c>
    </row>
    <row r="17" spans="1:162" ht="27.75" customHeight="1" x14ac:dyDescent="0.25">
      <c r="A17" s="5" t="s">
        <v>346</v>
      </c>
      <c r="B17" s="6" t="e">
        <f ca="1">IMAGE("https://shadowverse-portal.com/image/card/phase2/common/L/L_123241010.jpg",3)</f>
        <v>#NAME?</v>
      </c>
      <c r="C17" s="1">
        <v>1.06</v>
      </c>
      <c r="D17" s="7">
        <v>0.30519480519480519</v>
      </c>
      <c r="E17" s="7">
        <v>0.39610389610389612</v>
      </c>
      <c r="F17" s="7">
        <v>0.22727272727272729</v>
      </c>
      <c r="G17" s="7">
        <v>7.1428571428571425E-2</v>
      </c>
      <c r="H17" s="1">
        <v>1</v>
      </c>
      <c r="I17" s="1">
        <v>2</v>
      </c>
      <c r="J17" s="1">
        <v>2</v>
      </c>
      <c r="K17" s="1">
        <v>1</v>
      </c>
      <c r="L17" s="1">
        <v>0</v>
      </c>
      <c r="M17" s="1">
        <v>1</v>
      </c>
      <c r="N17" s="1">
        <v>2</v>
      </c>
      <c r="O17" s="1">
        <v>0</v>
      </c>
      <c r="P17" s="1">
        <v>1</v>
      </c>
      <c r="Q17" s="1">
        <v>2</v>
      </c>
      <c r="R17" s="1">
        <v>1</v>
      </c>
      <c r="S17" s="1">
        <v>0</v>
      </c>
      <c r="T17" s="1">
        <v>2</v>
      </c>
      <c r="U17" s="1">
        <v>1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2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2</v>
      </c>
      <c r="AL17" s="1">
        <v>2</v>
      </c>
      <c r="AM17" s="1">
        <v>1</v>
      </c>
      <c r="AN17" s="1">
        <v>2</v>
      </c>
      <c r="AO17" s="1">
        <v>0</v>
      </c>
      <c r="AP17" s="1">
        <v>1</v>
      </c>
      <c r="AQ17" s="1">
        <v>3</v>
      </c>
      <c r="AR17" s="1">
        <v>0</v>
      </c>
      <c r="AS17" s="1">
        <v>1</v>
      </c>
      <c r="AT17" s="1">
        <v>2</v>
      </c>
      <c r="AU17" s="1">
        <v>0</v>
      </c>
      <c r="AV17" s="1">
        <v>0</v>
      </c>
      <c r="AW17" s="1">
        <v>2</v>
      </c>
      <c r="AX17" s="1">
        <v>3</v>
      </c>
      <c r="AY17" s="1">
        <v>0</v>
      </c>
      <c r="AZ17" s="1">
        <v>1</v>
      </c>
      <c r="BA17" s="1">
        <v>0</v>
      </c>
      <c r="BB17" s="1">
        <v>3</v>
      </c>
      <c r="BC17" s="1">
        <v>0</v>
      </c>
      <c r="BD17" s="1">
        <v>0</v>
      </c>
      <c r="BE17" s="1">
        <v>0</v>
      </c>
      <c r="BF17" s="1">
        <v>2</v>
      </c>
      <c r="BG17" s="1">
        <v>1</v>
      </c>
      <c r="BH17" s="1">
        <v>1</v>
      </c>
      <c r="BI17" s="1">
        <v>1</v>
      </c>
      <c r="BJ17" s="1">
        <v>2</v>
      </c>
      <c r="BK17" s="1">
        <v>3</v>
      </c>
      <c r="BL17" s="1">
        <v>0</v>
      </c>
      <c r="BM17" s="1">
        <v>2</v>
      </c>
      <c r="BN17" s="1">
        <v>0</v>
      </c>
      <c r="BO17" s="1">
        <v>1</v>
      </c>
      <c r="BP17" s="1">
        <v>2</v>
      </c>
      <c r="BQ17" s="1">
        <v>1</v>
      </c>
      <c r="BR17" s="1">
        <v>0</v>
      </c>
      <c r="BS17" s="1">
        <v>3</v>
      </c>
      <c r="BT17" s="1">
        <v>1</v>
      </c>
      <c r="BU17" s="1">
        <v>1</v>
      </c>
      <c r="BV17" s="1">
        <v>1</v>
      </c>
      <c r="BW17" s="1">
        <v>2</v>
      </c>
      <c r="BX17" s="1">
        <v>2</v>
      </c>
      <c r="BY17" s="1">
        <v>1</v>
      </c>
      <c r="BZ17" s="1">
        <v>2</v>
      </c>
      <c r="CA17" s="1">
        <v>2</v>
      </c>
      <c r="CB17" s="1">
        <v>2</v>
      </c>
      <c r="CC17" s="1">
        <v>0</v>
      </c>
      <c r="CD17" s="1">
        <v>1</v>
      </c>
      <c r="CE17" s="1">
        <v>2</v>
      </c>
      <c r="CF17" s="1">
        <v>1</v>
      </c>
      <c r="CG17" s="1">
        <v>0</v>
      </c>
      <c r="CH17" s="1">
        <v>1</v>
      </c>
      <c r="CI17" s="1">
        <v>0</v>
      </c>
      <c r="CJ17" s="1">
        <v>2</v>
      </c>
      <c r="CK17" s="1">
        <v>1</v>
      </c>
      <c r="CL17" s="1">
        <v>0</v>
      </c>
      <c r="CM17" s="1">
        <v>1</v>
      </c>
      <c r="CN17" s="1">
        <v>1</v>
      </c>
      <c r="CO17" s="1">
        <v>0</v>
      </c>
      <c r="CP17" s="1">
        <v>0</v>
      </c>
      <c r="CQ17" s="1">
        <v>3</v>
      </c>
      <c r="CR17" s="1">
        <v>1</v>
      </c>
      <c r="CS17" s="1">
        <v>2</v>
      </c>
      <c r="CT17" s="1">
        <v>0</v>
      </c>
      <c r="CU17" s="1">
        <v>3</v>
      </c>
      <c r="CV17" s="1">
        <v>2</v>
      </c>
      <c r="CW17" s="1">
        <v>1</v>
      </c>
      <c r="CX17" s="1">
        <v>1</v>
      </c>
      <c r="CY17" s="1">
        <v>1</v>
      </c>
      <c r="CZ17" s="1">
        <v>1</v>
      </c>
      <c r="DA17" s="1">
        <v>2</v>
      </c>
      <c r="DB17" s="1">
        <v>0</v>
      </c>
      <c r="DC17" s="1">
        <v>0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3</v>
      </c>
      <c r="DJ17" s="1">
        <v>3</v>
      </c>
      <c r="DK17" s="1">
        <v>1</v>
      </c>
      <c r="DL17" s="1">
        <v>1</v>
      </c>
      <c r="DM17" s="1">
        <v>1</v>
      </c>
      <c r="DN17" s="1">
        <v>0</v>
      </c>
      <c r="DO17" s="1">
        <v>2</v>
      </c>
      <c r="DP17" s="1">
        <v>1</v>
      </c>
      <c r="DQ17" s="1">
        <v>1</v>
      </c>
      <c r="DR17" s="1">
        <v>3</v>
      </c>
      <c r="DS17" s="1">
        <v>1</v>
      </c>
      <c r="DT17" s="1">
        <v>1</v>
      </c>
      <c r="DU17" s="1">
        <v>1</v>
      </c>
      <c r="DV17" s="1">
        <v>2</v>
      </c>
      <c r="DW17" s="1">
        <v>2</v>
      </c>
      <c r="DX17" s="1">
        <v>1</v>
      </c>
      <c r="DY17" s="1">
        <v>0</v>
      </c>
      <c r="DZ17" s="1">
        <v>2</v>
      </c>
      <c r="EA17" s="1">
        <v>0</v>
      </c>
      <c r="EB17" s="1">
        <v>2</v>
      </c>
      <c r="EC17" s="1">
        <v>2</v>
      </c>
      <c r="ED17" s="1">
        <v>0</v>
      </c>
      <c r="EE17" s="1">
        <v>1</v>
      </c>
      <c r="EF17" s="1">
        <v>1</v>
      </c>
      <c r="EG17" s="1">
        <v>1</v>
      </c>
      <c r="EH17" s="1">
        <v>0</v>
      </c>
      <c r="EI17" s="1">
        <v>3</v>
      </c>
      <c r="EJ17" s="1">
        <v>1</v>
      </c>
      <c r="EK17" s="1">
        <v>0</v>
      </c>
      <c r="EL17" s="1">
        <v>1</v>
      </c>
      <c r="EM17" s="1">
        <v>1</v>
      </c>
      <c r="EN17" s="1">
        <v>1</v>
      </c>
      <c r="EO17" s="1">
        <v>0</v>
      </c>
      <c r="EP17" s="1">
        <v>0</v>
      </c>
      <c r="EQ17" s="1">
        <v>0</v>
      </c>
      <c r="ER17" s="1">
        <v>2</v>
      </c>
      <c r="ES17" s="1">
        <v>2</v>
      </c>
      <c r="ET17" s="1">
        <v>2</v>
      </c>
      <c r="EU17" s="1">
        <v>0</v>
      </c>
      <c r="EV17" s="1">
        <v>0</v>
      </c>
      <c r="EW17" s="1">
        <v>1</v>
      </c>
      <c r="EX17" s="1">
        <v>1</v>
      </c>
      <c r="EY17" s="1">
        <v>1</v>
      </c>
      <c r="EZ17" s="1">
        <v>0</v>
      </c>
      <c r="FA17" s="1">
        <v>1</v>
      </c>
      <c r="FB17" s="1">
        <v>1</v>
      </c>
      <c r="FC17" s="1">
        <v>2</v>
      </c>
      <c r="FD17" s="1">
        <v>0</v>
      </c>
      <c r="FE17" s="1">
        <v>1</v>
      </c>
      <c r="FF17" s="1">
        <v>0</v>
      </c>
    </row>
    <row r="18" spans="1:162" ht="27.75" customHeight="1" x14ac:dyDescent="0.25">
      <c r="A18" s="5" t="s">
        <v>347</v>
      </c>
      <c r="B18" s="6" t="e">
        <f ca="1">IMAGE("https://shadowverse-portal.com/image/card/phase2/common/L/L_125221010.jpg",3)</f>
        <v>#NAME?</v>
      </c>
      <c r="C18" s="1">
        <v>0.06</v>
      </c>
      <c r="D18" s="7">
        <v>0.96753246753246758</v>
      </c>
      <c r="E18" s="7">
        <v>6.4935064935064939E-3</v>
      </c>
      <c r="F18" s="7">
        <v>2.5974025974025979E-2</v>
      </c>
      <c r="G18" s="7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2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1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2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</row>
    <row r="19" spans="1:162" ht="27.75" customHeight="1" x14ac:dyDescent="0.25">
      <c r="A19" s="5" t="s">
        <v>348</v>
      </c>
      <c r="B19" s="6" t="e">
        <f ca="1">IMAGE("https://shadowverse-portal.com/image/card/phase2/common/L/L_123211010.jpg",3)</f>
        <v>#NAME?</v>
      </c>
      <c r="C19" s="1">
        <v>0.05</v>
      </c>
      <c r="D19" s="7">
        <v>0.97402597402597402</v>
      </c>
      <c r="E19" s="7">
        <v>6.4935064935064939E-3</v>
      </c>
      <c r="F19" s="7">
        <v>1.948051948051948E-2</v>
      </c>
      <c r="G19" s="7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1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2</v>
      </c>
      <c r="EL19" s="1">
        <v>0</v>
      </c>
      <c r="EM19" s="1">
        <v>0</v>
      </c>
      <c r="EN19" s="1">
        <v>0</v>
      </c>
      <c r="EO19" s="1">
        <v>0</v>
      </c>
      <c r="EP19" s="1">
        <v>2</v>
      </c>
      <c r="EQ19" s="1">
        <v>2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</row>
    <row r="20" spans="1:162" ht="27.75" customHeight="1" x14ac:dyDescent="0.25">
      <c r="A20" s="5" t="s">
        <v>349</v>
      </c>
      <c r="B20" s="6" t="e">
        <f ca="1">IMAGE("https://shadowverse-portal.com/image/card/phase2/common/L/L_127241020.jpg",3)</f>
        <v>#NAME?</v>
      </c>
      <c r="C20" s="1">
        <v>0.04</v>
      </c>
      <c r="D20" s="7">
        <v>0.96103896103896103</v>
      </c>
      <c r="E20" s="7">
        <v>3.896103896103896E-2</v>
      </c>
      <c r="F20" s="7">
        <v>0</v>
      </c>
      <c r="G20" s="7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1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1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</row>
    <row r="21" spans="1:162" ht="27.75" customHeight="1" x14ac:dyDescent="0.25">
      <c r="A21" s="5" t="s">
        <v>327</v>
      </c>
      <c r="B21" s="6" t="e">
        <f ca="1">IMAGE("https://shadowverse-portal.com/image/card/phase2/common/L/L_126041010.jpg",3)</f>
        <v>#NAME?</v>
      </c>
      <c r="C21" s="1">
        <v>0.04</v>
      </c>
      <c r="D21" s="7">
        <v>0.98051948051948057</v>
      </c>
      <c r="E21" s="7">
        <v>6.4935064935064939E-3</v>
      </c>
      <c r="F21" s="7">
        <v>6.4935064935064939E-3</v>
      </c>
      <c r="G21" s="7">
        <v>6.4935064935064939E-3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3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</row>
    <row r="22" spans="1:162" ht="27.75" customHeight="1" x14ac:dyDescent="0.25">
      <c r="A22" s="5" t="s">
        <v>350</v>
      </c>
      <c r="B22" s="6" t="e">
        <f ca="1">IMAGE("https://shadowverse-portal.com/image/card/phase2/common/L/L_127231020.jpg",3)</f>
        <v>#NAME?</v>
      </c>
      <c r="C22" s="1">
        <v>0.03</v>
      </c>
      <c r="D22" s="7">
        <v>0.98701298701298701</v>
      </c>
      <c r="E22" s="7">
        <v>0</v>
      </c>
      <c r="F22" s="7">
        <v>6.4935064935064939E-3</v>
      </c>
      <c r="G22" s="7">
        <v>6.4935064935064939E-3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2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</row>
    <row r="23" spans="1:162" ht="27.75" customHeight="1" x14ac:dyDescent="0.25">
      <c r="A23" s="5" t="s">
        <v>351</v>
      </c>
      <c r="B23" s="6" t="e">
        <f ca="1">IMAGE("https://shadowverse-portal.com/image/card/phase2/common/L/L_124214010.jpg",3)</f>
        <v>#NAME?</v>
      </c>
      <c r="C23" s="1">
        <v>0.03</v>
      </c>
      <c r="D23" s="7">
        <v>0.98701298701298701</v>
      </c>
      <c r="E23" s="7">
        <v>0</v>
      </c>
      <c r="F23" s="7">
        <v>6.4935064935064939E-3</v>
      </c>
      <c r="G23" s="7">
        <v>6.4935064935064939E-3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2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3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</row>
    <row r="24" spans="1:162" ht="27.75" customHeight="1" x14ac:dyDescent="0.25">
      <c r="A24" s="5" t="s">
        <v>352</v>
      </c>
      <c r="B24" s="6" t="e">
        <f ca="1">IMAGE("https://shadowverse-portal.com/image/card/phase2/common/L/L_124241010.jpg",3)</f>
        <v>#NAME?</v>
      </c>
      <c r="C24" s="1">
        <v>0.03</v>
      </c>
      <c r="D24" s="7">
        <v>0.98701298701298701</v>
      </c>
      <c r="E24" s="7">
        <v>0</v>
      </c>
      <c r="F24" s="7">
        <v>6.4935064935064939E-3</v>
      </c>
      <c r="G24" s="7">
        <v>6.4935064935064939E-3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3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2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</row>
    <row r="25" spans="1:162" ht="27.75" customHeight="1" x14ac:dyDescent="0.25">
      <c r="A25" s="5" t="s">
        <v>353</v>
      </c>
      <c r="B25" s="6" t="e">
        <f ca="1">IMAGE("https://shadowverse-portal.com/image/card/phase2/common/L/L_125211020.jpg",3)</f>
        <v>#NAME?</v>
      </c>
      <c r="C25" s="1">
        <v>0.02</v>
      </c>
      <c r="D25" s="7">
        <v>0.98701298701298701</v>
      </c>
      <c r="E25" s="7">
        <v>6.4935064935064939E-3</v>
      </c>
      <c r="F25" s="7">
        <v>6.4935064935064939E-3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2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1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</row>
    <row r="26" spans="1:162" ht="27.75" customHeight="1" x14ac:dyDescent="0.25">
      <c r="A26" s="5" t="s">
        <v>354</v>
      </c>
      <c r="B26" s="6" t="e">
        <f ca="1">IMAGE("https://shadowverse-portal.com/image/card/phase2/common/L/L_125011010.jpg",3)</f>
        <v>#NAME?</v>
      </c>
      <c r="C26" s="1">
        <v>0.02</v>
      </c>
      <c r="D26" s="7">
        <v>0.99350649350649356</v>
      </c>
      <c r="E26" s="7">
        <v>0</v>
      </c>
      <c r="F26" s="7">
        <v>0</v>
      </c>
      <c r="G26" s="7">
        <v>6.4935064935064939E-3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3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</row>
    <row r="27" spans="1:162" ht="27.75" customHeight="1" x14ac:dyDescent="0.25">
      <c r="A27" s="5" t="s">
        <v>355</v>
      </c>
      <c r="B27" s="6" t="e">
        <f ca="1">IMAGE("https://shadowverse-portal.com/image/card/phase2/common/L/L_125041010.jpg",3)</f>
        <v>#NAME?</v>
      </c>
      <c r="C27" s="1">
        <v>0.01</v>
      </c>
      <c r="D27" s="7">
        <v>0.99350649350649356</v>
      </c>
      <c r="E27" s="7">
        <v>6.4935064935064939E-3</v>
      </c>
      <c r="F27" s="7">
        <v>0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</row>
    <row r="28" spans="1:162" ht="27.75" customHeight="1" x14ac:dyDescent="0.25">
      <c r="A28" s="5" t="s">
        <v>356</v>
      </c>
      <c r="B28" s="6" t="e">
        <f ca="1">IMAGE("https://shadowverse-portal.com/image/card/phase2/common/L/L_125031010.jpg",3)</f>
        <v>#NAME?</v>
      </c>
      <c r="C28" s="1">
        <v>0.01</v>
      </c>
      <c r="D28" s="7">
        <v>0.99350649350649356</v>
      </c>
      <c r="E28" s="7">
        <v>6.4935064935064939E-3</v>
      </c>
      <c r="F28" s="7">
        <v>0</v>
      </c>
      <c r="G28" s="7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</row>
    <row r="29" spans="1:162" ht="27.75" customHeight="1" x14ac:dyDescent="0.25">
      <c r="A29" s="5" t="s">
        <v>324</v>
      </c>
      <c r="B29" s="6" t="e">
        <f ca="1">IMAGE("https://shadowverse-portal.com/image/card/phase2/common/L/L_124024010.jpg",3)</f>
        <v>#NAME?</v>
      </c>
      <c r="C29" s="1">
        <v>0.01</v>
      </c>
      <c r="D29" s="7">
        <v>0.99350649350649356</v>
      </c>
      <c r="E29" s="7">
        <v>6.4935064935064939E-3</v>
      </c>
      <c r="F29" s="7">
        <v>0</v>
      </c>
      <c r="G29" s="7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</row>
    <row r="30" spans="1:162" ht="27.75" customHeight="1" x14ac:dyDescent="0.25">
      <c r="A30" s="5" t="s">
        <v>357</v>
      </c>
      <c r="B30" s="6" t="e">
        <f ca="1">IMAGE("https://shadowverse-portal.com/image/card/phase2/common/L/L_123224010.jpg",3)</f>
        <v>#NAME?</v>
      </c>
      <c r="C30" s="1">
        <v>0.01</v>
      </c>
      <c r="D30" s="7">
        <v>0.99350649350649356</v>
      </c>
      <c r="E30" s="7">
        <v>6.4935064935064939E-3</v>
      </c>
      <c r="F30" s="7">
        <v>0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</row>
    <row r="31" spans="1:162" ht="27.75" customHeight="1" x14ac:dyDescent="0.25">
      <c r="A31" s="5" t="s">
        <v>358</v>
      </c>
      <c r="B31" s="6" t="e">
        <f ca="1">IMAGE("https://shadowverse-portal.com/image/card/phase2/common/L/L_125231010.jpg",3)</f>
        <v>#NAME?</v>
      </c>
      <c r="C31" s="1">
        <v>0.01</v>
      </c>
      <c r="D31" s="7">
        <v>0.99350649350649356</v>
      </c>
      <c r="E31" s="7">
        <v>6.4935064935064939E-3</v>
      </c>
      <c r="F31" s="7">
        <v>0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1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</row>
    <row r="32" spans="1:162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FF80">
    <cfRule type="expression" dxfId="31" priority="1">
      <formula>$C2&gt;=2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156" width="8.7109375" customWidth="1"/>
  </cols>
  <sheetData>
    <row r="1" spans="1:156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22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34</v>
      </c>
      <c r="R1" s="4" t="s">
        <v>35</v>
      </c>
      <c r="S1" s="4" t="s">
        <v>5</v>
      </c>
      <c r="T1" s="4" t="s">
        <v>38</v>
      </c>
      <c r="U1" s="4" t="s">
        <v>39</v>
      </c>
      <c r="V1" s="4" t="s">
        <v>45</v>
      </c>
      <c r="W1" s="4" t="s">
        <v>46</v>
      </c>
      <c r="X1" s="4" t="s">
        <v>47</v>
      </c>
      <c r="Y1" s="4" t="s">
        <v>10</v>
      </c>
      <c r="Z1" s="4" t="s">
        <v>48</v>
      </c>
      <c r="AA1" s="4" t="s">
        <v>56</v>
      </c>
      <c r="AB1" s="4" t="s">
        <v>57</v>
      </c>
      <c r="AC1" s="4" t="s">
        <v>60</v>
      </c>
      <c r="AD1" s="4" t="s">
        <v>62</v>
      </c>
      <c r="AE1" s="4" t="s">
        <v>64</v>
      </c>
      <c r="AF1" s="4" t="s">
        <v>65</v>
      </c>
      <c r="AG1" s="4" t="s">
        <v>66</v>
      </c>
      <c r="AH1" s="4" t="s">
        <v>67</v>
      </c>
      <c r="AI1" s="4" t="s">
        <v>68</v>
      </c>
      <c r="AJ1" s="4" t="s">
        <v>69</v>
      </c>
      <c r="AK1" s="4" t="s">
        <v>78</v>
      </c>
      <c r="AL1" s="4" t="s">
        <v>79</v>
      </c>
      <c r="AM1" s="4" t="s">
        <v>80</v>
      </c>
      <c r="AN1" s="4" t="s">
        <v>81</v>
      </c>
      <c r="AO1" s="4" t="s">
        <v>83</v>
      </c>
      <c r="AP1" s="4" t="s">
        <v>86</v>
      </c>
      <c r="AQ1" s="4" t="s">
        <v>87</v>
      </c>
      <c r="AR1" s="4" t="s">
        <v>89</v>
      </c>
      <c r="AS1" s="4" t="s">
        <v>95</v>
      </c>
      <c r="AT1" s="4" t="s">
        <v>96</v>
      </c>
      <c r="AU1" s="4" t="s">
        <v>97</v>
      </c>
      <c r="AV1" s="4" t="s">
        <v>11</v>
      </c>
      <c r="AW1" s="4" t="s">
        <v>99</v>
      </c>
      <c r="AX1" s="4" t="s">
        <v>102</v>
      </c>
      <c r="AY1" s="4" t="s">
        <v>109</v>
      </c>
      <c r="AZ1" s="4" t="s">
        <v>111</v>
      </c>
      <c r="BA1" s="4" t="s">
        <v>112</v>
      </c>
      <c r="BB1" s="4" t="s">
        <v>113</v>
      </c>
      <c r="BC1" s="4" t="s">
        <v>114</v>
      </c>
      <c r="BD1" s="4" t="s">
        <v>118</v>
      </c>
      <c r="BE1" s="4" t="s">
        <v>119</v>
      </c>
      <c r="BF1" s="4" t="s">
        <v>123</v>
      </c>
      <c r="BG1" s="4" t="s">
        <v>126</v>
      </c>
      <c r="BH1" s="4" t="s">
        <v>127</v>
      </c>
      <c r="BI1" s="4" t="s">
        <v>130</v>
      </c>
      <c r="BJ1" s="4" t="s">
        <v>131</v>
      </c>
      <c r="BK1" s="4" t="s">
        <v>133</v>
      </c>
      <c r="BL1" s="4" t="s">
        <v>134</v>
      </c>
      <c r="BM1" s="4" t="s">
        <v>136</v>
      </c>
      <c r="BN1" s="4" t="s">
        <v>137</v>
      </c>
      <c r="BO1" s="4" t="s">
        <v>138</v>
      </c>
      <c r="BP1" s="4" t="s">
        <v>140</v>
      </c>
      <c r="BQ1" s="4" t="s">
        <v>142</v>
      </c>
      <c r="BR1" s="4" t="s">
        <v>144</v>
      </c>
      <c r="BS1" s="4" t="s">
        <v>145</v>
      </c>
      <c r="BT1" s="4" t="s">
        <v>146</v>
      </c>
      <c r="BU1" s="4" t="s">
        <v>148</v>
      </c>
      <c r="BV1" s="4" t="s">
        <v>149</v>
      </c>
      <c r="BW1" s="4" t="s">
        <v>151</v>
      </c>
      <c r="BX1" s="4" t="s">
        <v>153</v>
      </c>
      <c r="BY1" s="4" t="s">
        <v>154</v>
      </c>
      <c r="BZ1" s="4" t="s">
        <v>156</v>
      </c>
      <c r="CA1" s="4" t="s">
        <v>157</v>
      </c>
      <c r="CB1" s="4" t="s">
        <v>159</v>
      </c>
      <c r="CC1" s="4" t="s">
        <v>160</v>
      </c>
      <c r="CD1" s="4" t="s">
        <v>161</v>
      </c>
      <c r="CE1" s="4" t="s">
        <v>163</v>
      </c>
      <c r="CF1" s="4" t="s">
        <v>165</v>
      </c>
      <c r="CG1" s="4" t="s">
        <v>166</v>
      </c>
      <c r="CH1" s="4" t="s">
        <v>167</v>
      </c>
      <c r="CI1" s="4" t="s">
        <v>168</v>
      </c>
      <c r="CJ1" s="4" t="s">
        <v>170</v>
      </c>
      <c r="CK1" s="4" t="s">
        <v>171</v>
      </c>
      <c r="CL1" s="4" t="s">
        <v>172</v>
      </c>
      <c r="CM1" s="4" t="s">
        <v>176</v>
      </c>
      <c r="CN1" s="4" t="s">
        <v>177</v>
      </c>
      <c r="CO1" s="4" t="s">
        <v>179</v>
      </c>
      <c r="CP1" s="4" t="s">
        <v>181</v>
      </c>
      <c r="CQ1" s="4" t="s">
        <v>182</v>
      </c>
      <c r="CR1" s="4" t="s">
        <v>183</v>
      </c>
      <c r="CS1" s="4" t="s">
        <v>185</v>
      </c>
      <c r="CT1" s="4" t="s">
        <v>186</v>
      </c>
      <c r="CU1" s="4" t="s">
        <v>187</v>
      </c>
      <c r="CV1" s="4" t="s">
        <v>192</v>
      </c>
      <c r="CW1" s="4" t="s">
        <v>193</v>
      </c>
      <c r="CX1" s="4" t="s">
        <v>194</v>
      </c>
      <c r="CY1" s="4" t="s">
        <v>195</v>
      </c>
      <c r="CZ1" s="4" t="s">
        <v>196</v>
      </c>
      <c r="DA1" s="4" t="s">
        <v>197</v>
      </c>
      <c r="DB1" s="4" t="s">
        <v>18</v>
      </c>
      <c r="DC1" s="4" t="s">
        <v>198</v>
      </c>
      <c r="DD1" s="4" t="s">
        <v>199</v>
      </c>
      <c r="DE1" s="4" t="s">
        <v>202</v>
      </c>
      <c r="DF1" s="4" t="s">
        <v>204</v>
      </c>
      <c r="DG1" s="4" t="s">
        <v>205</v>
      </c>
      <c r="DH1" s="4" t="s">
        <v>207</v>
      </c>
      <c r="DI1" s="4" t="s">
        <v>208</v>
      </c>
      <c r="DJ1" s="4" t="s">
        <v>209</v>
      </c>
      <c r="DK1" s="4" t="s">
        <v>210</v>
      </c>
      <c r="DL1" s="4" t="s">
        <v>211</v>
      </c>
      <c r="DM1" s="4" t="s">
        <v>216</v>
      </c>
      <c r="DN1" s="4" t="s">
        <v>217</v>
      </c>
      <c r="DO1" s="4" t="s">
        <v>220</v>
      </c>
      <c r="DP1" s="4" t="s">
        <v>221</v>
      </c>
      <c r="DQ1" s="4" t="s">
        <v>222</v>
      </c>
      <c r="DR1" s="4" t="s">
        <v>223</v>
      </c>
      <c r="DS1" s="4" t="s">
        <v>225</v>
      </c>
      <c r="DT1" s="4" t="s">
        <v>227</v>
      </c>
      <c r="DU1" s="4" t="s">
        <v>228</v>
      </c>
      <c r="DV1" s="4" t="s">
        <v>20</v>
      </c>
      <c r="DW1" s="4" t="s">
        <v>230</v>
      </c>
      <c r="DX1" s="4" t="s">
        <v>231</v>
      </c>
      <c r="DY1" s="4" t="s">
        <v>233</v>
      </c>
      <c r="DZ1" s="4" t="s">
        <v>234</v>
      </c>
      <c r="EA1" s="4" t="s">
        <v>236</v>
      </c>
      <c r="EB1" s="4" t="s">
        <v>237</v>
      </c>
      <c r="EC1" s="4" t="s">
        <v>238</v>
      </c>
      <c r="ED1" s="4" t="s">
        <v>245</v>
      </c>
      <c r="EE1" s="4" t="s">
        <v>247</v>
      </c>
      <c r="EF1" s="4" t="s">
        <v>248</v>
      </c>
      <c r="EG1" s="4" t="s">
        <v>251</v>
      </c>
      <c r="EH1" s="4" t="s">
        <v>253</v>
      </c>
      <c r="EI1" s="4" t="s">
        <v>255</v>
      </c>
      <c r="EJ1" s="4" t="s">
        <v>256</v>
      </c>
      <c r="EK1" s="4" t="s">
        <v>257</v>
      </c>
      <c r="EL1" s="4" t="s">
        <v>259</v>
      </c>
      <c r="EM1" s="4" t="s">
        <v>263</v>
      </c>
      <c r="EN1" s="4" t="s">
        <v>264</v>
      </c>
      <c r="EO1" s="4" t="s">
        <v>265</v>
      </c>
      <c r="EP1" s="4" t="s">
        <v>268</v>
      </c>
      <c r="EQ1" s="4" t="s">
        <v>270</v>
      </c>
      <c r="ER1" s="4" t="s">
        <v>272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280</v>
      </c>
      <c r="EY1" s="4" t="s">
        <v>281</v>
      </c>
      <c r="EZ1" s="4" t="s">
        <v>282</v>
      </c>
    </row>
    <row r="2" spans="1:156" ht="27.75" customHeight="1" x14ac:dyDescent="0.25">
      <c r="A2" s="5" t="s">
        <v>359</v>
      </c>
      <c r="B2" s="6" t="e">
        <f ca="1">IMAGE("https://shadowverse-portal.com/image/card/phase2/common/L/L_127321010.jpg",3)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  <c r="CX2" s="1">
        <v>3</v>
      </c>
      <c r="CY2" s="1">
        <v>3</v>
      </c>
      <c r="CZ2" s="1">
        <v>3</v>
      </c>
      <c r="DA2" s="1">
        <v>3</v>
      </c>
      <c r="DB2" s="1">
        <v>3</v>
      </c>
      <c r="DC2" s="1">
        <v>3</v>
      </c>
      <c r="DD2" s="1">
        <v>3</v>
      </c>
      <c r="DE2" s="1">
        <v>3</v>
      </c>
      <c r="DF2" s="1">
        <v>3</v>
      </c>
      <c r="DG2" s="1">
        <v>3</v>
      </c>
      <c r="DH2" s="1">
        <v>3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3</v>
      </c>
      <c r="DO2" s="1">
        <v>3</v>
      </c>
      <c r="DP2" s="1">
        <v>3</v>
      </c>
      <c r="DQ2" s="1">
        <v>3</v>
      </c>
      <c r="DR2" s="1">
        <v>3</v>
      </c>
      <c r="DS2" s="1">
        <v>3</v>
      </c>
      <c r="DT2" s="1">
        <v>3</v>
      </c>
      <c r="DU2" s="1">
        <v>3</v>
      </c>
      <c r="DV2" s="1">
        <v>3</v>
      </c>
      <c r="DW2" s="1">
        <v>3</v>
      </c>
      <c r="DX2" s="1">
        <v>3</v>
      </c>
      <c r="DY2" s="1">
        <v>3</v>
      </c>
      <c r="DZ2" s="1">
        <v>3</v>
      </c>
      <c r="EA2" s="1">
        <v>3</v>
      </c>
      <c r="EB2" s="1">
        <v>3</v>
      </c>
      <c r="EC2" s="1">
        <v>3</v>
      </c>
      <c r="ED2" s="1">
        <v>3</v>
      </c>
      <c r="EE2" s="1">
        <v>3</v>
      </c>
      <c r="EF2" s="1">
        <v>3</v>
      </c>
      <c r="EG2" s="1">
        <v>3</v>
      </c>
      <c r="EH2" s="1">
        <v>3</v>
      </c>
      <c r="EI2" s="1">
        <v>3</v>
      </c>
      <c r="EJ2" s="1">
        <v>3</v>
      </c>
      <c r="EK2" s="1">
        <v>3</v>
      </c>
      <c r="EL2" s="1">
        <v>3</v>
      </c>
      <c r="EM2" s="1">
        <v>3</v>
      </c>
      <c r="EN2" s="1">
        <v>3</v>
      </c>
      <c r="EO2" s="1">
        <v>3</v>
      </c>
      <c r="EP2" s="1">
        <v>3</v>
      </c>
      <c r="EQ2" s="1">
        <v>3</v>
      </c>
      <c r="ER2" s="1">
        <v>3</v>
      </c>
      <c r="ES2" s="1">
        <v>3</v>
      </c>
      <c r="ET2" s="1">
        <v>3</v>
      </c>
      <c r="EU2" s="1">
        <v>3</v>
      </c>
      <c r="EV2" s="1">
        <v>3</v>
      </c>
      <c r="EW2" s="1">
        <v>3</v>
      </c>
      <c r="EX2" s="1">
        <v>3</v>
      </c>
      <c r="EY2" s="1">
        <v>3</v>
      </c>
      <c r="EZ2" s="1">
        <v>3</v>
      </c>
    </row>
    <row r="3" spans="1:156" ht="27.75" customHeight="1" x14ac:dyDescent="0.25">
      <c r="A3" s="5" t="s">
        <v>360</v>
      </c>
      <c r="B3" s="6" t="e">
        <f ca="1">IMAGE("https://shadowverse-portal.com/image/card/phase2/common/L/L_127331010.jpg",3)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3</v>
      </c>
      <c r="DB3" s="1">
        <v>3</v>
      </c>
      <c r="DC3" s="1">
        <v>3</v>
      </c>
      <c r="DD3" s="1">
        <v>3</v>
      </c>
      <c r="DE3" s="1">
        <v>3</v>
      </c>
      <c r="DF3" s="1">
        <v>3</v>
      </c>
      <c r="DG3" s="1">
        <v>3</v>
      </c>
      <c r="DH3" s="1">
        <v>3</v>
      </c>
      <c r="DI3" s="1">
        <v>3</v>
      </c>
      <c r="DJ3" s="1">
        <v>3</v>
      </c>
      <c r="DK3" s="1">
        <v>3</v>
      </c>
      <c r="DL3" s="1">
        <v>3</v>
      </c>
      <c r="DM3" s="1">
        <v>3</v>
      </c>
      <c r="DN3" s="1">
        <v>3</v>
      </c>
      <c r="DO3" s="1">
        <v>3</v>
      </c>
      <c r="DP3" s="1">
        <v>3</v>
      </c>
      <c r="DQ3" s="1">
        <v>3</v>
      </c>
      <c r="DR3" s="1">
        <v>3</v>
      </c>
      <c r="DS3" s="1">
        <v>3</v>
      </c>
      <c r="DT3" s="1">
        <v>3</v>
      </c>
      <c r="DU3" s="1">
        <v>3</v>
      </c>
      <c r="DV3" s="1">
        <v>3</v>
      </c>
      <c r="DW3" s="1">
        <v>3</v>
      </c>
      <c r="DX3" s="1">
        <v>3</v>
      </c>
      <c r="DY3" s="1">
        <v>3</v>
      </c>
      <c r="DZ3" s="1">
        <v>3</v>
      </c>
      <c r="EA3" s="1">
        <v>3</v>
      </c>
      <c r="EB3" s="1">
        <v>3</v>
      </c>
      <c r="EC3" s="1">
        <v>3</v>
      </c>
      <c r="ED3" s="1">
        <v>3</v>
      </c>
      <c r="EE3" s="1">
        <v>3</v>
      </c>
      <c r="EF3" s="1">
        <v>3</v>
      </c>
      <c r="EG3" s="1">
        <v>3</v>
      </c>
      <c r="EH3" s="1">
        <v>3</v>
      </c>
      <c r="EI3" s="1">
        <v>3</v>
      </c>
      <c r="EJ3" s="1">
        <v>3</v>
      </c>
      <c r="EK3" s="1">
        <v>3</v>
      </c>
      <c r="EL3" s="1">
        <v>3</v>
      </c>
      <c r="EM3" s="1">
        <v>3</v>
      </c>
      <c r="EN3" s="1">
        <v>3</v>
      </c>
      <c r="EO3" s="1">
        <v>3</v>
      </c>
      <c r="EP3" s="1">
        <v>3</v>
      </c>
      <c r="EQ3" s="1">
        <v>3</v>
      </c>
      <c r="ER3" s="1">
        <v>3</v>
      </c>
      <c r="ES3" s="1">
        <v>3</v>
      </c>
      <c r="ET3" s="1">
        <v>3</v>
      </c>
      <c r="EU3" s="1">
        <v>3</v>
      </c>
      <c r="EV3" s="1">
        <v>3</v>
      </c>
      <c r="EW3" s="1">
        <v>3</v>
      </c>
      <c r="EX3" s="1">
        <v>3</v>
      </c>
      <c r="EY3" s="1">
        <v>3</v>
      </c>
      <c r="EZ3" s="1">
        <v>3</v>
      </c>
    </row>
    <row r="4" spans="1:156" ht="27.75" customHeight="1" x14ac:dyDescent="0.25">
      <c r="A4" s="5" t="s">
        <v>361</v>
      </c>
      <c r="B4" s="6" t="e">
        <f ca="1">IMAGE("https://shadowverse-portal.com/image/card/phase2/common/L/L_127311010.jpg",3)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  <c r="CX4" s="1">
        <v>3</v>
      </c>
      <c r="CY4" s="1">
        <v>3</v>
      </c>
      <c r="CZ4" s="1">
        <v>3</v>
      </c>
      <c r="DA4" s="1">
        <v>3</v>
      </c>
      <c r="DB4" s="1">
        <v>3</v>
      </c>
      <c r="DC4" s="1">
        <v>3</v>
      </c>
      <c r="DD4" s="1">
        <v>3</v>
      </c>
      <c r="DE4" s="1">
        <v>3</v>
      </c>
      <c r="DF4" s="1">
        <v>3</v>
      </c>
      <c r="DG4" s="1">
        <v>3</v>
      </c>
      <c r="DH4" s="1">
        <v>3</v>
      </c>
      <c r="DI4" s="1">
        <v>3</v>
      </c>
      <c r="DJ4" s="1">
        <v>3</v>
      </c>
      <c r="DK4" s="1">
        <v>3</v>
      </c>
      <c r="DL4" s="1">
        <v>3</v>
      </c>
      <c r="DM4" s="1">
        <v>3</v>
      </c>
      <c r="DN4" s="1">
        <v>3</v>
      </c>
      <c r="DO4" s="1">
        <v>3</v>
      </c>
      <c r="DP4" s="1">
        <v>3</v>
      </c>
      <c r="DQ4" s="1">
        <v>3</v>
      </c>
      <c r="DR4" s="1">
        <v>3</v>
      </c>
      <c r="DS4" s="1">
        <v>3</v>
      </c>
      <c r="DT4" s="1">
        <v>3</v>
      </c>
      <c r="DU4" s="1">
        <v>3</v>
      </c>
      <c r="DV4" s="1">
        <v>3</v>
      </c>
      <c r="DW4" s="1">
        <v>3</v>
      </c>
      <c r="DX4" s="1">
        <v>3</v>
      </c>
      <c r="DY4" s="1">
        <v>3</v>
      </c>
      <c r="DZ4" s="1">
        <v>3</v>
      </c>
      <c r="EA4" s="1">
        <v>3</v>
      </c>
      <c r="EB4" s="1">
        <v>3</v>
      </c>
      <c r="EC4" s="1">
        <v>3</v>
      </c>
      <c r="ED4" s="1">
        <v>3</v>
      </c>
      <c r="EE4" s="1">
        <v>3</v>
      </c>
      <c r="EF4" s="1">
        <v>3</v>
      </c>
      <c r="EG4" s="1">
        <v>3</v>
      </c>
      <c r="EH4" s="1">
        <v>3</v>
      </c>
      <c r="EI4" s="1">
        <v>3</v>
      </c>
      <c r="EJ4" s="1">
        <v>3</v>
      </c>
      <c r="EK4" s="1">
        <v>3</v>
      </c>
      <c r="EL4" s="1">
        <v>3</v>
      </c>
      <c r="EM4" s="1">
        <v>3</v>
      </c>
      <c r="EN4" s="1">
        <v>3</v>
      </c>
      <c r="EO4" s="1">
        <v>3</v>
      </c>
      <c r="EP4" s="1">
        <v>3</v>
      </c>
      <c r="EQ4" s="1">
        <v>3</v>
      </c>
      <c r="ER4" s="1">
        <v>3</v>
      </c>
      <c r="ES4" s="1">
        <v>3</v>
      </c>
      <c r="ET4" s="1">
        <v>3</v>
      </c>
      <c r="EU4" s="1">
        <v>3</v>
      </c>
      <c r="EV4" s="1">
        <v>3</v>
      </c>
      <c r="EW4" s="1">
        <v>3</v>
      </c>
      <c r="EX4" s="1">
        <v>3</v>
      </c>
      <c r="EY4" s="1">
        <v>3</v>
      </c>
      <c r="EZ4" s="1">
        <v>3</v>
      </c>
    </row>
    <row r="5" spans="1:156" ht="27.75" customHeight="1" x14ac:dyDescent="0.25">
      <c r="A5" s="5" t="s">
        <v>362</v>
      </c>
      <c r="B5" s="6" t="e">
        <f ca="1">IMAGE("https://shadowverse-portal.com/image/card/phase2/common/L/L_127341010.jpg",3)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  <c r="CX5" s="1">
        <v>3</v>
      </c>
      <c r="CY5" s="1">
        <v>3</v>
      </c>
      <c r="CZ5" s="1">
        <v>3</v>
      </c>
      <c r="DA5" s="1">
        <v>3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</row>
    <row r="6" spans="1:156" ht="27.75" customHeight="1" x14ac:dyDescent="0.25">
      <c r="A6" s="5" t="s">
        <v>328</v>
      </c>
      <c r="B6" s="6" t="e">
        <f ca="1">IMAGE("https://shadowverse-portal.com/image/card/phase2/common/L/L_126041020.jpg",3)</f>
        <v>#NAME?</v>
      </c>
      <c r="C6" s="1">
        <v>2.98</v>
      </c>
      <c r="D6" s="7">
        <v>6.7567567567567571E-3</v>
      </c>
      <c r="E6" s="7">
        <v>0</v>
      </c>
      <c r="F6" s="7">
        <v>0</v>
      </c>
      <c r="G6" s="7">
        <v>0.9932432432432432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0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</row>
    <row r="7" spans="1:156" ht="27.75" customHeight="1" x14ac:dyDescent="0.25">
      <c r="A7" s="5" t="s">
        <v>363</v>
      </c>
      <c r="B7" s="6" t="e">
        <f ca="1">IMAGE("https://shadowverse-portal.com/image/card/phase2/common/L/L_125041030.jpg",3)</f>
        <v>#NAME?</v>
      </c>
      <c r="C7" s="1">
        <v>2.98</v>
      </c>
      <c r="D7" s="7">
        <v>6.7567567567567571E-3</v>
      </c>
      <c r="E7" s="7">
        <v>0</v>
      </c>
      <c r="F7" s="7">
        <v>0</v>
      </c>
      <c r="G7" s="7">
        <v>0.9932432432432432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3</v>
      </c>
      <c r="BQ7" s="1">
        <v>3</v>
      </c>
      <c r="BR7" s="1">
        <v>3</v>
      </c>
      <c r="BS7" s="1">
        <v>3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0</v>
      </c>
      <c r="CV7" s="1">
        <v>3</v>
      </c>
      <c r="CW7" s="1">
        <v>3</v>
      </c>
      <c r="CX7" s="1">
        <v>3</v>
      </c>
      <c r="CY7" s="1">
        <v>3</v>
      </c>
      <c r="CZ7" s="1">
        <v>3</v>
      </c>
      <c r="DA7" s="1">
        <v>3</v>
      </c>
      <c r="DB7" s="1">
        <v>3</v>
      </c>
      <c r="DC7" s="1">
        <v>3</v>
      </c>
      <c r="DD7" s="1">
        <v>3</v>
      </c>
      <c r="DE7" s="1">
        <v>3</v>
      </c>
      <c r="DF7" s="1">
        <v>3</v>
      </c>
      <c r="DG7" s="1">
        <v>3</v>
      </c>
      <c r="DH7" s="1">
        <v>3</v>
      </c>
      <c r="DI7" s="1">
        <v>3</v>
      </c>
      <c r="DJ7" s="1">
        <v>3</v>
      </c>
      <c r="DK7" s="1">
        <v>3</v>
      </c>
      <c r="DL7" s="1">
        <v>3</v>
      </c>
      <c r="DM7" s="1">
        <v>3</v>
      </c>
      <c r="DN7" s="1">
        <v>3</v>
      </c>
      <c r="DO7" s="1">
        <v>3</v>
      </c>
      <c r="DP7" s="1">
        <v>3</v>
      </c>
      <c r="DQ7" s="1">
        <v>3</v>
      </c>
      <c r="DR7" s="1">
        <v>3</v>
      </c>
      <c r="DS7" s="1">
        <v>3</v>
      </c>
      <c r="DT7" s="1">
        <v>3</v>
      </c>
      <c r="DU7" s="1">
        <v>3</v>
      </c>
      <c r="DV7" s="1">
        <v>3</v>
      </c>
      <c r="DW7" s="1">
        <v>3</v>
      </c>
      <c r="DX7" s="1">
        <v>3</v>
      </c>
      <c r="DY7" s="1">
        <v>3</v>
      </c>
      <c r="DZ7" s="1">
        <v>3</v>
      </c>
      <c r="EA7" s="1">
        <v>3</v>
      </c>
      <c r="EB7" s="1">
        <v>3</v>
      </c>
      <c r="EC7" s="1">
        <v>3</v>
      </c>
      <c r="ED7" s="1">
        <v>3</v>
      </c>
      <c r="EE7" s="1">
        <v>3</v>
      </c>
      <c r="EF7" s="1">
        <v>3</v>
      </c>
      <c r="EG7" s="1">
        <v>3</v>
      </c>
      <c r="EH7" s="1">
        <v>3</v>
      </c>
      <c r="EI7" s="1">
        <v>3</v>
      </c>
      <c r="EJ7" s="1">
        <v>3</v>
      </c>
      <c r="EK7" s="1">
        <v>3</v>
      </c>
      <c r="EL7" s="1">
        <v>3</v>
      </c>
      <c r="EM7" s="1">
        <v>3</v>
      </c>
      <c r="EN7" s="1">
        <v>3</v>
      </c>
      <c r="EO7" s="1">
        <v>3</v>
      </c>
      <c r="EP7" s="1">
        <v>3</v>
      </c>
      <c r="EQ7" s="1">
        <v>3</v>
      </c>
      <c r="ER7" s="1">
        <v>3</v>
      </c>
      <c r="ES7" s="1">
        <v>3</v>
      </c>
      <c r="ET7" s="1">
        <v>3</v>
      </c>
      <c r="EU7" s="1">
        <v>3</v>
      </c>
      <c r="EV7" s="1">
        <v>3</v>
      </c>
      <c r="EW7" s="1">
        <v>3</v>
      </c>
      <c r="EX7" s="1">
        <v>3</v>
      </c>
      <c r="EY7" s="1">
        <v>3</v>
      </c>
      <c r="EZ7" s="1">
        <v>3</v>
      </c>
    </row>
    <row r="8" spans="1:156" ht="27.75" customHeight="1" x14ac:dyDescent="0.25">
      <c r="A8" s="5" t="s">
        <v>343</v>
      </c>
      <c r="B8" s="6" t="e">
        <f ca="1">IMAGE("https://shadowverse-portal.com/image/card/phase2/common/L/L_125041020.jpg",3)</f>
        <v>#NAME?</v>
      </c>
      <c r="C8" s="1">
        <v>2.96</v>
      </c>
      <c r="D8" s="7">
        <v>1.3513513513513511E-2</v>
      </c>
      <c r="E8" s="7">
        <v>0</v>
      </c>
      <c r="F8" s="7">
        <v>0</v>
      </c>
      <c r="G8" s="7">
        <v>0.98648648648648651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3</v>
      </c>
      <c r="BN8" s="1">
        <v>3</v>
      </c>
      <c r="BO8" s="1">
        <v>3</v>
      </c>
      <c r="BP8" s="1">
        <v>3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3</v>
      </c>
      <c r="BY8" s="1">
        <v>3</v>
      </c>
      <c r="BZ8" s="1">
        <v>3</v>
      </c>
      <c r="CA8" s="1">
        <v>3</v>
      </c>
      <c r="CB8" s="1">
        <v>3</v>
      </c>
      <c r="CC8" s="1">
        <v>3</v>
      </c>
      <c r="CD8" s="1">
        <v>3</v>
      </c>
      <c r="CE8" s="1">
        <v>3</v>
      </c>
      <c r="CF8" s="1">
        <v>3</v>
      </c>
      <c r="CG8" s="1">
        <v>0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  <c r="CX8" s="1">
        <v>3</v>
      </c>
      <c r="CY8" s="1">
        <v>3</v>
      </c>
      <c r="CZ8" s="1">
        <v>3</v>
      </c>
      <c r="DA8" s="1">
        <v>3</v>
      </c>
      <c r="DB8" s="1">
        <v>3</v>
      </c>
      <c r="DC8" s="1">
        <v>3</v>
      </c>
      <c r="DD8" s="1">
        <v>3</v>
      </c>
      <c r="DE8" s="1">
        <v>3</v>
      </c>
      <c r="DF8" s="1">
        <v>3</v>
      </c>
      <c r="DG8" s="1">
        <v>3</v>
      </c>
      <c r="DH8" s="1">
        <v>3</v>
      </c>
      <c r="DI8" s="1">
        <v>3</v>
      </c>
      <c r="DJ8" s="1">
        <v>3</v>
      </c>
      <c r="DK8" s="1">
        <v>3</v>
      </c>
      <c r="DL8" s="1">
        <v>3</v>
      </c>
      <c r="DM8" s="1">
        <v>3</v>
      </c>
      <c r="DN8" s="1">
        <v>3</v>
      </c>
      <c r="DO8" s="1">
        <v>3</v>
      </c>
      <c r="DP8" s="1">
        <v>3</v>
      </c>
      <c r="DQ8" s="1">
        <v>3</v>
      </c>
      <c r="DR8" s="1">
        <v>3</v>
      </c>
      <c r="DS8" s="1">
        <v>3</v>
      </c>
      <c r="DT8" s="1">
        <v>3</v>
      </c>
      <c r="DU8" s="1">
        <v>3</v>
      </c>
      <c r="DV8" s="1">
        <v>3</v>
      </c>
      <c r="DW8" s="1">
        <v>3</v>
      </c>
      <c r="DX8" s="1">
        <v>3</v>
      </c>
      <c r="DY8" s="1">
        <v>3</v>
      </c>
      <c r="DZ8" s="1">
        <v>3</v>
      </c>
      <c r="EA8" s="1">
        <v>3</v>
      </c>
      <c r="EB8" s="1">
        <v>3</v>
      </c>
      <c r="EC8" s="1">
        <v>3</v>
      </c>
      <c r="ED8" s="1">
        <v>3</v>
      </c>
      <c r="EE8" s="1">
        <v>3</v>
      </c>
      <c r="EF8" s="1">
        <v>3</v>
      </c>
      <c r="EG8" s="1">
        <v>3</v>
      </c>
      <c r="EH8" s="1">
        <v>3</v>
      </c>
      <c r="EI8" s="1">
        <v>3</v>
      </c>
      <c r="EJ8" s="1">
        <v>3</v>
      </c>
      <c r="EK8" s="1">
        <v>3</v>
      </c>
      <c r="EL8" s="1">
        <v>3</v>
      </c>
      <c r="EM8" s="1">
        <v>3</v>
      </c>
      <c r="EN8" s="1">
        <v>3</v>
      </c>
      <c r="EO8" s="1">
        <v>0</v>
      </c>
      <c r="EP8" s="1">
        <v>3</v>
      </c>
      <c r="EQ8" s="1">
        <v>3</v>
      </c>
      <c r="ER8" s="1">
        <v>3</v>
      </c>
      <c r="ES8" s="1">
        <v>3</v>
      </c>
      <c r="ET8" s="1">
        <v>3</v>
      </c>
      <c r="EU8" s="1">
        <v>3</v>
      </c>
      <c r="EV8" s="1">
        <v>3</v>
      </c>
      <c r="EW8" s="1">
        <v>3</v>
      </c>
      <c r="EX8" s="1">
        <v>3</v>
      </c>
      <c r="EY8" s="1">
        <v>3</v>
      </c>
      <c r="EZ8" s="1">
        <v>3</v>
      </c>
    </row>
    <row r="9" spans="1:156" ht="27.75" customHeight="1" x14ac:dyDescent="0.25">
      <c r="A9" s="5" t="s">
        <v>354</v>
      </c>
      <c r="B9" s="6" t="e">
        <f ca="1">IMAGE("https://shadowverse-portal.com/image/card/phase2/common/L/L_125011010.jpg",3)</f>
        <v>#NAME?</v>
      </c>
      <c r="C9" s="1">
        <v>2.96</v>
      </c>
      <c r="D9" s="7">
        <v>6.7567567567567571E-3</v>
      </c>
      <c r="E9" s="7">
        <v>0</v>
      </c>
      <c r="F9" s="7">
        <v>2.0270270270270271E-2</v>
      </c>
      <c r="G9" s="7">
        <v>0.97297297297297303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2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0</v>
      </c>
      <c r="CV9" s="1">
        <v>3</v>
      </c>
      <c r="CW9" s="1">
        <v>3</v>
      </c>
      <c r="CX9" s="1">
        <v>3</v>
      </c>
      <c r="CY9" s="1">
        <v>3</v>
      </c>
      <c r="CZ9" s="1">
        <v>3</v>
      </c>
      <c r="DA9" s="1">
        <v>3</v>
      </c>
      <c r="DB9" s="1">
        <v>3</v>
      </c>
      <c r="DC9" s="1">
        <v>2</v>
      </c>
      <c r="DD9" s="1">
        <v>3</v>
      </c>
      <c r="DE9" s="1">
        <v>3</v>
      </c>
      <c r="DF9" s="1">
        <v>3</v>
      </c>
      <c r="DG9" s="1">
        <v>3</v>
      </c>
      <c r="DH9" s="1">
        <v>3</v>
      </c>
      <c r="DI9" s="1">
        <v>3</v>
      </c>
      <c r="DJ9" s="1">
        <v>3</v>
      </c>
      <c r="DK9" s="1">
        <v>3</v>
      </c>
      <c r="DL9" s="1">
        <v>3</v>
      </c>
      <c r="DM9" s="1">
        <v>3</v>
      </c>
      <c r="DN9" s="1">
        <v>3</v>
      </c>
      <c r="DO9" s="1">
        <v>3</v>
      </c>
      <c r="DP9" s="1">
        <v>3</v>
      </c>
      <c r="DQ9" s="1">
        <v>3</v>
      </c>
      <c r="DR9" s="1">
        <v>3</v>
      </c>
      <c r="DS9" s="1">
        <v>3</v>
      </c>
      <c r="DT9" s="1">
        <v>3</v>
      </c>
      <c r="DU9" s="1">
        <v>3</v>
      </c>
      <c r="DV9" s="1">
        <v>3</v>
      </c>
      <c r="DW9" s="1">
        <v>3</v>
      </c>
      <c r="DX9" s="1">
        <v>3</v>
      </c>
      <c r="DY9" s="1">
        <v>2</v>
      </c>
      <c r="DZ9" s="1">
        <v>3</v>
      </c>
      <c r="EA9" s="1">
        <v>3</v>
      </c>
      <c r="EB9" s="1">
        <v>3</v>
      </c>
      <c r="EC9" s="1">
        <v>3</v>
      </c>
      <c r="ED9" s="1">
        <v>3</v>
      </c>
      <c r="EE9" s="1">
        <v>3</v>
      </c>
      <c r="EF9" s="1">
        <v>3</v>
      </c>
      <c r="EG9" s="1">
        <v>3</v>
      </c>
      <c r="EH9" s="1">
        <v>3</v>
      </c>
      <c r="EI9" s="1">
        <v>3</v>
      </c>
      <c r="EJ9" s="1">
        <v>3</v>
      </c>
      <c r="EK9" s="1">
        <v>3</v>
      </c>
      <c r="EL9" s="1">
        <v>3</v>
      </c>
      <c r="EM9" s="1">
        <v>3</v>
      </c>
      <c r="EN9" s="1">
        <v>3</v>
      </c>
      <c r="EO9" s="1">
        <v>3</v>
      </c>
      <c r="EP9" s="1">
        <v>3</v>
      </c>
      <c r="EQ9" s="1">
        <v>3</v>
      </c>
      <c r="ER9" s="1">
        <v>3</v>
      </c>
      <c r="ES9" s="1">
        <v>3</v>
      </c>
      <c r="ET9" s="1">
        <v>3</v>
      </c>
      <c r="EU9" s="1">
        <v>3</v>
      </c>
      <c r="EV9" s="1">
        <v>3</v>
      </c>
      <c r="EW9" s="1">
        <v>3</v>
      </c>
      <c r="EX9" s="1">
        <v>3</v>
      </c>
      <c r="EY9" s="1">
        <v>3</v>
      </c>
      <c r="EZ9" s="1">
        <v>3</v>
      </c>
    </row>
    <row r="10" spans="1:156" ht="27.75" customHeight="1" x14ac:dyDescent="0.25">
      <c r="A10" s="5" t="s">
        <v>364</v>
      </c>
      <c r="B10" s="6" t="e">
        <f ca="1">IMAGE("https://shadowverse-portal.com/image/card/phase2/common/L/L_123341020.jpg",3)</f>
        <v>#NAME?</v>
      </c>
      <c r="C10" s="1">
        <v>2.95</v>
      </c>
      <c r="D10" s="7">
        <v>6.7567567567567571E-3</v>
      </c>
      <c r="E10" s="7">
        <v>0</v>
      </c>
      <c r="F10" s="7">
        <v>2.7027027027027029E-2</v>
      </c>
      <c r="G10" s="7">
        <v>0.96621621621621623</v>
      </c>
      <c r="H10" s="1">
        <v>3</v>
      </c>
      <c r="I10" s="1">
        <v>3</v>
      </c>
      <c r="J10" s="1">
        <v>3</v>
      </c>
      <c r="K10" s="1">
        <v>3</v>
      </c>
      <c r="L10" s="1">
        <v>2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2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3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>
        <v>3</v>
      </c>
      <c r="CE10" s="1">
        <v>3</v>
      </c>
      <c r="CF10" s="1">
        <v>3</v>
      </c>
      <c r="CG10" s="1">
        <v>3</v>
      </c>
      <c r="CH10" s="1">
        <v>3</v>
      </c>
      <c r="CI10" s="1">
        <v>3</v>
      </c>
      <c r="CJ10" s="1">
        <v>3</v>
      </c>
      <c r="CK10" s="1">
        <v>3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2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0</v>
      </c>
      <c r="EU10" s="1">
        <v>3</v>
      </c>
      <c r="EV10" s="1">
        <v>3</v>
      </c>
      <c r="EW10" s="1">
        <v>2</v>
      </c>
      <c r="EX10" s="1">
        <v>3</v>
      </c>
      <c r="EY10" s="1">
        <v>3</v>
      </c>
      <c r="EZ10" s="1">
        <v>3</v>
      </c>
    </row>
    <row r="11" spans="1:156" ht="27.75" customHeight="1" x14ac:dyDescent="0.25">
      <c r="A11" s="5" t="s">
        <v>327</v>
      </c>
      <c r="B11" s="6" t="e">
        <f ca="1">IMAGE("https://shadowverse-portal.com/image/card/phase2/common/L/L_126041010.jpg",3)</f>
        <v>#NAME?</v>
      </c>
      <c r="C11" s="1">
        <v>2.94</v>
      </c>
      <c r="D11" s="7">
        <v>6.7567567567567571E-3</v>
      </c>
      <c r="E11" s="7">
        <v>6.7567567567567571E-3</v>
      </c>
      <c r="F11" s="7">
        <v>2.7027027027027029E-2</v>
      </c>
      <c r="G11" s="7">
        <v>0.95945945945945943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1</v>
      </c>
      <c r="W11" s="1">
        <v>2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2</v>
      </c>
      <c r="BT11" s="1">
        <v>3</v>
      </c>
      <c r="BU11" s="1">
        <v>3</v>
      </c>
      <c r="BV11" s="1">
        <v>3</v>
      </c>
      <c r="BW11" s="1">
        <v>3</v>
      </c>
      <c r="BX11" s="1">
        <v>3</v>
      </c>
      <c r="BY11" s="1">
        <v>3</v>
      </c>
      <c r="BZ11" s="1">
        <v>3</v>
      </c>
      <c r="CA11" s="1">
        <v>3</v>
      </c>
      <c r="CB11" s="1">
        <v>3</v>
      </c>
      <c r="CC11" s="1">
        <v>0</v>
      </c>
      <c r="CD11" s="1">
        <v>3</v>
      </c>
      <c r="CE11" s="1">
        <v>3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>
        <v>3</v>
      </c>
      <c r="CP11" s="1">
        <v>3</v>
      </c>
      <c r="CQ11" s="1">
        <v>3</v>
      </c>
      <c r="CR11" s="1">
        <v>3</v>
      </c>
      <c r="CS11" s="1">
        <v>3</v>
      </c>
      <c r="CT11" s="1">
        <v>3</v>
      </c>
      <c r="CU11" s="1">
        <v>3</v>
      </c>
      <c r="CV11" s="1">
        <v>3</v>
      </c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>
        <v>3</v>
      </c>
      <c r="DC11" s="1">
        <v>3</v>
      </c>
      <c r="DD11" s="1">
        <v>3</v>
      </c>
      <c r="DE11" s="1">
        <v>3</v>
      </c>
      <c r="DF11" s="1">
        <v>3</v>
      </c>
      <c r="DG11" s="1">
        <v>3</v>
      </c>
      <c r="DH11" s="1">
        <v>3</v>
      </c>
      <c r="DI11" s="1">
        <v>3</v>
      </c>
      <c r="DJ11" s="1">
        <v>3</v>
      </c>
      <c r="DK11" s="1">
        <v>3</v>
      </c>
      <c r="DL11" s="1">
        <v>3</v>
      </c>
      <c r="DM11" s="1">
        <v>3</v>
      </c>
      <c r="DN11" s="1">
        <v>3</v>
      </c>
      <c r="DO11" s="1">
        <v>3</v>
      </c>
      <c r="DP11" s="1">
        <v>3</v>
      </c>
      <c r="DQ11" s="1">
        <v>3</v>
      </c>
      <c r="DR11" s="1">
        <v>3</v>
      </c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>
        <v>3</v>
      </c>
      <c r="DY11" s="1">
        <v>3</v>
      </c>
      <c r="DZ11" s="1">
        <v>3</v>
      </c>
      <c r="EA11" s="1">
        <v>2</v>
      </c>
      <c r="EB11" s="1">
        <v>3</v>
      </c>
      <c r="EC11" s="1">
        <v>3</v>
      </c>
      <c r="ED11" s="1">
        <v>3</v>
      </c>
      <c r="EE11" s="1">
        <v>3</v>
      </c>
      <c r="EF11" s="1">
        <v>3</v>
      </c>
      <c r="EG11" s="1">
        <v>3</v>
      </c>
      <c r="EH11" s="1">
        <v>3</v>
      </c>
      <c r="EI11" s="1">
        <v>3</v>
      </c>
      <c r="EJ11" s="1">
        <v>3</v>
      </c>
      <c r="EK11" s="1">
        <v>3</v>
      </c>
      <c r="EL11" s="1">
        <v>3</v>
      </c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>
        <v>3</v>
      </c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>
        <v>3</v>
      </c>
    </row>
    <row r="12" spans="1:156" ht="27.75" customHeight="1" x14ac:dyDescent="0.25">
      <c r="A12" s="5" t="s">
        <v>311</v>
      </c>
      <c r="B12" s="6" t="e">
        <f ca="1">IMAGE("https://shadowverse-portal.com/image/card/phase2/common/L/L_123041020.jpg",3)</f>
        <v>#NAME?</v>
      </c>
      <c r="C12" s="1">
        <v>2.93</v>
      </c>
      <c r="D12" s="7">
        <v>6.7567567567567571E-3</v>
      </c>
      <c r="E12" s="7">
        <v>0</v>
      </c>
      <c r="F12" s="7">
        <v>5.4054054054054057E-2</v>
      </c>
      <c r="G12" s="7">
        <v>0.93918918918918914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2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2</v>
      </c>
      <c r="AM12" s="1">
        <v>3</v>
      </c>
      <c r="AN12" s="1">
        <v>3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2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  <c r="BA12" s="1">
        <v>2</v>
      </c>
      <c r="BB12" s="1">
        <v>3</v>
      </c>
      <c r="BC12" s="1">
        <v>3</v>
      </c>
      <c r="BD12" s="1">
        <v>3</v>
      </c>
      <c r="BE12" s="1">
        <v>3</v>
      </c>
      <c r="BF12" s="1">
        <v>3</v>
      </c>
      <c r="BG12" s="1">
        <v>3</v>
      </c>
      <c r="BH12" s="1">
        <v>3</v>
      </c>
      <c r="BI12" s="1">
        <v>3</v>
      </c>
      <c r="BJ12" s="1">
        <v>3</v>
      </c>
      <c r="BK12" s="1">
        <v>3</v>
      </c>
      <c r="BL12" s="1">
        <v>3</v>
      </c>
      <c r="BM12" s="1">
        <v>3</v>
      </c>
      <c r="BN12" s="1">
        <v>3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3</v>
      </c>
      <c r="BU12" s="1">
        <v>3</v>
      </c>
      <c r="BV12" s="1">
        <v>3</v>
      </c>
      <c r="BW12" s="1">
        <v>3</v>
      </c>
      <c r="BX12" s="1">
        <v>3</v>
      </c>
      <c r="BY12" s="1">
        <v>3</v>
      </c>
      <c r="BZ12" s="1">
        <v>3</v>
      </c>
      <c r="CA12" s="1">
        <v>3</v>
      </c>
      <c r="CB12" s="1">
        <v>3</v>
      </c>
      <c r="CC12" s="1">
        <v>3</v>
      </c>
      <c r="CD12" s="1">
        <v>3</v>
      </c>
      <c r="CE12" s="1">
        <v>3</v>
      </c>
      <c r="CF12" s="1">
        <v>3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3</v>
      </c>
      <c r="CO12" s="1">
        <v>3</v>
      </c>
      <c r="CP12" s="1">
        <v>3</v>
      </c>
      <c r="CQ12" s="1">
        <v>3</v>
      </c>
      <c r="CR12" s="1">
        <v>3</v>
      </c>
      <c r="CS12" s="1">
        <v>2</v>
      </c>
      <c r="CT12" s="1">
        <v>3</v>
      </c>
      <c r="CU12" s="1">
        <v>0</v>
      </c>
      <c r="CV12" s="1">
        <v>3</v>
      </c>
      <c r="CW12" s="1">
        <v>3</v>
      </c>
      <c r="CX12" s="1">
        <v>3</v>
      </c>
      <c r="CY12" s="1">
        <v>3</v>
      </c>
      <c r="CZ12" s="1">
        <v>2</v>
      </c>
      <c r="DA12" s="1">
        <v>3</v>
      </c>
      <c r="DB12" s="1">
        <v>3</v>
      </c>
      <c r="DC12" s="1">
        <v>3</v>
      </c>
      <c r="DD12" s="1">
        <v>2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3</v>
      </c>
      <c r="DK12" s="1">
        <v>3</v>
      </c>
      <c r="DL12" s="1">
        <v>3</v>
      </c>
      <c r="DM12" s="1">
        <v>3</v>
      </c>
      <c r="DN12" s="1">
        <v>3</v>
      </c>
      <c r="DO12" s="1">
        <v>3</v>
      </c>
      <c r="DP12" s="1">
        <v>3</v>
      </c>
      <c r="DQ12" s="1">
        <v>3</v>
      </c>
      <c r="DR12" s="1">
        <v>3</v>
      </c>
      <c r="DS12" s="1">
        <v>3</v>
      </c>
      <c r="DT12" s="1">
        <v>3</v>
      </c>
      <c r="DU12" s="1">
        <v>3</v>
      </c>
      <c r="DV12" s="1">
        <v>3</v>
      </c>
      <c r="DW12" s="1">
        <v>3</v>
      </c>
      <c r="DX12" s="1">
        <v>3</v>
      </c>
      <c r="DY12" s="1">
        <v>3</v>
      </c>
      <c r="DZ12" s="1">
        <v>3</v>
      </c>
      <c r="EA12" s="1">
        <v>3</v>
      </c>
      <c r="EB12" s="1">
        <v>3</v>
      </c>
      <c r="EC12" s="1">
        <v>3</v>
      </c>
      <c r="ED12" s="1">
        <v>3</v>
      </c>
      <c r="EE12" s="1">
        <v>3</v>
      </c>
      <c r="EF12" s="1">
        <v>3</v>
      </c>
      <c r="EG12" s="1">
        <v>3</v>
      </c>
      <c r="EH12" s="1">
        <v>3</v>
      </c>
      <c r="EI12" s="1">
        <v>3</v>
      </c>
      <c r="EJ12" s="1">
        <v>3</v>
      </c>
      <c r="EK12" s="1">
        <v>3</v>
      </c>
      <c r="EL12" s="1">
        <v>3</v>
      </c>
      <c r="EM12" s="1">
        <v>3</v>
      </c>
      <c r="EN12" s="1">
        <v>3</v>
      </c>
      <c r="EO12" s="1">
        <v>2</v>
      </c>
      <c r="EP12" s="1">
        <v>3</v>
      </c>
      <c r="EQ12" s="1">
        <v>3</v>
      </c>
      <c r="ER12" s="1">
        <v>3</v>
      </c>
      <c r="ES12" s="1">
        <v>3</v>
      </c>
      <c r="ET12" s="1">
        <v>3</v>
      </c>
      <c r="EU12" s="1">
        <v>3</v>
      </c>
      <c r="EV12" s="1">
        <v>3</v>
      </c>
      <c r="EW12" s="1">
        <v>3</v>
      </c>
      <c r="EX12" s="1">
        <v>3</v>
      </c>
      <c r="EY12" s="1">
        <v>3</v>
      </c>
      <c r="EZ12" s="1">
        <v>3</v>
      </c>
    </row>
    <row r="13" spans="1:156" ht="27.75" customHeight="1" x14ac:dyDescent="0.25">
      <c r="A13" s="5" t="s">
        <v>356</v>
      </c>
      <c r="B13" s="6" t="e">
        <f ca="1">IMAGE("https://shadowverse-portal.com/image/card/phase2/common/L/L_125031010.jpg",3)</f>
        <v>#NAME?</v>
      </c>
      <c r="C13" s="1">
        <v>2.39</v>
      </c>
      <c r="D13" s="7">
        <v>0.1283783783783784</v>
      </c>
      <c r="E13" s="7">
        <v>2.7027027027027029E-2</v>
      </c>
      <c r="F13" s="7">
        <v>0.17567567567567571</v>
      </c>
      <c r="G13" s="7">
        <v>0.66891891891891897</v>
      </c>
      <c r="H13" s="1">
        <v>3</v>
      </c>
      <c r="I13" s="1">
        <v>3</v>
      </c>
      <c r="J13" s="1">
        <v>3</v>
      </c>
      <c r="K13" s="1">
        <v>3</v>
      </c>
      <c r="L13" s="1">
        <v>2</v>
      </c>
      <c r="M13" s="1">
        <v>3</v>
      </c>
      <c r="N13" s="1">
        <v>1</v>
      </c>
      <c r="O13" s="1">
        <v>2</v>
      </c>
      <c r="P13" s="1">
        <v>0</v>
      </c>
      <c r="Q13" s="1">
        <v>3</v>
      </c>
      <c r="R13" s="1">
        <v>3</v>
      </c>
      <c r="S13" s="1">
        <v>3</v>
      </c>
      <c r="T13" s="1">
        <v>2</v>
      </c>
      <c r="U13" s="1">
        <v>3</v>
      </c>
      <c r="V13" s="1">
        <v>3</v>
      </c>
      <c r="W13" s="1">
        <v>2</v>
      </c>
      <c r="X13" s="1">
        <v>2</v>
      </c>
      <c r="Y13" s="1">
        <v>3</v>
      </c>
      <c r="Z13" s="1">
        <v>0</v>
      </c>
      <c r="AA13" s="1">
        <v>3</v>
      </c>
      <c r="AB13" s="1">
        <v>0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2</v>
      </c>
      <c r="AK13" s="1">
        <v>3</v>
      </c>
      <c r="AL13" s="1">
        <v>3</v>
      </c>
      <c r="AM13" s="1">
        <v>0</v>
      </c>
      <c r="AN13" s="1">
        <v>3</v>
      </c>
      <c r="AO13" s="1">
        <v>3</v>
      </c>
      <c r="AP13" s="1">
        <v>3</v>
      </c>
      <c r="AQ13" s="1">
        <v>1</v>
      </c>
      <c r="AR13" s="1">
        <v>3</v>
      </c>
      <c r="AS13" s="1">
        <v>2</v>
      </c>
      <c r="AT13" s="1">
        <v>3</v>
      </c>
      <c r="AU13" s="1">
        <v>3</v>
      </c>
      <c r="AV13" s="1">
        <v>3</v>
      </c>
      <c r="AW13" s="1">
        <v>3</v>
      </c>
      <c r="AX13" s="1">
        <v>3</v>
      </c>
      <c r="AY13" s="1">
        <v>2</v>
      </c>
      <c r="AZ13" s="1">
        <v>3</v>
      </c>
      <c r="BA13" s="1">
        <v>3</v>
      </c>
      <c r="BB13" s="1">
        <v>3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1</v>
      </c>
      <c r="BJ13" s="1">
        <v>3</v>
      </c>
      <c r="BK13" s="1">
        <v>3</v>
      </c>
      <c r="BL13" s="1">
        <v>3</v>
      </c>
      <c r="BM13" s="1">
        <v>2</v>
      </c>
      <c r="BN13" s="1">
        <v>3</v>
      </c>
      <c r="BO13" s="1">
        <v>3</v>
      </c>
      <c r="BP13" s="1">
        <v>3</v>
      </c>
      <c r="BQ13" s="1">
        <v>0</v>
      </c>
      <c r="BR13" s="1">
        <v>2</v>
      </c>
      <c r="BS13" s="1">
        <v>3</v>
      </c>
      <c r="BT13" s="1">
        <v>2</v>
      </c>
      <c r="BU13" s="1">
        <v>2</v>
      </c>
      <c r="BV13" s="1">
        <v>0</v>
      </c>
      <c r="BW13" s="1">
        <v>3</v>
      </c>
      <c r="BX13" s="1">
        <v>0</v>
      </c>
      <c r="BY13" s="1">
        <v>0</v>
      </c>
      <c r="BZ13" s="1">
        <v>3</v>
      </c>
      <c r="CA13" s="1">
        <v>3</v>
      </c>
      <c r="CB13" s="1">
        <v>3</v>
      </c>
      <c r="CC13" s="1">
        <v>2</v>
      </c>
      <c r="CD13" s="1">
        <v>0</v>
      </c>
      <c r="CE13" s="1">
        <v>2</v>
      </c>
      <c r="CF13" s="1">
        <v>0</v>
      </c>
      <c r="CG13" s="1">
        <v>2</v>
      </c>
      <c r="CH13" s="1">
        <v>3</v>
      </c>
      <c r="CI13" s="1">
        <v>3</v>
      </c>
      <c r="CJ13" s="1">
        <v>3</v>
      </c>
      <c r="CK13" s="1">
        <v>1</v>
      </c>
      <c r="CL13" s="1">
        <v>3</v>
      </c>
      <c r="CM13" s="1">
        <v>3</v>
      </c>
      <c r="CN13" s="1">
        <v>2</v>
      </c>
      <c r="CO13" s="1">
        <v>0</v>
      </c>
      <c r="CP13" s="1">
        <v>3</v>
      </c>
      <c r="CQ13" s="1">
        <v>3</v>
      </c>
      <c r="CR13" s="1">
        <v>3</v>
      </c>
      <c r="CS13" s="1">
        <v>3</v>
      </c>
      <c r="CT13" s="1">
        <v>3</v>
      </c>
      <c r="CU13" s="1">
        <v>3</v>
      </c>
      <c r="CV13" s="1">
        <v>3</v>
      </c>
      <c r="CW13" s="1">
        <v>3</v>
      </c>
      <c r="CX13" s="1">
        <v>3</v>
      </c>
      <c r="CY13" s="1">
        <v>2</v>
      </c>
      <c r="CZ13" s="1">
        <v>3</v>
      </c>
      <c r="DA13" s="1">
        <v>3</v>
      </c>
      <c r="DB13" s="1">
        <v>3</v>
      </c>
      <c r="DC13" s="1">
        <v>0</v>
      </c>
      <c r="DD13" s="1">
        <v>3</v>
      </c>
      <c r="DE13" s="1">
        <v>3</v>
      </c>
      <c r="DF13" s="1">
        <v>3</v>
      </c>
      <c r="DG13" s="1">
        <v>3</v>
      </c>
      <c r="DH13" s="1">
        <v>0</v>
      </c>
      <c r="DI13" s="1">
        <v>2</v>
      </c>
      <c r="DJ13" s="1">
        <v>3</v>
      </c>
      <c r="DK13" s="1">
        <v>3</v>
      </c>
      <c r="DL13" s="1">
        <v>2</v>
      </c>
      <c r="DM13" s="1">
        <v>2</v>
      </c>
      <c r="DN13" s="1">
        <v>0</v>
      </c>
      <c r="DO13" s="1">
        <v>3</v>
      </c>
      <c r="DP13" s="1">
        <v>3</v>
      </c>
      <c r="DQ13" s="1">
        <v>3</v>
      </c>
      <c r="DR13" s="1">
        <v>3</v>
      </c>
      <c r="DS13" s="1">
        <v>3</v>
      </c>
      <c r="DT13" s="1">
        <v>3</v>
      </c>
      <c r="DU13" s="1">
        <v>3</v>
      </c>
      <c r="DV13" s="1">
        <v>2</v>
      </c>
      <c r="DW13" s="1">
        <v>2</v>
      </c>
      <c r="DX13" s="1">
        <v>3</v>
      </c>
      <c r="DY13" s="1">
        <v>3</v>
      </c>
      <c r="DZ13" s="1">
        <v>3</v>
      </c>
      <c r="EA13" s="1">
        <v>2</v>
      </c>
      <c r="EB13" s="1">
        <v>3</v>
      </c>
      <c r="EC13" s="1">
        <v>3</v>
      </c>
      <c r="ED13" s="1">
        <v>0</v>
      </c>
      <c r="EE13" s="1">
        <v>3</v>
      </c>
      <c r="EF13" s="1">
        <v>3</v>
      </c>
      <c r="EG13" s="1">
        <v>3</v>
      </c>
      <c r="EH13" s="1">
        <v>3</v>
      </c>
      <c r="EI13" s="1">
        <v>3</v>
      </c>
      <c r="EJ13" s="1">
        <v>0</v>
      </c>
      <c r="EK13" s="1">
        <v>0</v>
      </c>
      <c r="EL13" s="1">
        <v>2</v>
      </c>
      <c r="EM13" s="1">
        <v>3</v>
      </c>
      <c r="EN13" s="1">
        <v>3</v>
      </c>
      <c r="EO13" s="1">
        <v>0</v>
      </c>
      <c r="EP13" s="1">
        <v>3</v>
      </c>
      <c r="EQ13" s="1">
        <v>3</v>
      </c>
      <c r="ER13" s="1">
        <v>2</v>
      </c>
      <c r="ES13" s="1">
        <v>3</v>
      </c>
      <c r="ET13" s="1">
        <v>0</v>
      </c>
      <c r="EU13" s="1">
        <v>3</v>
      </c>
      <c r="EV13" s="1">
        <v>2</v>
      </c>
      <c r="EW13" s="1">
        <v>3</v>
      </c>
      <c r="EX13" s="1">
        <v>3</v>
      </c>
      <c r="EY13" s="1">
        <v>3</v>
      </c>
      <c r="EZ13" s="1">
        <v>3</v>
      </c>
    </row>
    <row r="14" spans="1:156" ht="27.75" customHeight="1" x14ac:dyDescent="0.25">
      <c r="A14" s="5" t="s">
        <v>365</v>
      </c>
      <c r="B14" s="6" t="e">
        <f ca="1">IMAGE("https://shadowverse-portal.com/image/card/phase2/common/L/L_124341010.jpg",3)</f>
        <v>#NAME?</v>
      </c>
      <c r="C14" s="1">
        <v>1.71</v>
      </c>
      <c r="D14" s="7">
        <v>6.0810810810810807E-2</v>
      </c>
      <c r="E14" s="7">
        <v>0.1824324324324324</v>
      </c>
      <c r="F14" s="7">
        <v>0.7432432432432432</v>
      </c>
      <c r="G14" s="7">
        <v>1.3513513513513511E-2</v>
      </c>
      <c r="H14" s="1">
        <v>2</v>
      </c>
      <c r="I14" s="1">
        <v>2</v>
      </c>
      <c r="J14" s="1">
        <v>2</v>
      </c>
      <c r="K14" s="1">
        <v>2</v>
      </c>
      <c r="L14" s="1">
        <v>0</v>
      </c>
      <c r="M14" s="1">
        <v>2</v>
      </c>
      <c r="N14" s="1">
        <v>1</v>
      </c>
      <c r="O14" s="1">
        <v>2</v>
      </c>
      <c r="P14" s="1">
        <v>1</v>
      </c>
      <c r="Q14" s="1">
        <v>2</v>
      </c>
      <c r="R14" s="1">
        <v>2</v>
      </c>
      <c r="S14" s="1">
        <v>2</v>
      </c>
      <c r="T14" s="1">
        <v>0</v>
      </c>
      <c r="U14" s="1">
        <v>2</v>
      </c>
      <c r="V14" s="1">
        <v>1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1</v>
      </c>
      <c r="AC14" s="1">
        <v>2</v>
      </c>
      <c r="AD14" s="1">
        <v>2</v>
      </c>
      <c r="AE14" s="1">
        <v>2</v>
      </c>
      <c r="AF14" s="1">
        <v>0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1</v>
      </c>
      <c r="AN14" s="1">
        <v>2</v>
      </c>
      <c r="AO14" s="1">
        <v>2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1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3</v>
      </c>
      <c r="BH14" s="1">
        <v>2</v>
      </c>
      <c r="BI14" s="1">
        <v>2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Q14" s="1">
        <v>1</v>
      </c>
      <c r="BR14" s="1">
        <v>2</v>
      </c>
      <c r="BS14" s="1">
        <v>2</v>
      </c>
      <c r="BT14" s="1">
        <v>2</v>
      </c>
      <c r="BU14" s="1">
        <v>2</v>
      </c>
      <c r="BV14" s="1">
        <v>1</v>
      </c>
      <c r="BW14" s="1">
        <v>2</v>
      </c>
      <c r="BX14" s="1">
        <v>1</v>
      </c>
      <c r="BY14" s="1">
        <v>1</v>
      </c>
      <c r="BZ14" s="1">
        <v>1</v>
      </c>
      <c r="CA14" s="1">
        <v>2</v>
      </c>
      <c r="CB14" s="1">
        <v>3</v>
      </c>
      <c r="CC14" s="1">
        <v>2</v>
      </c>
      <c r="CD14" s="1">
        <v>2</v>
      </c>
      <c r="CE14" s="1">
        <v>1</v>
      </c>
      <c r="CF14" s="1">
        <v>1</v>
      </c>
      <c r="CG14" s="1">
        <v>1</v>
      </c>
      <c r="CH14" s="1">
        <v>2</v>
      </c>
      <c r="CI14" s="1">
        <v>2</v>
      </c>
      <c r="CJ14" s="1">
        <v>2</v>
      </c>
      <c r="CK14" s="1">
        <v>0</v>
      </c>
      <c r="CL14" s="1">
        <v>2</v>
      </c>
      <c r="CM14" s="1">
        <v>2</v>
      </c>
      <c r="CN14" s="1">
        <v>2</v>
      </c>
      <c r="CO14" s="1">
        <v>0</v>
      </c>
      <c r="CP14" s="1">
        <v>2</v>
      </c>
      <c r="CQ14" s="1">
        <v>2</v>
      </c>
      <c r="CR14" s="1">
        <v>1</v>
      </c>
      <c r="CS14" s="1">
        <v>2</v>
      </c>
      <c r="CT14" s="1">
        <v>2</v>
      </c>
      <c r="CU14" s="1">
        <v>1</v>
      </c>
      <c r="CV14" s="1">
        <v>2</v>
      </c>
      <c r="CW14" s="1">
        <v>2</v>
      </c>
      <c r="CX14" s="1">
        <v>2</v>
      </c>
      <c r="CY14" s="1">
        <v>0</v>
      </c>
      <c r="CZ14" s="1">
        <v>2</v>
      </c>
      <c r="DA14" s="1">
        <v>2</v>
      </c>
      <c r="DB14" s="1">
        <v>2</v>
      </c>
      <c r="DC14" s="1">
        <v>1</v>
      </c>
      <c r="DD14" s="1">
        <v>2</v>
      </c>
      <c r="DE14" s="1">
        <v>2</v>
      </c>
      <c r="DF14" s="1">
        <v>2</v>
      </c>
      <c r="DG14" s="1">
        <v>2</v>
      </c>
      <c r="DH14" s="1">
        <v>1</v>
      </c>
      <c r="DI14" s="1">
        <v>2</v>
      </c>
      <c r="DJ14" s="1">
        <v>2</v>
      </c>
      <c r="DK14" s="1">
        <v>2</v>
      </c>
      <c r="DL14" s="1">
        <v>2</v>
      </c>
      <c r="DM14" s="1">
        <v>2</v>
      </c>
      <c r="DN14" s="1">
        <v>0</v>
      </c>
      <c r="DO14" s="1">
        <v>2</v>
      </c>
      <c r="DP14" s="1">
        <v>2</v>
      </c>
      <c r="DQ14" s="1">
        <v>2</v>
      </c>
      <c r="DR14" s="1">
        <v>2</v>
      </c>
      <c r="DS14" s="1">
        <v>2</v>
      </c>
      <c r="DT14" s="1">
        <v>2</v>
      </c>
      <c r="DU14" s="1">
        <v>1</v>
      </c>
      <c r="DV14" s="1">
        <v>1</v>
      </c>
      <c r="DW14" s="1">
        <v>2</v>
      </c>
      <c r="DX14" s="1">
        <v>2</v>
      </c>
      <c r="DY14" s="1">
        <v>1</v>
      </c>
      <c r="DZ14" s="1">
        <v>1</v>
      </c>
      <c r="EA14" s="1">
        <v>2</v>
      </c>
      <c r="EB14" s="1">
        <v>2</v>
      </c>
      <c r="EC14" s="1">
        <v>2</v>
      </c>
      <c r="ED14" s="1">
        <v>1</v>
      </c>
      <c r="EE14" s="1">
        <v>2</v>
      </c>
      <c r="EF14" s="1">
        <v>2</v>
      </c>
      <c r="EG14" s="1">
        <v>2</v>
      </c>
      <c r="EH14" s="1">
        <v>2</v>
      </c>
      <c r="EI14" s="1">
        <v>2</v>
      </c>
      <c r="EJ14" s="1">
        <v>0</v>
      </c>
      <c r="EK14" s="1">
        <v>1</v>
      </c>
      <c r="EL14" s="1">
        <v>2</v>
      </c>
      <c r="EM14" s="1">
        <v>2</v>
      </c>
      <c r="EN14" s="1">
        <v>2</v>
      </c>
      <c r="EO14" s="1">
        <v>0</v>
      </c>
      <c r="EP14" s="1">
        <v>2</v>
      </c>
      <c r="EQ14" s="1">
        <v>2</v>
      </c>
      <c r="ER14" s="1">
        <v>2</v>
      </c>
      <c r="ES14" s="1">
        <v>2</v>
      </c>
      <c r="ET14" s="1">
        <v>1</v>
      </c>
      <c r="EU14" s="1">
        <v>2</v>
      </c>
      <c r="EV14" s="1">
        <v>2</v>
      </c>
      <c r="EW14" s="1">
        <v>2</v>
      </c>
      <c r="EX14" s="1">
        <v>2</v>
      </c>
      <c r="EY14" s="1">
        <v>2</v>
      </c>
      <c r="EZ14" s="1">
        <v>2</v>
      </c>
    </row>
    <row r="15" spans="1:156" ht="27.75" customHeight="1" x14ac:dyDescent="0.25">
      <c r="A15" s="5" t="s">
        <v>305</v>
      </c>
      <c r="B15" s="6" t="e">
        <f ca="1">IMAGE("https://shadowverse-portal.com/image/card/phase2/common/L/L_123031020.jpg",3)</f>
        <v>#NAME?</v>
      </c>
      <c r="C15" s="1">
        <v>1.39</v>
      </c>
      <c r="D15" s="7">
        <v>0.33108108108108109</v>
      </c>
      <c r="E15" s="7">
        <v>4.72972972972973E-2</v>
      </c>
      <c r="F15" s="7">
        <v>0.52702702702702697</v>
      </c>
      <c r="G15" s="7">
        <v>9.45945945945946E-2</v>
      </c>
      <c r="H15" s="1">
        <v>2</v>
      </c>
      <c r="I15" s="1">
        <v>2</v>
      </c>
      <c r="J15" s="1">
        <v>1</v>
      </c>
      <c r="K15" s="1">
        <v>2</v>
      </c>
      <c r="L15" s="1">
        <v>0</v>
      </c>
      <c r="M15" s="1">
        <v>2</v>
      </c>
      <c r="N15" s="1">
        <v>0</v>
      </c>
      <c r="O15" s="1">
        <v>3</v>
      </c>
      <c r="P15" s="1">
        <v>0</v>
      </c>
      <c r="Q15" s="1">
        <v>0</v>
      </c>
      <c r="R15" s="1">
        <v>2</v>
      </c>
      <c r="S15" s="1">
        <v>2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2</v>
      </c>
      <c r="Z15" s="1">
        <v>0</v>
      </c>
      <c r="AA15" s="1">
        <v>2</v>
      </c>
      <c r="AB15" s="1">
        <v>0</v>
      </c>
      <c r="AC15" s="1">
        <v>2</v>
      </c>
      <c r="AD15" s="1">
        <v>2</v>
      </c>
      <c r="AE15" s="1">
        <v>2</v>
      </c>
      <c r="AF15" s="1">
        <v>0</v>
      </c>
      <c r="AG15" s="1">
        <v>2</v>
      </c>
      <c r="AH15" s="1">
        <v>2</v>
      </c>
      <c r="AI15" s="1">
        <v>2</v>
      </c>
      <c r="AJ15" s="1">
        <v>0</v>
      </c>
      <c r="AK15" s="1">
        <v>2</v>
      </c>
      <c r="AL15" s="1">
        <v>3</v>
      </c>
      <c r="AM15" s="1">
        <v>0</v>
      </c>
      <c r="AN15" s="1">
        <v>2</v>
      </c>
      <c r="AO15" s="1">
        <v>2</v>
      </c>
      <c r="AP15" s="1">
        <v>2</v>
      </c>
      <c r="AQ15" s="1">
        <v>0</v>
      </c>
      <c r="AR15" s="1">
        <v>2</v>
      </c>
      <c r="AS15" s="1">
        <v>2</v>
      </c>
      <c r="AT15" s="1">
        <v>2</v>
      </c>
      <c r="AU15" s="1">
        <v>3</v>
      </c>
      <c r="AV15" s="1">
        <v>2</v>
      </c>
      <c r="AW15" s="1">
        <v>2</v>
      </c>
      <c r="AX15" s="1">
        <v>2</v>
      </c>
      <c r="AY15" s="1">
        <v>0</v>
      </c>
      <c r="AZ15" s="1">
        <v>2</v>
      </c>
      <c r="BA15" s="1">
        <v>3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1</v>
      </c>
      <c r="BH15" s="1">
        <v>0</v>
      </c>
      <c r="BI15" s="1">
        <v>0</v>
      </c>
      <c r="BJ15" s="1">
        <v>2</v>
      </c>
      <c r="BK15" s="1">
        <v>2</v>
      </c>
      <c r="BL15" s="1">
        <v>2</v>
      </c>
      <c r="BM15" s="1">
        <v>2</v>
      </c>
      <c r="BN15" s="1">
        <v>2</v>
      </c>
      <c r="BO15" s="1">
        <v>2</v>
      </c>
      <c r="BP15" s="1">
        <v>2</v>
      </c>
      <c r="BQ15" s="1">
        <v>0</v>
      </c>
      <c r="BR15" s="1">
        <v>0</v>
      </c>
      <c r="BS15" s="1">
        <v>3</v>
      </c>
      <c r="BT15" s="1">
        <v>3</v>
      </c>
      <c r="BU15" s="1">
        <v>2</v>
      </c>
      <c r="BV15" s="1">
        <v>2</v>
      </c>
      <c r="BW15" s="1">
        <v>2</v>
      </c>
      <c r="BX15" s="1">
        <v>0</v>
      </c>
      <c r="BY15" s="1">
        <v>1</v>
      </c>
      <c r="BZ15" s="1">
        <v>0</v>
      </c>
      <c r="CA15" s="1">
        <v>2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2</v>
      </c>
      <c r="CH15" s="1">
        <v>0</v>
      </c>
      <c r="CI15" s="1">
        <v>2</v>
      </c>
      <c r="CJ15" s="1">
        <v>2</v>
      </c>
      <c r="CK15" s="1">
        <v>0</v>
      </c>
      <c r="CL15" s="1">
        <v>2</v>
      </c>
      <c r="CM15" s="1">
        <v>2</v>
      </c>
      <c r="CN15" s="1">
        <v>3</v>
      </c>
      <c r="CO15" s="1">
        <v>1</v>
      </c>
      <c r="CP15" s="1">
        <v>0</v>
      </c>
      <c r="CQ15" s="1">
        <v>2</v>
      </c>
      <c r="CR15" s="1">
        <v>0</v>
      </c>
      <c r="CS15" s="1">
        <v>3</v>
      </c>
      <c r="CT15" s="1">
        <v>1</v>
      </c>
      <c r="CU15" s="1">
        <v>3</v>
      </c>
      <c r="CV15" s="1">
        <v>2</v>
      </c>
      <c r="CW15" s="1">
        <v>0</v>
      </c>
      <c r="CX15" s="1">
        <v>2</v>
      </c>
      <c r="CY15" s="1">
        <v>0</v>
      </c>
      <c r="CZ15" s="1">
        <v>3</v>
      </c>
      <c r="DA15" s="1">
        <v>2</v>
      </c>
      <c r="DB15" s="1">
        <v>2</v>
      </c>
      <c r="DC15" s="1">
        <v>0</v>
      </c>
      <c r="DD15" s="1">
        <v>3</v>
      </c>
      <c r="DE15" s="1">
        <v>2</v>
      </c>
      <c r="DF15" s="1">
        <v>1</v>
      </c>
      <c r="DG15" s="1">
        <v>2</v>
      </c>
      <c r="DH15" s="1">
        <v>0</v>
      </c>
      <c r="DI15" s="1">
        <v>2</v>
      </c>
      <c r="DJ15" s="1">
        <v>2</v>
      </c>
      <c r="DK15" s="1">
        <v>2</v>
      </c>
      <c r="DL15" s="1">
        <v>3</v>
      </c>
      <c r="DM15" s="1">
        <v>0</v>
      </c>
      <c r="DN15" s="1">
        <v>0</v>
      </c>
      <c r="DO15" s="1">
        <v>3</v>
      </c>
      <c r="DP15" s="1">
        <v>2</v>
      </c>
      <c r="DQ15" s="1">
        <v>2</v>
      </c>
      <c r="DR15" s="1">
        <v>2</v>
      </c>
      <c r="DS15" s="1">
        <v>2</v>
      </c>
      <c r="DT15" s="1">
        <v>2</v>
      </c>
      <c r="DU15" s="1">
        <v>0</v>
      </c>
      <c r="DV15" s="1">
        <v>0</v>
      </c>
      <c r="DW15" s="1">
        <v>2</v>
      </c>
      <c r="DX15" s="1">
        <v>2</v>
      </c>
      <c r="DY15" s="1">
        <v>0</v>
      </c>
      <c r="DZ15" s="1">
        <v>1</v>
      </c>
      <c r="EA15" s="1">
        <v>0</v>
      </c>
      <c r="EB15" s="1">
        <v>0</v>
      </c>
      <c r="EC15" s="1">
        <v>0</v>
      </c>
      <c r="ED15" s="1">
        <v>0</v>
      </c>
      <c r="EE15" s="1">
        <v>2</v>
      </c>
      <c r="EF15" s="1">
        <v>2</v>
      </c>
      <c r="EG15" s="1">
        <v>2</v>
      </c>
      <c r="EH15" s="1">
        <v>2</v>
      </c>
      <c r="EI15" s="1">
        <v>0</v>
      </c>
      <c r="EJ15" s="1">
        <v>0</v>
      </c>
      <c r="EK15" s="1">
        <v>0</v>
      </c>
      <c r="EL15" s="1">
        <v>2</v>
      </c>
      <c r="EM15" s="1">
        <v>2</v>
      </c>
      <c r="EN15" s="1">
        <v>2</v>
      </c>
      <c r="EO15" s="1">
        <v>0</v>
      </c>
      <c r="EP15" s="1">
        <v>2</v>
      </c>
      <c r="EQ15" s="1">
        <v>0</v>
      </c>
      <c r="ER15" s="1">
        <v>2</v>
      </c>
      <c r="ES15" s="1">
        <v>2</v>
      </c>
      <c r="ET15" s="1">
        <v>0</v>
      </c>
      <c r="EU15" s="1">
        <v>2</v>
      </c>
      <c r="EV15" s="1">
        <v>2</v>
      </c>
      <c r="EW15" s="1">
        <v>0</v>
      </c>
      <c r="EX15" s="1">
        <v>2</v>
      </c>
      <c r="EY15" s="1">
        <v>2</v>
      </c>
      <c r="EZ15" s="1">
        <v>2</v>
      </c>
    </row>
    <row r="16" spans="1:156" ht="27.75" customHeight="1" x14ac:dyDescent="0.25">
      <c r="A16" s="5" t="s">
        <v>366</v>
      </c>
      <c r="B16" s="6" t="e">
        <f ca="1">IMAGE("https://shadowverse-portal.com/image/card/phase2/common/L/L_126031020.jpg",3)</f>
        <v>#NAME?</v>
      </c>
      <c r="C16" s="1">
        <v>0.81</v>
      </c>
      <c r="D16" s="7">
        <v>0.70270270270270274</v>
      </c>
      <c r="E16" s="7">
        <v>1.3513513513513511E-2</v>
      </c>
      <c r="F16" s="7">
        <v>5.4054054054054057E-2</v>
      </c>
      <c r="G16" s="7">
        <v>0.22972972972972969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0</v>
      </c>
      <c r="P16" s="1">
        <v>3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2</v>
      </c>
      <c r="X16" s="1">
        <v>0</v>
      </c>
      <c r="Y16" s="1">
        <v>0</v>
      </c>
      <c r="Z16" s="1">
        <v>3</v>
      </c>
      <c r="AA16" s="1">
        <v>0</v>
      </c>
      <c r="AB16" s="1">
        <v>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</v>
      </c>
      <c r="AN16" s="1">
        <v>0</v>
      </c>
      <c r="AO16" s="1">
        <v>0</v>
      </c>
      <c r="AP16" s="1">
        <v>0</v>
      </c>
      <c r="AQ16" s="1">
        <v>3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3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2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3</v>
      </c>
      <c r="BR16" s="1">
        <v>3</v>
      </c>
      <c r="BS16" s="1">
        <v>0</v>
      </c>
      <c r="BT16" s="1">
        <v>0</v>
      </c>
      <c r="BU16" s="1">
        <v>0</v>
      </c>
      <c r="BV16" s="1">
        <v>2</v>
      </c>
      <c r="BW16" s="1">
        <v>0</v>
      </c>
      <c r="BX16" s="1">
        <v>3</v>
      </c>
      <c r="BY16" s="1">
        <v>3</v>
      </c>
      <c r="BZ16" s="1">
        <v>3</v>
      </c>
      <c r="CA16" s="1">
        <v>0</v>
      </c>
      <c r="CB16" s="1">
        <v>0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0</v>
      </c>
      <c r="CI16" s="1">
        <v>0</v>
      </c>
      <c r="CJ16" s="1">
        <v>0</v>
      </c>
      <c r="CK16" s="1">
        <v>3</v>
      </c>
      <c r="CL16" s="1">
        <v>0</v>
      </c>
      <c r="CM16" s="1">
        <v>0</v>
      </c>
      <c r="CN16" s="1">
        <v>0</v>
      </c>
      <c r="CO16" s="1">
        <v>3</v>
      </c>
      <c r="CP16" s="1">
        <v>0</v>
      </c>
      <c r="CQ16" s="1">
        <v>0</v>
      </c>
      <c r="CR16" s="1">
        <v>3</v>
      </c>
      <c r="CS16" s="1">
        <v>0</v>
      </c>
      <c r="CT16" s="1">
        <v>0</v>
      </c>
      <c r="CU16" s="1">
        <v>0</v>
      </c>
      <c r="CV16" s="1">
        <v>0</v>
      </c>
      <c r="CW16" s="1">
        <v>2</v>
      </c>
      <c r="CX16" s="1">
        <v>0</v>
      </c>
      <c r="CY16" s="1">
        <v>3</v>
      </c>
      <c r="CZ16" s="1">
        <v>0</v>
      </c>
      <c r="DA16" s="1">
        <v>0</v>
      </c>
      <c r="DB16" s="1">
        <v>0</v>
      </c>
      <c r="DC16" s="1">
        <v>3</v>
      </c>
      <c r="DD16" s="1">
        <v>0</v>
      </c>
      <c r="DE16" s="1">
        <v>0</v>
      </c>
      <c r="DF16" s="1">
        <v>0</v>
      </c>
      <c r="DG16" s="1">
        <v>0</v>
      </c>
      <c r="DH16" s="1">
        <v>3</v>
      </c>
      <c r="DI16" s="1">
        <v>0</v>
      </c>
      <c r="DJ16" s="1">
        <v>0</v>
      </c>
      <c r="DK16" s="1">
        <v>0</v>
      </c>
      <c r="DL16" s="1">
        <v>0</v>
      </c>
      <c r="DM16" s="1">
        <v>3</v>
      </c>
      <c r="DN16" s="1">
        <v>3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3</v>
      </c>
      <c r="DV16" s="1">
        <v>3</v>
      </c>
      <c r="DW16" s="1">
        <v>0</v>
      </c>
      <c r="DX16" s="1">
        <v>0</v>
      </c>
      <c r="DY16" s="1">
        <v>3</v>
      </c>
      <c r="DZ16" s="1">
        <v>2</v>
      </c>
      <c r="EA16" s="1">
        <v>2</v>
      </c>
      <c r="EB16" s="1">
        <v>2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3</v>
      </c>
      <c r="EK16" s="1">
        <v>3</v>
      </c>
      <c r="EL16" s="1">
        <v>1</v>
      </c>
      <c r="EM16" s="1">
        <v>0</v>
      </c>
      <c r="EN16" s="1">
        <v>0</v>
      </c>
      <c r="EO16" s="1">
        <v>2</v>
      </c>
      <c r="EP16" s="1">
        <v>0</v>
      </c>
      <c r="EQ16" s="1">
        <v>0</v>
      </c>
      <c r="ER16" s="1">
        <v>0</v>
      </c>
      <c r="ES16" s="1">
        <v>0</v>
      </c>
      <c r="ET16" s="1">
        <v>3</v>
      </c>
      <c r="EU16" s="1">
        <v>0</v>
      </c>
      <c r="EV16" s="1">
        <v>0</v>
      </c>
      <c r="EW16" s="1">
        <v>3</v>
      </c>
      <c r="EX16" s="1">
        <v>0</v>
      </c>
      <c r="EY16" s="1">
        <v>0</v>
      </c>
      <c r="EZ16" s="1">
        <v>0</v>
      </c>
    </row>
    <row r="17" spans="1:156" ht="27.75" customHeight="1" x14ac:dyDescent="0.25">
      <c r="A17" s="5" t="s">
        <v>367</v>
      </c>
      <c r="B17" s="6" t="e">
        <f ca="1">IMAGE("https://shadowverse-portal.com/image/card/phase2/common/L/L_126031010.jpg",3)</f>
        <v>#NAME?</v>
      </c>
      <c r="C17" s="1">
        <v>0.41</v>
      </c>
      <c r="D17" s="7">
        <v>0.75</v>
      </c>
      <c r="E17" s="7">
        <v>0.1283783783783784</v>
      </c>
      <c r="F17" s="7">
        <v>8.1081081081081086E-2</v>
      </c>
      <c r="G17" s="7">
        <v>4.0540540540540543E-2</v>
      </c>
      <c r="H17" s="1">
        <v>0</v>
      </c>
      <c r="I17" s="1">
        <v>0</v>
      </c>
      <c r="J17" s="1">
        <v>1</v>
      </c>
      <c r="K17" s="1">
        <v>1</v>
      </c>
      <c r="L17" s="1">
        <v>2</v>
      </c>
      <c r="M17" s="1">
        <v>0</v>
      </c>
      <c r="N17" s="1">
        <v>0</v>
      </c>
      <c r="O17" s="1">
        <v>0</v>
      </c>
      <c r="P17" s="1">
        <v>3</v>
      </c>
      <c r="Q17" s="1">
        <v>2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2</v>
      </c>
      <c r="X17" s="1">
        <v>3</v>
      </c>
      <c r="Y17" s="1">
        <v>0</v>
      </c>
      <c r="Z17" s="1">
        <v>2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">
        <v>0</v>
      </c>
      <c r="AP17" s="1">
        <v>1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2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3</v>
      </c>
      <c r="BR17" s="1">
        <v>0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1</v>
      </c>
      <c r="CF17" s="1">
        <v>1</v>
      </c>
      <c r="CG17" s="1">
        <v>0</v>
      </c>
      <c r="CH17" s="1">
        <v>2</v>
      </c>
      <c r="CI17" s="1">
        <v>0</v>
      </c>
      <c r="CJ17" s="1">
        <v>0</v>
      </c>
      <c r="CK17" s="1">
        <v>3</v>
      </c>
      <c r="CL17" s="1">
        <v>0</v>
      </c>
      <c r="CM17" s="1">
        <v>0</v>
      </c>
      <c r="CN17" s="1">
        <v>0</v>
      </c>
      <c r="CO17" s="1">
        <v>0</v>
      </c>
      <c r="CP17" s="1">
        <v>2</v>
      </c>
      <c r="CQ17" s="1">
        <v>0</v>
      </c>
      <c r="CR17" s="1">
        <v>0</v>
      </c>
      <c r="CS17" s="1">
        <v>0</v>
      </c>
      <c r="CT17" s="1">
        <v>1</v>
      </c>
      <c r="CU17" s="1">
        <v>0</v>
      </c>
      <c r="CV17" s="1">
        <v>0</v>
      </c>
      <c r="CW17" s="1">
        <v>0</v>
      </c>
      <c r="CX17" s="1">
        <v>0</v>
      </c>
      <c r="CY17" s="1">
        <v>2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1</v>
      </c>
      <c r="DG17" s="1">
        <v>0</v>
      </c>
      <c r="DH17" s="1">
        <v>3</v>
      </c>
      <c r="DI17" s="1">
        <v>1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1</v>
      </c>
      <c r="DW17" s="1">
        <v>1</v>
      </c>
      <c r="DX17" s="1">
        <v>0</v>
      </c>
      <c r="DY17" s="1">
        <v>0</v>
      </c>
      <c r="DZ17" s="1">
        <v>0</v>
      </c>
      <c r="EA17" s="1">
        <v>2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2</v>
      </c>
      <c r="EJ17" s="1">
        <v>0</v>
      </c>
      <c r="EK17" s="1">
        <v>1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2</v>
      </c>
      <c r="ER17" s="1">
        <v>0</v>
      </c>
      <c r="ES17" s="1">
        <v>0</v>
      </c>
      <c r="ET17" s="1">
        <v>3</v>
      </c>
      <c r="EU17" s="1">
        <v>0</v>
      </c>
      <c r="EV17" s="1">
        <v>1</v>
      </c>
      <c r="EW17" s="1">
        <v>0</v>
      </c>
      <c r="EX17" s="1">
        <v>0</v>
      </c>
      <c r="EY17" s="1">
        <v>0</v>
      </c>
      <c r="EZ17" s="1">
        <v>0</v>
      </c>
    </row>
    <row r="18" spans="1:156" ht="27.75" customHeight="1" x14ac:dyDescent="0.25">
      <c r="A18" s="5" t="s">
        <v>368</v>
      </c>
      <c r="B18" s="6" t="e">
        <f ca="1">IMAGE("https://shadowverse-portal.com/image/card/phase2/common/L/L_125331010.jpg",3)</f>
        <v>#NAME?</v>
      </c>
      <c r="C18" s="1">
        <v>0.14000000000000001</v>
      </c>
      <c r="D18" s="7">
        <v>0.92567567567567566</v>
      </c>
      <c r="E18" s="7">
        <v>3.3783783783783793E-2</v>
      </c>
      <c r="F18" s="7">
        <v>1.3513513513513511E-2</v>
      </c>
      <c r="G18" s="7">
        <v>2.7027027027027029E-2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1</v>
      </c>
      <c r="BZ18" s="1">
        <v>0</v>
      </c>
      <c r="CA18" s="1">
        <v>0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2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3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2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3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3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</row>
    <row r="19" spans="1:156" ht="27.75" customHeight="1" x14ac:dyDescent="0.25">
      <c r="A19" s="5" t="s">
        <v>369</v>
      </c>
      <c r="B19" s="6" t="e">
        <f ca="1">IMAGE("https://shadowverse-portal.com/image/card/phase2/common/L/L_127011010.jpg",3)</f>
        <v>#NAME?</v>
      </c>
      <c r="C19" s="1">
        <v>0.11</v>
      </c>
      <c r="D19" s="7">
        <v>0.94594594594594594</v>
      </c>
      <c r="E19" s="7">
        <v>0</v>
      </c>
      <c r="F19" s="7">
        <v>4.72972972972973E-2</v>
      </c>
      <c r="G19" s="7">
        <v>6.7567567567567571E-3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3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2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2</v>
      </c>
      <c r="CE19" s="1">
        <v>0</v>
      </c>
      <c r="CF19" s="1">
        <v>2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2</v>
      </c>
      <c r="EK19" s="1">
        <v>2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</row>
    <row r="20" spans="1:156" ht="27.75" customHeight="1" x14ac:dyDescent="0.25">
      <c r="A20" s="5" t="s">
        <v>370</v>
      </c>
      <c r="B20" s="6" t="e">
        <f ca="1">IMAGE("https://shadowverse-portal.com/image/card/phase2/common/L/L_124031020.jpg",3)</f>
        <v>#NAME?</v>
      </c>
      <c r="C20" s="1">
        <v>0.1</v>
      </c>
      <c r="D20" s="7">
        <v>0.95270270270270274</v>
      </c>
      <c r="E20" s="7">
        <v>6.7567567567567571E-3</v>
      </c>
      <c r="F20" s="7">
        <v>2.7027027027027029E-2</v>
      </c>
      <c r="G20" s="7">
        <v>1.3513513513513511E-2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2</v>
      </c>
      <c r="BW20" s="1">
        <v>0</v>
      </c>
      <c r="BX20" s="1">
        <v>3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2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2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1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</row>
    <row r="21" spans="1:156" ht="27.75" customHeight="1" x14ac:dyDescent="0.25">
      <c r="A21" s="5" t="s">
        <v>324</v>
      </c>
      <c r="B21" s="6" t="e">
        <f ca="1">IMAGE("https://shadowverse-portal.com/image/card/phase2/common/L/L_124024010.jpg",3)</f>
        <v>#NAME?</v>
      </c>
      <c r="C21" s="1">
        <v>0.03</v>
      </c>
      <c r="D21" s="7">
        <v>0.98648648648648651</v>
      </c>
      <c r="E21" s="7">
        <v>6.7567567567567571E-3</v>
      </c>
      <c r="F21" s="7">
        <v>0</v>
      </c>
      <c r="G21" s="7">
        <v>6.7567567567567571E-3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1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3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</row>
    <row r="22" spans="1:156" ht="27.75" customHeight="1" x14ac:dyDescent="0.25">
      <c r="A22" s="5" t="s">
        <v>308</v>
      </c>
      <c r="B22" s="6" t="e">
        <f ca="1">IMAGE("https://shadowverse-portal.com/image/card/phase2/common/L/L_127033010.jpg",3)</f>
        <v>#NAME?</v>
      </c>
      <c r="C22" s="1">
        <v>0.02</v>
      </c>
      <c r="D22" s="7">
        <v>0.9932432432432432</v>
      </c>
      <c r="E22" s="7">
        <v>0</v>
      </c>
      <c r="F22" s="7">
        <v>0</v>
      </c>
      <c r="G22" s="7">
        <v>6.7567567567567571E-3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</row>
    <row r="23" spans="1:156" ht="27.75" customHeight="1" x14ac:dyDescent="0.25">
      <c r="A23" s="5" t="s">
        <v>371</v>
      </c>
      <c r="B23" s="6" t="e">
        <f ca="1">IMAGE("https://shadowverse-portal.com/image/card/phase2/common/L/L_100314010.jpg",3)</f>
        <v>#NAME?</v>
      </c>
      <c r="C23" s="1">
        <v>0.02</v>
      </c>
      <c r="D23" s="7">
        <v>0.9932432432432432</v>
      </c>
      <c r="E23" s="7">
        <v>0</v>
      </c>
      <c r="F23" s="7">
        <v>0</v>
      </c>
      <c r="G23" s="7">
        <v>6.7567567567567571E-3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3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</row>
    <row r="24" spans="1:156" ht="27.75" customHeight="1" x14ac:dyDescent="0.25">
      <c r="A24" s="5" t="s">
        <v>372</v>
      </c>
      <c r="B24" s="6" t="e">
        <f ca="1">IMAGE("https://shadowverse-portal.com/image/card/phase2/common/L/L_124321010.jpg",3)</f>
        <v>#NAME?</v>
      </c>
      <c r="C24" s="1">
        <v>0.02</v>
      </c>
      <c r="D24" s="7">
        <v>0.9932432432432432</v>
      </c>
      <c r="E24" s="7">
        <v>0</v>
      </c>
      <c r="F24" s="7">
        <v>0</v>
      </c>
      <c r="G24" s="7">
        <v>6.7567567567567571E-3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3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</row>
    <row r="25" spans="1:156" ht="27.75" customHeight="1" x14ac:dyDescent="0.25">
      <c r="A25" s="5" t="s">
        <v>373</v>
      </c>
      <c r="B25" s="6" t="e">
        <f ca="1">IMAGE("https://shadowverse-portal.com/image/card/phase2/common/L/L_124334010.jpg",3)</f>
        <v>#NAME?</v>
      </c>
      <c r="C25" s="1">
        <v>0.02</v>
      </c>
      <c r="D25" s="7">
        <v>0.9932432432432432</v>
      </c>
      <c r="E25" s="7">
        <v>0</v>
      </c>
      <c r="F25" s="7">
        <v>0</v>
      </c>
      <c r="G25" s="7">
        <v>6.7567567567567571E-3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3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</row>
    <row r="26" spans="1:156" ht="27.75" customHeight="1" x14ac:dyDescent="0.25">
      <c r="A26" s="5" t="s">
        <v>374</v>
      </c>
      <c r="B26" s="6" t="e">
        <f ca="1">IMAGE("https://shadowverse-portal.com/image/card/phase2/common/L/L_127031010.jpg",3)</f>
        <v>#NAME?</v>
      </c>
      <c r="C26" s="1">
        <v>0.02</v>
      </c>
      <c r="D26" s="7">
        <v>0.9932432432432432</v>
      </c>
      <c r="E26" s="7">
        <v>0</v>
      </c>
      <c r="F26" s="7">
        <v>0</v>
      </c>
      <c r="G26" s="7">
        <v>6.7567567567567571E-3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3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</row>
    <row r="27" spans="1:156" ht="27.75" customHeight="1" x14ac:dyDescent="0.25">
      <c r="A27" s="5" t="s">
        <v>375</v>
      </c>
      <c r="B27" s="6" t="e">
        <f ca="1">IMAGE("https://shadowverse-portal.com/image/card/phase2/common/L/L_124041010.jpg",3)</f>
        <v>#NAME?</v>
      </c>
      <c r="C27" s="1">
        <v>0.02</v>
      </c>
      <c r="D27" s="7">
        <v>0.9932432432432432</v>
      </c>
      <c r="E27" s="7">
        <v>0</v>
      </c>
      <c r="F27" s="7">
        <v>0</v>
      </c>
      <c r="G27" s="7">
        <v>6.7567567567567571E-3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3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</row>
    <row r="28" spans="1:156" ht="27.75" customHeight="1" x14ac:dyDescent="0.25">
      <c r="A28" s="5" t="s">
        <v>376</v>
      </c>
      <c r="B28" s="6" t="e">
        <f ca="1">IMAGE("https://shadowverse-portal.com/image/card/phase2/common/L/L_100031010.jpg",3)</f>
        <v>#NAME?</v>
      </c>
      <c r="C28" s="1">
        <v>0.02</v>
      </c>
      <c r="D28" s="7">
        <v>0.9932432432432432</v>
      </c>
      <c r="E28" s="7">
        <v>0</v>
      </c>
      <c r="F28" s="7">
        <v>0</v>
      </c>
      <c r="G28" s="7">
        <v>6.7567567567567571E-3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3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</row>
    <row r="29" spans="1:156" ht="27.75" customHeight="1" x14ac:dyDescent="0.25">
      <c r="A29" s="5" t="s">
        <v>377</v>
      </c>
      <c r="B29" s="6" t="e">
        <f ca="1">IMAGE("https://shadowverse-portal.com/image/card/phase2/common/L/L_100031020.jpg",3)</f>
        <v>#NAME?</v>
      </c>
      <c r="C29" s="1">
        <v>0.02</v>
      </c>
      <c r="D29" s="7">
        <v>0.9932432432432432</v>
      </c>
      <c r="E29" s="7">
        <v>0</v>
      </c>
      <c r="F29" s="7">
        <v>0</v>
      </c>
      <c r="G29" s="7">
        <v>6.7567567567567571E-3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3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</row>
    <row r="30" spans="1:156" ht="27.75" customHeight="1" x14ac:dyDescent="0.25">
      <c r="A30" s="5" t="s">
        <v>355</v>
      </c>
      <c r="B30" s="6" t="e">
        <f ca="1">IMAGE("https://shadowverse-portal.com/image/card/phase2/common/L/L_125041010.jpg",3)</f>
        <v>#NAME?</v>
      </c>
      <c r="C30" s="1">
        <v>0.01</v>
      </c>
      <c r="D30" s="7">
        <v>0.98648648648648651</v>
      </c>
      <c r="E30" s="7">
        <v>1.3513513513513511E-2</v>
      </c>
      <c r="F30" s="7">
        <v>0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1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</row>
    <row r="31" spans="1:156" ht="27.75" customHeight="1" x14ac:dyDescent="0.25">
      <c r="A31" s="5" t="s">
        <v>378</v>
      </c>
      <c r="B31" s="6" t="e">
        <f ca="1">IMAGE("https://shadowverse-portal.com/image/card/phase2/common/L/L_100311010.jpg",3)</f>
        <v>#NAME?</v>
      </c>
      <c r="C31" s="1">
        <v>0.01</v>
      </c>
      <c r="D31" s="7">
        <v>0.9932432432432432</v>
      </c>
      <c r="E31" s="7">
        <v>6.7567567567567571E-3</v>
      </c>
      <c r="F31" s="7">
        <v>0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</row>
    <row r="32" spans="1:156" ht="27.75" customHeight="1" x14ac:dyDescent="0.25">
      <c r="A32" s="5" t="s">
        <v>379</v>
      </c>
      <c r="B32" s="6" t="e">
        <f ca="1">IMAGE("https://shadowverse-portal.com/image/card/phase2/common/L/L_127011020.jpg",3)</f>
        <v>#NAME?</v>
      </c>
      <c r="C32" s="1">
        <v>0.01</v>
      </c>
      <c r="D32" s="7">
        <v>0.9932432432432432</v>
      </c>
      <c r="E32" s="7">
        <v>6.7567567567567571E-3</v>
      </c>
      <c r="F32" s="7">
        <v>0</v>
      </c>
      <c r="G32" s="7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1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</row>
    <row r="33" spans="1:156" ht="27.75" customHeight="1" x14ac:dyDescent="0.25">
      <c r="A33" s="5" t="s">
        <v>380</v>
      </c>
      <c r="B33" s="6" t="e">
        <f ca="1">IMAGE("https://shadowverse-portal.com/image/card/phase2/common/L/L_124341030.jpg",3)</f>
        <v>#NAME?</v>
      </c>
      <c r="C33" s="1">
        <v>0.01</v>
      </c>
      <c r="D33" s="7">
        <v>0.9932432432432432</v>
      </c>
      <c r="E33" s="7">
        <v>6.7567567567567571E-3</v>
      </c>
      <c r="F33" s="7">
        <v>0</v>
      </c>
      <c r="G33" s="7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1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</row>
    <row r="34" spans="1:156" ht="27.75" customHeight="1" x14ac:dyDescent="0.25">
      <c r="A34" s="5" t="s">
        <v>381</v>
      </c>
      <c r="B34" s="6" t="e">
        <f ca="1">IMAGE("https://shadowverse-portal.com/image/card/phase2/common/L/L_127331020.jpg",3)</f>
        <v>#NAME?</v>
      </c>
      <c r="C34" s="1">
        <v>0.01</v>
      </c>
      <c r="D34" s="7">
        <v>0.9932432432432432</v>
      </c>
      <c r="E34" s="7">
        <v>6.7567567567567571E-3</v>
      </c>
      <c r="F34" s="7">
        <v>0</v>
      </c>
      <c r="G34" s="7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1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</row>
    <row r="35" spans="1:156" ht="27.75" customHeight="1" x14ac:dyDescent="0.25">
      <c r="A35" s="5" t="s">
        <v>325</v>
      </c>
      <c r="B35" s="6" t="e">
        <f ca="1">IMAGE("https://shadowverse-portal.com/image/card/phase2/common/L/L_123031010.jpg",3)</f>
        <v>#NAME?</v>
      </c>
      <c r="C35" s="1">
        <v>0.01</v>
      </c>
      <c r="D35" s="7">
        <v>0.9932432432432432</v>
      </c>
      <c r="E35" s="7">
        <v>0</v>
      </c>
      <c r="F35" s="7">
        <v>6.7567567567567571E-3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2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</row>
    <row r="36" spans="1:156" ht="27.75" customHeight="1" x14ac:dyDescent="0.25">
      <c r="A36" s="8"/>
      <c r="B36" s="6"/>
      <c r="D36" s="7"/>
      <c r="E36" s="7"/>
      <c r="F36" s="7"/>
      <c r="G36" s="7"/>
    </row>
    <row r="37" spans="1:156" ht="27.75" customHeight="1" x14ac:dyDescent="0.25">
      <c r="A37" s="8"/>
      <c r="B37" s="6"/>
      <c r="D37" s="7"/>
      <c r="E37" s="7"/>
      <c r="F37" s="7"/>
      <c r="G37" s="7"/>
    </row>
    <row r="38" spans="1:156" ht="27.75" customHeight="1" x14ac:dyDescent="0.25">
      <c r="A38" s="8"/>
      <c r="B38" s="6"/>
      <c r="D38" s="7"/>
      <c r="E38" s="7"/>
      <c r="F38" s="7"/>
      <c r="G38" s="7"/>
    </row>
    <row r="39" spans="1:156" ht="27.75" customHeight="1" x14ac:dyDescent="0.25">
      <c r="A39" s="8"/>
      <c r="B39" s="6"/>
      <c r="D39" s="7"/>
      <c r="E39" s="7"/>
      <c r="F39" s="7"/>
      <c r="G39" s="7"/>
    </row>
    <row r="40" spans="1:156" ht="27.75" customHeight="1" x14ac:dyDescent="0.25">
      <c r="A40" s="8"/>
      <c r="B40" s="6"/>
      <c r="D40" s="7"/>
      <c r="E40" s="7"/>
      <c r="F40" s="7"/>
      <c r="G40" s="7"/>
    </row>
    <row r="41" spans="1:156" ht="27.75" customHeight="1" x14ac:dyDescent="0.25">
      <c r="A41" s="8"/>
      <c r="B41" s="6"/>
      <c r="D41" s="7"/>
      <c r="E41" s="7"/>
      <c r="F41" s="7"/>
      <c r="G41" s="7"/>
    </row>
    <row r="42" spans="1:156" ht="27.75" customHeight="1" x14ac:dyDescent="0.25">
      <c r="A42" s="8"/>
      <c r="B42" s="6"/>
      <c r="D42" s="7"/>
      <c r="E42" s="7"/>
      <c r="F42" s="7"/>
      <c r="G42" s="7"/>
    </row>
    <row r="43" spans="1:156" ht="27.75" customHeight="1" x14ac:dyDescent="0.25">
      <c r="A43" s="8"/>
      <c r="B43" s="6"/>
      <c r="D43" s="7"/>
      <c r="E43" s="7"/>
      <c r="F43" s="7"/>
      <c r="G43" s="7"/>
    </row>
    <row r="44" spans="1:156" ht="27.75" customHeight="1" x14ac:dyDescent="0.25">
      <c r="A44" s="8"/>
      <c r="B44" s="6"/>
      <c r="D44" s="7"/>
      <c r="E44" s="7"/>
      <c r="F44" s="7"/>
      <c r="G44" s="7"/>
    </row>
    <row r="45" spans="1:156" ht="27.75" customHeight="1" x14ac:dyDescent="0.25">
      <c r="A45" s="8"/>
      <c r="B45" s="6"/>
      <c r="D45" s="7"/>
      <c r="E45" s="7"/>
      <c r="F45" s="7"/>
      <c r="G45" s="7"/>
    </row>
    <row r="46" spans="1:156" ht="27.75" customHeight="1" x14ac:dyDescent="0.25">
      <c r="A46" s="8"/>
      <c r="B46" s="6"/>
      <c r="D46" s="7"/>
      <c r="E46" s="7"/>
      <c r="F46" s="7"/>
      <c r="G46" s="7"/>
    </row>
    <row r="47" spans="1:156" ht="27.75" customHeight="1" x14ac:dyDescent="0.25">
      <c r="A47" s="8"/>
      <c r="B47" s="6"/>
      <c r="D47" s="7"/>
      <c r="E47" s="7"/>
      <c r="F47" s="7"/>
      <c r="G47" s="7"/>
    </row>
    <row r="48" spans="1:156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EZ80">
    <cfRule type="expression" dxfId="30" priority="1">
      <formula>$C2&gt;=2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46" width="8.7109375" customWidth="1"/>
  </cols>
  <sheetData>
    <row r="1" spans="1:46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23</v>
      </c>
      <c r="J1" s="4" t="s">
        <v>40</v>
      </c>
      <c r="K1" s="4" t="s">
        <v>45</v>
      </c>
      <c r="L1" s="4" t="s">
        <v>58</v>
      </c>
      <c r="M1" s="4" t="s">
        <v>74</v>
      </c>
      <c r="N1" s="4" t="s">
        <v>80</v>
      </c>
      <c r="O1" s="4" t="s">
        <v>82</v>
      </c>
      <c r="P1" s="4" t="s">
        <v>84</v>
      </c>
      <c r="Q1" s="4" t="s">
        <v>96</v>
      </c>
      <c r="R1" s="4" t="s">
        <v>102</v>
      </c>
      <c r="S1" s="4" t="s">
        <v>104</v>
      </c>
      <c r="T1" s="4" t="s">
        <v>110</v>
      </c>
      <c r="U1" s="4" t="s">
        <v>115</v>
      </c>
      <c r="V1" s="4" t="s">
        <v>117</v>
      </c>
      <c r="W1" s="4" t="s">
        <v>120</v>
      </c>
      <c r="X1" s="4" t="s">
        <v>121</v>
      </c>
      <c r="Y1" s="4" t="s">
        <v>124</v>
      </c>
      <c r="Z1" s="4" t="s">
        <v>125</v>
      </c>
      <c r="AA1" s="4" t="s">
        <v>129</v>
      </c>
      <c r="AB1" s="4" t="s">
        <v>136</v>
      </c>
      <c r="AC1" s="4" t="s">
        <v>12</v>
      </c>
      <c r="AD1" s="4" t="s">
        <v>141</v>
      </c>
      <c r="AE1" s="4" t="s">
        <v>147</v>
      </c>
      <c r="AF1" s="4" t="s">
        <v>154</v>
      </c>
      <c r="AG1" s="4" t="s">
        <v>155</v>
      </c>
      <c r="AH1" s="4" t="s">
        <v>161</v>
      </c>
      <c r="AI1" s="4" t="s">
        <v>181</v>
      </c>
      <c r="AJ1" s="4" t="s">
        <v>190</v>
      </c>
      <c r="AK1" s="4" t="s">
        <v>191</v>
      </c>
      <c r="AL1" s="4" t="s">
        <v>18</v>
      </c>
      <c r="AM1" s="4" t="s">
        <v>200</v>
      </c>
      <c r="AN1" s="4" t="s">
        <v>216</v>
      </c>
      <c r="AO1" s="4" t="s">
        <v>219</v>
      </c>
      <c r="AP1" s="4" t="s">
        <v>225</v>
      </c>
      <c r="AQ1" s="4" t="s">
        <v>233</v>
      </c>
      <c r="AR1" s="4" t="s">
        <v>245</v>
      </c>
      <c r="AS1" s="4" t="s">
        <v>260</v>
      </c>
      <c r="AT1" s="4" t="s">
        <v>262</v>
      </c>
    </row>
    <row r="2" spans="1:46" ht="27.75" customHeight="1" x14ac:dyDescent="0.25">
      <c r="A2" s="5" t="s">
        <v>382</v>
      </c>
      <c r="B2" s="6" t="e">
        <f ca="1">IMAGE("https://shadowverse-portal.com/image/card/phase2/common/L/L_126431010.jpg",3)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</row>
    <row r="3" spans="1:46" ht="27.75" customHeight="1" x14ac:dyDescent="0.25">
      <c r="A3" s="5" t="s">
        <v>383</v>
      </c>
      <c r="B3" s="6" t="e">
        <f ca="1">IMAGE("https://shadowverse-portal.com/image/card/phase2/common/L/L_126424010.jpg",3)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</row>
    <row r="4" spans="1:46" ht="27.75" customHeight="1" x14ac:dyDescent="0.25">
      <c r="A4" s="5" t="s">
        <v>384</v>
      </c>
      <c r="B4" s="6" t="e">
        <f ca="1">IMAGE("https://shadowverse-portal.com/image/card/phase2/common/L/L_127421030.jpg",3)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</row>
    <row r="5" spans="1:46" ht="27.75" customHeight="1" x14ac:dyDescent="0.25">
      <c r="A5" s="5" t="s">
        <v>385</v>
      </c>
      <c r="B5" s="6" t="e">
        <f ca="1">IMAGE("https://shadowverse-portal.com/image/card/phase2/common/L/L_126431020.jpg",3)</f>
        <v>#NAME?</v>
      </c>
      <c r="C5" s="1">
        <v>3</v>
      </c>
      <c r="D5" s="7">
        <v>0</v>
      </c>
      <c r="E5" s="7">
        <v>0</v>
      </c>
      <c r="F5" s="7">
        <v>0</v>
      </c>
      <c r="G5" s="7">
        <v>1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</row>
    <row r="6" spans="1:46" ht="27.75" customHeight="1" x14ac:dyDescent="0.25">
      <c r="A6" s="5" t="s">
        <v>386</v>
      </c>
      <c r="B6" s="6" t="e">
        <f ca="1">IMAGE("https://shadowverse-portal.com/image/card/phase2/common/L/L_126441010.jpg",3)</f>
        <v>#NAME?</v>
      </c>
      <c r="C6" s="1">
        <v>3</v>
      </c>
      <c r="D6" s="7">
        <v>0</v>
      </c>
      <c r="E6" s="7">
        <v>0</v>
      </c>
      <c r="F6" s="7">
        <v>0</v>
      </c>
      <c r="G6" s="7">
        <v>1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</row>
    <row r="7" spans="1:46" ht="27.75" customHeight="1" x14ac:dyDescent="0.25">
      <c r="A7" s="5" t="s">
        <v>387</v>
      </c>
      <c r="B7" s="6" t="e">
        <f ca="1">IMAGE("https://shadowverse-portal.com/image/card/phase2/common/L/L_126421010.jpg",3)</f>
        <v>#NAME?</v>
      </c>
      <c r="C7" s="1">
        <v>2.97</v>
      </c>
      <c r="D7" s="7">
        <v>0</v>
      </c>
      <c r="E7" s="7">
        <v>0</v>
      </c>
      <c r="F7" s="7">
        <v>2.6315789473684209E-2</v>
      </c>
      <c r="G7" s="7">
        <v>0.97368421052631582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2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</row>
    <row r="8" spans="1:46" ht="27.75" customHeight="1" x14ac:dyDescent="0.25">
      <c r="A8" s="5" t="s">
        <v>366</v>
      </c>
      <c r="B8" s="6" t="e">
        <f ca="1">IMAGE("https://shadowverse-portal.com/image/card/phase2/common/L/L_126031020.jpg",3)</f>
        <v>#NAME?</v>
      </c>
      <c r="C8" s="1">
        <v>2.79</v>
      </c>
      <c r="D8" s="7">
        <v>5.2631578947368418E-2</v>
      </c>
      <c r="E8" s="7">
        <v>0</v>
      </c>
      <c r="F8" s="7">
        <v>5.2631578947368418E-2</v>
      </c>
      <c r="G8" s="7">
        <v>0.89473684210526316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0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0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2</v>
      </c>
      <c r="AN8" s="1">
        <v>3</v>
      </c>
      <c r="AO8" s="1">
        <v>3</v>
      </c>
      <c r="AP8" s="1">
        <v>3</v>
      </c>
      <c r="AQ8" s="1">
        <v>2</v>
      </c>
      <c r="AR8" s="1">
        <v>3</v>
      </c>
      <c r="AS8" s="1">
        <v>3</v>
      </c>
      <c r="AT8" s="1">
        <v>3</v>
      </c>
    </row>
    <row r="9" spans="1:46" ht="27.75" customHeight="1" x14ac:dyDescent="0.25">
      <c r="A9" s="5" t="s">
        <v>388</v>
      </c>
      <c r="B9" s="6" t="e">
        <f ca="1">IMAGE("https://shadowverse-portal.com/image/card/phase2/common/L/L_124411030.jpg",3)</f>
        <v>#NAME?</v>
      </c>
      <c r="C9" s="1">
        <v>2.5499999999999998</v>
      </c>
      <c r="D9" s="7">
        <v>0.13157894736842099</v>
      </c>
      <c r="E9" s="7">
        <v>0</v>
      </c>
      <c r="F9" s="7">
        <v>5.2631578947368418E-2</v>
      </c>
      <c r="G9" s="7">
        <v>0.81578947368421051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0</v>
      </c>
      <c r="R9" s="1">
        <v>3</v>
      </c>
      <c r="S9" s="1">
        <v>3</v>
      </c>
      <c r="T9" s="1">
        <v>3</v>
      </c>
      <c r="U9" s="1">
        <v>3</v>
      </c>
      <c r="V9" s="1">
        <v>0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0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0</v>
      </c>
      <c r="AJ9" s="1">
        <v>3</v>
      </c>
      <c r="AK9" s="1">
        <v>3</v>
      </c>
      <c r="AL9" s="1">
        <v>3</v>
      </c>
      <c r="AM9" s="1">
        <v>0</v>
      </c>
      <c r="AN9" s="1">
        <v>3</v>
      </c>
      <c r="AO9" s="1">
        <v>3</v>
      </c>
      <c r="AP9" s="1">
        <v>2</v>
      </c>
      <c r="AQ9" s="1">
        <v>2</v>
      </c>
      <c r="AR9" s="1">
        <v>3</v>
      </c>
      <c r="AS9" s="1">
        <v>3</v>
      </c>
      <c r="AT9" s="1">
        <v>3</v>
      </c>
    </row>
    <row r="10" spans="1:46" ht="27.75" customHeight="1" x14ac:dyDescent="0.25">
      <c r="A10" s="5" t="s">
        <v>389</v>
      </c>
      <c r="B10" s="6" t="e">
        <f ca="1">IMAGE("https://shadowverse-portal.com/image/card/phase2/common/L/L_125441020.jpg",3)</f>
        <v>#NAME?</v>
      </c>
      <c r="C10" s="1">
        <v>2.5499999999999998</v>
      </c>
      <c r="D10" s="7">
        <v>5.2631578947368418E-2</v>
      </c>
      <c r="E10" s="7">
        <v>2.6315789473684209E-2</v>
      </c>
      <c r="F10" s="7">
        <v>0.23684210526315791</v>
      </c>
      <c r="G10" s="7">
        <v>0.68421052631578949</v>
      </c>
      <c r="H10" s="1">
        <v>3</v>
      </c>
      <c r="I10" s="1">
        <v>2</v>
      </c>
      <c r="J10" s="1">
        <v>3</v>
      </c>
      <c r="K10" s="1">
        <v>2</v>
      </c>
      <c r="L10" s="1">
        <v>3</v>
      </c>
      <c r="M10" s="1">
        <v>3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2</v>
      </c>
      <c r="U10" s="1">
        <v>3</v>
      </c>
      <c r="V10" s="1">
        <v>0</v>
      </c>
      <c r="W10" s="1">
        <v>2</v>
      </c>
      <c r="X10" s="1">
        <v>3</v>
      </c>
      <c r="Y10" s="1">
        <v>3</v>
      </c>
      <c r="Z10" s="1">
        <v>2</v>
      </c>
      <c r="AA10" s="1">
        <v>3</v>
      </c>
      <c r="AB10" s="1">
        <v>0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3</v>
      </c>
      <c r="AL10" s="1">
        <v>3</v>
      </c>
      <c r="AM10" s="1">
        <v>1</v>
      </c>
      <c r="AN10" s="1">
        <v>3</v>
      </c>
      <c r="AO10" s="1">
        <v>3</v>
      </c>
      <c r="AP10" s="1">
        <v>2</v>
      </c>
      <c r="AQ10" s="1">
        <v>3</v>
      </c>
      <c r="AR10" s="1">
        <v>3</v>
      </c>
      <c r="AS10" s="1">
        <v>3</v>
      </c>
      <c r="AT10" s="1">
        <v>3</v>
      </c>
    </row>
    <row r="11" spans="1:46" ht="27.75" customHeight="1" x14ac:dyDescent="0.25">
      <c r="A11" s="5" t="s">
        <v>343</v>
      </c>
      <c r="B11" s="6" t="e">
        <f ca="1">IMAGE("https://shadowverse-portal.com/image/card/phase2/common/L/L_125041020.jpg",3)</f>
        <v>#NAME?</v>
      </c>
      <c r="C11" s="1">
        <v>2.2599999999999998</v>
      </c>
      <c r="D11" s="7">
        <v>0.2105263157894737</v>
      </c>
      <c r="E11" s="7">
        <v>0</v>
      </c>
      <c r="F11" s="7">
        <v>0.10526315789473679</v>
      </c>
      <c r="G11" s="7">
        <v>0.68421052631578949</v>
      </c>
      <c r="H11" s="1">
        <v>3</v>
      </c>
      <c r="I11" s="1">
        <v>3</v>
      </c>
      <c r="J11" s="1">
        <v>3</v>
      </c>
      <c r="K11" s="1">
        <v>0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2</v>
      </c>
      <c r="R11" s="1">
        <v>3</v>
      </c>
      <c r="S11" s="1">
        <v>0</v>
      </c>
      <c r="T11" s="1">
        <v>3</v>
      </c>
      <c r="U11" s="1">
        <v>3</v>
      </c>
      <c r="V11" s="1">
        <v>0</v>
      </c>
      <c r="W11" s="1">
        <v>3</v>
      </c>
      <c r="X11" s="1">
        <v>0</v>
      </c>
      <c r="Y11" s="1">
        <v>3</v>
      </c>
      <c r="Z11" s="1">
        <v>0</v>
      </c>
      <c r="AA11" s="1">
        <v>3</v>
      </c>
      <c r="AB11" s="1">
        <v>3</v>
      </c>
      <c r="AC11" s="1">
        <v>3</v>
      </c>
      <c r="AD11" s="1">
        <v>3</v>
      </c>
      <c r="AE11" s="1">
        <v>2</v>
      </c>
      <c r="AF11" s="1">
        <v>0</v>
      </c>
      <c r="AG11" s="1">
        <v>3</v>
      </c>
      <c r="AH11" s="1">
        <v>2</v>
      </c>
      <c r="AI11" s="1">
        <v>3</v>
      </c>
      <c r="AJ11" s="1">
        <v>3</v>
      </c>
      <c r="AK11" s="1">
        <v>0</v>
      </c>
      <c r="AL11" s="1">
        <v>3</v>
      </c>
      <c r="AM11" s="1">
        <v>3</v>
      </c>
      <c r="AN11" s="1">
        <v>3</v>
      </c>
      <c r="AO11" s="1">
        <v>3</v>
      </c>
      <c r="AP11" s="1">
        <v>0</v>
      </c>
      <c r="AQ11" s="1">
        <v>2</v>
      </c>
      <c r="AR11" s="1">
        <v>3</v>
      </c>
      <c r="AS11" s="1">
        <v>3</v>
      </c>
      <c r="AT11" s="1">
        <v>3</v>
      </c>
    </row>
    <row r="12" spans="1:46" ht="27.75" customHeight="1" x14ac:dyDescent="0.25">
      <c r="A12" s="5" t="s">
        <v>363</v>
      </c>
      <c r="B12" s="6" t="e">
        <f ca="1">IMAGE("https://shadowverse-portal.com/image/card/phase2/common/L/L_125041030.jpg",3)</f>
        <v>#NAME?</v>
      </c>
      <c r="C12" s="1">
        <v>2.2400000000000002</v>
      </c>
      <c r="D12" s="7">
        <v>0.18421052631578949</v>
      </c>
      <c r="E12" s="7">
        <v>2.6315789473684209E-2</v>
      </c>
      <c r="F12" s="7">
        <v>0.15789473684210531</v>
      </c>
      <c r="G12" s="7">
        <v>0.63157894736842102</v>
      </c>
      <c r="H12" s="1">
        <v>3</v>
      </c>
      <c r="I12" s="1">
        <v>2</v>
      </c>
      <c r="J12" s="1">
        <v>2</v>
      </c>
      <c r="K12" s="1">
        <v>2</v>
      </c>
      <c r="L12" s="1">
        <v>3</v>
      </c>
      <c r="M12" s="1">
        <v>2</v>
      </c>
      <c r="N12" s="1">
        <v>0</v>
      </c>
      <c r="O12" s="1">
        <v>3</v>
      </c>
      <c r="P12" s="1">
        <v>0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0</v>
      </c>
      <c r="W12" s="1">
        <v>3</v>
      </c>
      <c r="X12" s="1">
        <v>3</v>
      </c>
      <c r="Y12" s="1">
        <v>3</v>
      </c>
      <c r="Z12" s="1">
        <v>0</v>
      </c>
      <c r="AA12" s="1">
        <v>1</v>
      </c>
      <c r="AB12" s="1">
        <v>3</v>
      </c>
      <c r="AC12" s="1">
        <v>3</v>
      </c>
      <c r="AD12" s="1">
        <v>3</v>
      </c>
      <c r="AE12" s="1">
        <v>3</v>
      </c>
      <c r="AF12" s="1">
        <v>0</v>
      </c>
      <c r="AG12" s="1">
        <v>3</v>
      </c>
      <c r="AH12" s="1">
        <v>3</v>
      </c>
      <c r="AI12" s="1">
        <v>3</v>
      </c>
      <c r="AJ12" s="1">
        <v>3</v>
      </c>
      <c r="AK12" s="1">
        <v>0</v>
      </c>
      <c r="AL12" s="1">
        <v>3</v>
      </c>
      <c r="AM12" s="1">
        <v>0</v>
      </c>
      <c r="AN12" s="1">
        <v>3</v>
      </c>
      <c r="AO12" s="1">
        <v>3</v>
      </c>
      <c r="AP12" s="1">
        <v>2</v>
      </c>
      <c r="AQ12" s="1">
        <v>2</v>
      </c>
      <c r="AR12" s="1">
        <v>3</v>
      </c>
      <c r="AS12" s="1">
        <v>3</v>
      </c>
      <c r="AT12" s="1">
        <v>3</v>
      </c>
    </row>
    <row r="13" spans="1:46" ht="27.75" customHeight="1" x14ac:dyDescent="0.25">
      <c r="A13" s="5" t="s">
        <v>390</v>
      </c>
      <c r="B13" s="6" t="e">
        <f ca="1">IMAGE("https://shadowverse-portal.com/image/card/phase2/common/L/L_125421020.jpg",3)</f>
        <v>#NAME?</v>
      </c>
      <c r="C13" s="1">
        <v>2.13</v>
      </c>
      <c r="D13" s="7">
        <v>0.15789473684210531</v>
      </c>
      <c r="E13" s="7">
        <v>7.8947368421052627E-2</v>
      </c>
      <c r="F13" s="7">
        <v>0.23684210526315791</v>
      </c>
      <c r="G13" s="7">
        <v>0.52631578947368418</v>
      </c>
      <c r="H13" s="1">
        <v>3</v>
      </c>
      <c r="I13" s="1">
        <v>2</v>
      </c>
      <c r="J13" s="1">
        <v>0</v>
      </c>
      <c r="K13" s="1">
        <v>3</v>
      </c>
      <c r="L13" s="1">
        <v>3</v>
      </c>
      <c r="M13" s="1">
        <v>3</v>
      </c>
      <c r="N13" s="1">
        <v>2</v>
      </c>
      <c r="O13" s="1">
        <v>3</v>
      </c>
      <c r="P13" s="1">
        <v>3</v>
      </c>
      <c r="Q13" s="1">
        <v>3</v>
      </c>
      <c r="R13" s="1">
        <v>2</v>
      </c>
      <c r="S13" s="1">
        <v>0</v>
      </c>
      <c r="T13" s="1">
        <v>3</v>
      </c>
      <c r="U13" s="1">
        <v>2</v>
      </c>
      <c r="V13" s="1">
        <v>0</v>
      </c>
      <c r="W13" s="1">
        <v>2</v>
      </c>
      <c r="X13" s="1">
        <v>1</v>
      </c>
      <c r="Y13" s="1">
        <v>2</v>
      </c>
      <c r="Z13" s="1">
        <v>0</v>
      </c>
      <c r="AA13" s="1">
        <v>3</v>
      </c>
      <c r="AB13" s="1">
        <v>3</v>
      </c>
      <c r="AC13" s="1">
        <v>1</v>
      </c>
      <c r="AD13" s="1">
        <v>3</v>
      </c>
      <c r="AE13" s="1">
        <v>2</v>
      </c>
      <c r="AF13" s="1">
        <v>3</v>
      </c>
      <c r="AG13" s="1">
        <v>2</v>
      </c>
      <c r="AH13" s="1">
        <v>3</v>
      </c>
      <c r="AI13" s="1">
        <v>3</v>
      </c>
      <c r="AJ13" s="1">
        <v>3</v>
      </c>
      <c r="AK13" s="1">
        <v>0</v>
      </c>
      <c r="AL13" s="1">
        <v>2</v>
      </c>
      <c r="AM13" s="1">
        <v>1</v>
      </c>
      <c r="AN13" s="1">
        <v>3</v>
      </c>
      <c r="AO13" s="1">
        <v>3</v>
      </c>
      <c r="AP13" s="1">
        <v>0</v>
      </c>
      <c r="AQ13" s="1">
        <v>3</v>
      </c>
      <c r="AR13" s="1">
        <v>3</v>
      </c>
      <c r="AS13" s="1">
        <v>3</v>
      </c>
      <c r="AT13" s="1">
        <v>3</v>
      </c>
    </row>
    <row r="14" spans="1:46" ht="27.75" customHeight="1" x14ac:dyDescent="0.25">
      <c r="A14" s="5" t="s">
        <v>391</v>
      </c>
      <c r="B14" s="6" t="e">
        <f ca="1">IMAGE("https://shadowverse-portal.com/image/card/phase2/common/L/L_100414010.jpg",3)</f>
        <v>#NAME?</v>
      </c>
      <c r="C14" s="1">
        <v>1.66</v>
      </c>
      <c r="D14" s="7">
        <v>0.36842105263157893</v>
      </c>
      <c r="E14" s="7">
        <v>2.6315789473684209E-2</v>
      </c>
      <c r="F14" s="7">
        <v>0.18421052631578949</v>
      </c>
      <c r="G14" s="7">
        <v>0.42105263157894729</v>
      </c>
      <c r="H14" s="1">
        <v>2</v>
      </c>
      <c r="I14" s="1">
        <v>3</v>
      </c>
      <c r="J14" s="1">
        <v>0</v>
      </c>
      <c r="K14" s="1">
        <v>3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2</v>
      </c>
      <c r="S14" s="1">
        <v>3</v>
      </c>
      <c r="T14" s="1">
        <v>3</v>
      </c>
      <c r="U14" s="1">
        <v>0</v>
      </c>
      <c r="V14" s="1">
        <v>3</v>
      </c>
      <c r="W14" s="1">
        <v>3</v>
      </c>
      <c r="X14" s="1">
        <v>3</v>
      </c>
      <c r="Y14" s="1">
        <v>2</v>
      </c>
      <c r="Z14" s="1">
        <v>3</v>
      </c>
      <c r="AA14" s="1">
        <v>2</v>
      </c>
      <c r="AB14" s="1">
        <v>3</v>
      </c>
      <c r="AC14" s="1">
        <v>1</v>
      </c>
      <c r="AD14" s="1">
        <v>0</v>
      </c>
      <c r="AE14" s="1">
        <v>0</v>
      </c>
      <c r="AF14" s="1">
        <v>0</v>
      </c>
      <c r="AG14" s="1">
        <v>3</v>
      </c>
      <c r="AH14" s="1">
        <v>0</v>
      </c>
      <c r="AI14" s="1">
        <v>3</v>
      </c>
      <c r="AJ14" s="1">
        <v>3</v>
      </c>
      <c r="AK14" s="1">
        <v>3</v>
      </c>
      <c r="AL14" s="1">
        <v>2</v>
      </c>
      <c r="AM14" s="1">
        <v>3</v>
      </c>
      <c r="AN14" s="1">
        <v>0</v>
      </c>
      <c r="AO14" s="1">
        <v>0</v>
      </c>
      <c r="AP14" s="1">
        <v>2</v>
      </c>
      <c r="AQ14" s="1">
        <v>3</v>
      </c>
      <c r="AR14" s="1">
        <v>2</v>
      </c>
      <c r="AS14" s="1">
        <v>0</v>
      </c>
      <c r="AT14" s="1">
        <v>0</v>
      </c>
    </row>
    <row r="15" spans="1:46" ht="27.75" customHeight="1" x14ac:dyDescent="0.25">
      <c r="A15" s="5" t="s">
        <v>392</v>
      </c>
      <c r="B15" s="6" t="e">
        <f ca="1">IMAGE("https://shadowverse-portal.com/image/card/phase2/common/L/L_126411020.jpg",3)</f>
        <v>#NAME?</v>
      </c>
      <c r="C15" s="1">
        <v>1.1599999999999999</v>
      </c>
      <c r="D15" s="7">
        <v>0.47368421052631582</v>
      </c>
      <c r="E15" s="7">
        <v>5.2631578947368418E-2</v>
      </c>
      <c r="F15" s="7">
        <v>0.31578947368421051</v>
      </c>
      <c r="G15" s="7">
        <v>0.15789473684210531</v>
      </c>
      <c r="H15" s="1">
        <v>1</v>
      </c>
      <c r="I15" s="1">
        <v>2</v>
      </c>
      <c r="J15" s="1">
        <v>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3</v>
      </c>
      <c r="Q15" s="1">
        <v>2</v>
      </c>
      <c r="R15" s="1">
        <v>3</v>
      </c>
      <c r="S15" s="1">
        <v>1</v>
      </c>
      <c r="T15" s="1">
        <v>2</v>
      </c>
      <c r="U15" s="1">
        <v>0</v>
      </c>
      <c r="V15" s="1">
        <v>0</v>
      </c>
      <c r="W15" s="1">
        <v>2</v>
      </c>
      <c r="X15" s="1">
        <v>2</v>
      </c>
      <c r="Y15" s="1">
        <v>0</v>
      </c>
      <c r="Z15" s="1">
        <v>0</v>
      </c>
      <c r="AA15" s="1">
        <v>2</v>
      </c>
      <c r="AB15" s="1">
        <v>0</v>
      </c>
      <c r="AC15" s="1">
        <v>0</v>
      </c>
      <c r="AD15" s="1">
        <v>3</v>
      </c>
      <c r="AE15" s="1">
        <v>0</v>
      </c>
      <c r="AF15" s="1">
        <v>3</v>
      </c>
      <c r="AG15" s="1">
        <v>2</v>
      </c>
      <c r="AH15" s="1">
        <v>0</v>
      </c>
      <c r="AI15" s="1">
        <v>1</v>
      </c>
      <c r="AJ15" s="1">
        <v>0</v>
      </c>
      <c r="AK15" s="1">
        <v>3</v>
      </c>
      <c r="AL15" s="1">
        <v>2</v>
      </c>
      <c r="AM15" s="1">
        <v>0</v>
      </c>
      <c r="AN15" s="1">
        <v>3</v>
      </c>
      <c r="AO15" s="1">
        <v>0</v>
      </c>
      <c r="AP15" s="1">
        <v>2</v>
      </c>
      <c r="AQ15" s="1">
        <v>0</v>
      </c>
      <c r="AR15" s="1">
        <v>0</v>
      </c>
      <c r="AS15" s="1">
        <v>2</v>
      </c>
      <c r="AT15" s="1">
        <v>2</v>
      </c>
    </row>
    <row r="16" spans="1:46" ht="27.75" customHeight="1" x14ac:dyDescent="0.25">
      <c r="A16" s="5" t="s">
        <v>393</v>
      </c>
      <c r="B16" s="6" t="e">
        <f ca="1">IMAGE("https://shadowverse-portal.com/image/card/phase2/common/L/L_127441020.jpg",3)</f>
        <v>#NAME?</v>
      </c>
      <c r="C16" s="1">
        <v>0.97</v>
      </c>
      <c r="D16" s="7">
        <v>0.63157894736842102</v>
      </c>
      <c r="E16" s="7">
        <v>2.6315789473684209E-2</v>
      </c>
      <c r="F16" s="7">
        <v>7.8947368421052627E-2</v>
      </c>
      <c r="G16" s="7">
        <v>0.26315789473684209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</v>
      </c>
      <c r="O16" s="1">
        <v>0</v>
      </c>
      <c r="P16" s="1">
        <v>0</v>
      </c>
      <c r="Q16" s="1">
        <v>3</v>
      </c>
      <c r="R16" s="1">
        <v>0</v>
      </c>
      <c r="S16" s="1">
        <v>3</v>
      </c>
      <c r="T16" s="1">
        <v>0</v>
      </c>
      <c r="U16" s="1">
        <v>0</v>
      </c>
      <c r="V16" s="1">
        <v>2</v>
      </c>
      <c r="W16" s="1">
        <v>1</v>
      </c>
      <c r="X16" s="1">
        <v>2</v>
      </c>
      <c r="Y16" s="1">
        <v>0</v>
      </c>
      <c r="Z16" s="1">
        <v>3</v>
      </c>
      <c r="AA16" s="1">
        <v>0</v>
      </c>
      <c r="AB16" s="1">
        <v>3</v>
      </c>
      <c r="AC16" s="1">
        <v>2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</v>
      </c>
      <c r="AJ16" s="1">
        <v>0</v>
      </c>
      <c r="AK16" s="1">
        <v>3</v>
      </c>
      <c r="AL16" s="1">
        <v>0</v>
      </c>
      <c r="AM16" s="1">
        <v>3</v>
      </c>
      <c r="AN16" s="1">
        <v>0</v>
      </c>
      <c r="AO16" s="1">
        <v>3</v>
      </c>
      <c r="AP16" s="1">
        <v>3</v>
      </c>
      <c r="AQ16" s="1">
        <v>0</v>
      </c>
      <c r="AR16" s="1">
        <v>0</v>
      </c>
      <c r="AS16" s="1">
        <v>0</v>
      </c>
      <c r="AT16" s="1">
        <v>0</v>
      </c>
    </row>
    <row r="17" spans="1:46" ht="27.75" customHeight="1" x14ac:dyDescent="0.25">
      <c r="A17" s="5" t="s">
        <v>394</v>
      </c>
      <c r="B17" s="6" t="e">
        <f ca="1">IMAGE("https://shadowverse-portal.com/image/card/phase2/common/L/L_125421010.jpg",3)</f>
        <v>#NAME?</v>
      </c>
      <c r="C17" s="1">
        <v>0.76</v>
      </c>
      <c r="D17" s="7">
        <v>0.60526315789473684</v>
      </c>
      <c r="E17" s="7">
        <v>0.10526315789473679</v>
      </c>
      <c r="F17" s="7">
        <v>0.2105263157894737</v>
      </c>
      <c r="G17" s="7">
        <v>7.8947368421052627E-2</v>
      </c>
      <c r="H17" s="1">
        <v>0</v>
      </c>
      <c r="I17" s="1">
        <v>0</v>
      </c>
      <c r="J17" s="1">
        <v>3</v>
      </c>
      <c r="K17" s="1">
        <v>0</v>
      </c>
      <c r="L17" s="1">
        <v>0</v>
      </c>
      <c r="M17" s="1">
        <v>2</v>
      </c>
      <c r="N17" s="1">
        <v>0</v>
      </c>
      <c r="O17" s="1">
        <v>2</v>
      </c>
      <c r="P17" s="1">
        <v>2</v>
      </c>
      <c r="Q17" s="1">
        <v>0</v>
      </c>
      <c r="R17" s="1">
        <v>0</v>
      </c>
      <c r="S17" s="1">
        <v>3</v>
      </c>
      <c r="T17" s="1">
        <v>0</v>
      </c>
      <c r="U17" s="1">
        <v>2</v>
      </c>
      <c r="V17" s="1">
        <v>0</v>
      </c>
      <c r="W17" s="1">
        <v>0</v>
      </c>
      <c r="X17" s="1">
        <v>2</v>
      </c>
      <c r="Y17" s="1">
        <v>0</v>
      </c>
      <c r="Z17" s="1">
        <v>3</v>
      </c>
      <c r="AA17" s="1">
        <v>0</v>
      </c>
      <c r="AB17" s="1">
        <v>0</v>
      </c>
      <c r="AC17" s="1">
        <v>1</v>
      </c>
      <c r="AD17" s="1">
        <v>1</v>
      </c>
      <c r="AE17" s="1">
        <v>2</v>
      </c>
      <c r="AF17" s="1">
        <v>0</v>
      </c>
      <c r="AG17" s="1">
        <v>0</v>
      </c>
      <c r="AH17" s="1">
        <v>2</v>
      </c>
      <c r="AI17" s="1">
        <v>0</v>
      </c>
      <c r="AJ17" s="1">
        <v>2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</row>
    <row r="18" spans="1:46" ht="27.75" customHeight="1" x14ac:dyDescent="0.25">
      <c r="A18" s="5" t="s">
        <v>395</v>
      </c>
      <c r="B18" s="6" t="e">
        <f ca="1">IMAGE("https://shadowverse-portal.com/image/card/phase2/common/L/L_123421030.jpg",3)</f>
        <v>#NAME?</v>
      </c>
      <c r="C18" s="1">
        <v>0.55000000000000004</v>
      </c>
      <c r="D18" s="7">
        <v>0.76315789473684215</v>
      </c>
      <c r="E18" s="7">
        <v>5.2631578947368418E-2</v>
      </c>
      <c r="F18" s="7">
        <v>5.2631578947368418E-2</v>
      </c>
      <c r="G18" s="7">
        <v>0.13157894736842099</v>
      </c>
      <c r="H18" s="1">
        <v>0</v>
      </c>
      <c r="I18" s="1">
        <v>0</v>
      </c>
      <c r="J18" s="1">
        <v>3</v>
      </c>
      <c r="K18" s="1">
        <v>0</v>
      </c>
      <c r="L18" s="1">
        <v>0</v>
      </c>
      <c r="M18" s="1">
        <v>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3</v>
      </c>
      <c r="AF18" s="1">
        <v>3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2</v>
      </c>
      <c r="AM18" s="1">
        <v>0</v>
      </c>
      <c r="AN18" s="1">
        <v>1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1</v>
      </c>
    </row>
    <row r="19" spans="1:46" ht="27.75" customHeight="1" x14ac:dyDescent="0.25">
      <c r="A19" s="5" t="s">
        <v>311</v>
      </c>
      <c r="B19" s="6" t="e">
        <f ca="1">IMAGE("https://shadowverse-portal.com/image/card/phase2/common/L/L_123041020.jpg",3)</f>
        <v>#NAME?</v>
      </c>
      <c r="C19" s="1">
        <v>0.39</v>
      </c>
      <c r="D19" s="7">
        <v>0.81578947368421051</v>
      </c>
      <c r="E19" s="7">
        <v>2.6315789473684209E-2</v>
      </c>
      <c r="F19" s="7">
        <v>0.10526315789473679</v>
      </c>
      <c r="G19" s="7">
        <v>5.2631578947368418E-2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3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2</v>
      </c>
      <c r="AQ19" s="1">
        <v>3</v>
      </c>
      <c r="AR19" s="1">
        <v>0</v>
      </c>
      <c r="AS19" s="1">
        <v>2</v>
      </c>
      <c r="AT19" s="1">
        <v>0</v>
      </c>
    </row>
    <row r="20" spans="1:46" ht="27.75" customHeight="1" x14ac:dyDescent="0.25">
      <c r="A20" s="5" t="s">
        <v>396</v>
      </c>
      <c r="B20" s="6" t="e">
        <f ca="1">IMAGE("https://shadowverse-portal.com/image/card/phase2/common/L/L_124441010.jpg",3)</f>
        <v>#NAME?</v>
      </c>
      <c r="C20" s="1">
        <v>0.37</v>
      </c>
      <c r="D20" s="7">
        <v>0.84210526315789469</v>
      </c>
      <c r="E20" s="7">
        <v>0</v>
      </c>
      <c r="F20" s="7">
        <v>0.10526315789473679</v>
      </c>
      <c r="G20" s="7">
        <v>5.2631578947368418E-2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3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3</v>
      </c>
      <c r="AI20" s="1">
        <v>0</v>
      </c>
      <c r="AJ20" s="1">
        <v>0</v>
      </c>
      <c r="AK20" s="1">
        <v>2</v>
      </c>
      <c r="AL20" s="1">
        <v>0</v>
      </c>
      <c r="AM20" s="1">
        <v>2</v>
      </c>
      <c r="AN20" s="1">
        <v>0</v>
      </c>
      <c r="AO20" s="1">
        <v>0</v>
      </c>
      <c r="AP20" s="1">
        <v>2</v>
      </c>
      <c r="AQ20" s="1">
        <v>0</v>
      </c>
      <c r="AR20" s="1">
        <v>0</v>
      </c>
      <c r="AS20" s="1">
        <v>0</v>
      </c>
      <c r="AT20" s="1">
        <v>0</v>
      </c>
    </row>
    <row r="21" spans="1:46" ht="27.75" customHeight="1" x14ac:dyDescent="0.25">
      <c r="A21" s="5" t="s">
        <v>397</v>
      </c>
      <c r="B21" s="6" t="e">
        <f ca="1">IMAGE("https://shadowverse-portal.com/image/card/phase2/common/L/L_127411030.jpg",3)</f>
        <v>#NAME?</v>
      </c>
      <c r="C21" s="1">
        <v>0.28999999999999998</v>
      </c>
      <c r="D21" s="7">
        <v>0.86842105263157898</v>
      </c>
      <c r="E21" s="7">
        <v>2.6315789473684209E-2</v>
      </c>
      <c r="F21" s="7">
        <v>5.2631578947368418E-2</v>
      </c>
      <c r="G21" s="7">
        <v>5.2631578947368418E-2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</row>
    <row r="22" spans="1:46" ht="27.75" customHeight="1" x14ac:dyDescent="0.25">
      <c r="A22" s="5" t="s">
        <v>324</v>
      </c>
      <c r="B22" s="6" t="e">
        <f ca="1">IMAGE("https://shadowverse-portal.com/image/card/phase2/common/L/L_124024010.jpg",3)</f>
        <v>#NAME?</v>
      </c>
      <c r="C22" s="1">
        <v>0.24</v>
      </c>
      <c r="D22" s="7">
        <v>0.89473684210526316</v>
      </c>
      <c r="E22" s="7">
        <v>0</v>
      </c>
      <c r="F22" s="7">
        <v>7.8947368421052627E-2</v>
      </c>
      <c r="G22" s="7">
        <v>2.6315789473684209E-2</v>
      </c>
      <c r="H22" s="1">
        <v>0</v>
      </c>
      <c r="I22" s="1">
        <v>0</v>
      </c>
      <c r="J22" s="1">
        <v>0</v>
      </c>
      <c r="K22" s="1">
        <v>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</v>
      </c>
      <c r="AL22" s="1">
        <v>0</v>
      </c>
      <c r="AM22" s="1">
        <v>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</row>
    <row r="23" spans="1:46" ht="27.75" customHeight="1" x14ac:dyDescent="0.25">
      <c r="A23" s="5" t="s">
        <v>398</v>
      </c>
      <c r="B23" s="6" t="e">
        <f ca="1">IMAGE("https://shadowverse-portal.com/image/card/phase2/common/L/L_127441010.jpg",3)</f>
        <v>#NAME?</v>
      </c>
      <c r="C23" s="1">
        <v>0.16</v>
      </c>
      <c r="D23" s="7">
        <v>0.94736842105263153</v>
      </c>
      <c r="E23" s="7">
        <v>0</v>
      </c>
      <c r="F23" s="7">
        <v>0</v>
      </c>
      <c r="G23" s="7">
        <v>5.2631578947368418E-2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46" ht="27.75" customHeight="1" x14ac:dyDescent="0.25">
      <c r="A24" s="5" t="s">
        <v>399</v>
      </c>
      <c r="B24" s="6" t="e">
        <f ca="1">IMAGE("https://shadowverse-portal.com/image/card/phase2/common/L/L_127431020.jpg",3)</f>
        <v>#NAME?</v>
      </c>
      <c r="C24" s="1">
        <v>0.16</v>
      </c>
      <c r="D24" s="7">
        <v>0.94736842105263153</v>
      </c>
      <c r="E24" s="7">
        <v>0</v>
      </c>
      <c r="F24" s="7">
        <v>0</v>
      </c>
      <c r="G24" s="7">
        <v>5.2631578947368418E-2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46" ht="27.75" customHeight="1" x14ac:dyDescent="0.25">
      <c r="A25" s="5" t="s">
        <v>328</v>
      </c>
      <c r="B25" s="6" t="e">
        <f ca="1">IMAGE("https://shadowverse-portal.com/image/card/phase2/common/L/L_126041020.jpg",3)</f>
        <v>#NAME?</v>
      </c>
      <c r="C25" s="1">
        <v>0.16</v>
      </c>
      <c r="D25" s="7">
        <v>0.92105263157894735</v>
      </c>
      <c r="E25" s="7">
        <v>2.6315789473684209E-2</v>
      </c>
      <c r="F25" s="7">
        <v>2.6315789473684209E-2</v>
      </c>
      <c r="G25" s="7">
        <v>2.6315789473684209E-2</v>
      </c>
      <c r="H25" s="1">
        <v>0</v>
      </c>
      <c r="I25" s="1">
        <v>0</v>
      </c>
      <c r="J25" s="1">
        <v>0</v>
      </c>
      <c r="K25" s="1">
        <v>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2</v>
      </c>
      <c r="AR25" s="1">
        <v>0</v>
      </c>
      <c r="AS25" s="1">
        <v>0</v>
      </c>
      <c r="AT25" s="1">
        <v>0</v>
      </c>
    </row>
    <row r="26" spans="1:46" ht="27.75" customHeight="1" x14ac:dyDescent="0.25">
      <c r="A26" s="5" t="s">
        <v>400</v>
      </c>
      <c r="B26" s="6" t="e">
        <f ca="1">IMAGE("https://shadowverse-portal.com/image/card/phase2/common/L/L_127421010.jpg",3)</f>
        <v>#NAME?</v>
      </c>
      <c r="C26" s="1">
        <v>0.13</v>
      </c>
      <c r="D26" s="7">
        <v>0.94736842105263153</v>
      </c>
      <c r="E26" s="7">
        <v>0</v>
      </c>
      <c r="F26" s="7">
        <v>2.6315789473684209E-2</v>
      </c>
      <c r="G26" s="7">
        <v>2.6315789473684209E-2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</row>
    <row r="27" spans="1:46" ht="27.75" customHeight="1" x14ac:dyDescent="0.25">
      <c r="A27" s="5" t="s">
        <v>401</v>
      </c>
      <c r="B27" s="6" t="e">
        <f ca="1">IMAGE("https://shadowverse-portal.com/image/card/phase2/common/L/L_127411010.jpg",3)</f>
        <v>#NAME?</v>
      </c>
      <c r="C27" s="1">
        <v>0.13</v>
      </c>
      <c r="D27" s="7">
        <v>0.94736842105263153</v>
      </c>
      <c r="E27" s="7">
        <v>0</v>
      </c>
      <c r="F27" s="7">
        <v>2.6315789473684209E-2</v>
      </c>
      <c r="G27" s="7">
        <v>2.6315789473684209E-2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3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</row>
    <row r="28" spans="1:46" ht="27.75" customHeight="1" x14ac:dyDescent="0.25">
      <c r="A28" s="5" t="s">
        <v>402</v>
      </c>
      <c r="B28" s="6" t="e">
        <f ca="1">IMAGE("https://shadowverse-portal.com/image/card/phase2/common/L/L_124441020.jpg",3)</f>
        <v>#NAME?</v>
      </c>
      <c r="C28" s="1">
        <v>0.08</v>
      </c>
      <c r="D28" s="7">
        <v>0.97368421052631582</v>
      </c>
      <c r="E28" s="7">
        <v>0</v>
      </c>
      <c r="F28" s="7">
        <v>0</v>
      </c>
      <c r="G28" s="7">
        <v>2.6315789473684209E-2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</row>
    <row r="29" spans="1:46" ht="27.75" customHeight="1" x14ac:dyDescent="0.25">
      <c r="A29" s="5" t="s">
        <v>403</v>
      </c>
      <c r="B29" s="6" t="e">
        <f ca="1">IMAGE("https://shadowverse-portal.com/image/card/phase2/common/L/L_127431010.jpg",3)</f>
        <v>#NAME?</v>
      </c>
      <c r="C29" s="1">
        <v>0.05</v>
      </c>
      <c r="D29" s="7">
        <v>0.97368421052631582</v>
      </c>
      <c r="E29" s="7">
        <v>0</v>
      </c>
      <c r="F29" s="7">
        <v>2.6315789473684209E-2</v>
      </c>
      <c r="G29" s="7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</row>
    <row r="30" spans="1:46" ht="27.75" customHeight="1" x14ac:dyDescent="0.25">
      <c r="A30" s="5" t="s">
        <v>404</v>
      </c>
      <c r="B30" s="6" t="e">
        <f ca="1">IMAGE("https://shadowverse-portal.com/image/card/phase2/common/L/L_123441030.jpg",3)</f>
        <v>#NAME?</v>
      </c>
      <c r="C30" s="1">
        <v>0.05</v>
      </c>
      <c r="D30" s="7">
        <v>0.97368421052631582</v>
      </c>
      <c r="E30" s="7">
        <v>0</v>
      </c>
      <c r="F30" s="7">
        <v>2.6315789473684209E-2</v>
      </c>
      <c r="G30" s="7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</row>
    <row r="31" spans="1:46" ht="27.75" customHeight="1" x14ac:dyDescent="0.25">
      <c r="A31" s="5" t="s">
        <v>405</v>
      </c>
      <c r="B31" s="6" t="e">
        <f ca="1">IMAGE("https://shadowverse-portal.com/image/card/phase2/common/L/L_125031020.jpg",3)</f>
        <v>#NAME?</v>
      </c>
      <c r="C31" s="1">
        <v>0.05</v>
      </c>
      <c r="D31" s="7">
        <v>0.97368421052631582</v>
      </c>
      <c r="E31" s="7">
        <v>0</v>
      </c>
      <c r="F31" s="7">
        <v>2.6315789473684209E-2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</row>
    <row r="32" spans="1:46" ht="27.75" customHeight="1" x14ac:dyDescent="0.25">
      <c r="A32" s="5" t="s">
        <v>406</v>
      </c>
      <c r="B32" s="6" t="e">
        <f ca="1">IMAGE("https://shadowverse-portal.com/image/card/phase2/common/L/L_123441010.jpg",3)</f>
        <v>#NAME?</v>
      </c>
      <c r="C32" s="1">
        <v>0.05</v>
      </c>
      <c r="D32" s="7">
        <v>0.94736842105263153</v>
      </c>
      <c r="E32" s="7">
        <v>5.2631578947368418E-2</v>
      </c>
      <c r="F32" s="7">
        <v>0</v>
      </c>
      <c r="G32" s="7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spans="1:46" ht="27.75" customHeight="1" x14ac:dyDescent="0.25">
      <c r="A33" s="5" t="s">
        <v>407</v>
      </c>
      <c r="B33" s="6" t="e">
        <f ca="1">IMAGE("https://shadowverse-portal.com/image/card/phase2/common/L/L_125431020.jpg",3)</f>
        <v>#NAME?</v>
      </c>
      <c r="C33" s="1">
        <v>0.03</v>
      </c>
      <c r="D33" s="7">
        <v>0.97368421052631582</v>
      </c>
      <c r="E33" s="7">
        <v>2.6315789473684209E-2</v>
      </c>
      <c r="F33" s="7">
        <v>0</v>
      </c>
      <c r="G33" s="7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spans="1:46" ht="27.75" customHeight="1" x14ac:dyDescent="0.25">
      <c r="A34" s="5" t="s">
        <v>355</v>
      </c>
      <c r="B34" s="6" t="e">
        <f ca="1">IMAGE("https://shadowverse-portal.com/image/card/phase2/common/L/L_125041010.jpg",3)</f>
        <v>#NAME?</v>
      </c>
      <c r="C34" s="1">
        <v>0.03</v>
      </c>
      <c r="D34" s="7">
        <v>0.97368421052631582</v>
      </c>
      <c r="E34" s="7">
        <v>2.6315789473684209E-2</v>
      </c>
      <c r="F34" s="7">
        <v>0</v>
      </c>
      <c r="G34" s="7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spans="1:46" ht="27.75" customHeight="1" x14ac:dyDescent="0.25">
      <c r="A35" s="5" t="s">
        <v>327</v>
      </c>
      <c r="B35" s="6" t="e">
        <f ca="1">IMAGE("https://shadowverse-portal.com/image/card/phase2/common/L/L_126041010.jpg",3)</f>
        <v>#NAME?</v>
      </c>
      <c r="C35" s="1">
        <v>0.03</v>
      </c>
      <c r="D35" s="7">
        <v>0.97368421052631582</v>
      </c>
      <c r="E35" s="7">
        <v>2.6315789473684209E-2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spans="1:46" ht="27.75" customHeight="1" x14ac:dyDescent="0.25">
      <c r="A36" s="8"/>
      <c r="B36" s="6"/>
      <c r="D36" s="7"/>
      <c r="E36" s="7"/>
      <c r="F36" s="7"/>
      <c r="G36" s="7"/>
    </row>
    <row r="37" spans="1:46" ht="27.75" customHeight="1" x14ac:dyDescent="0.25">
      <c r="A37" s="8"/>
      <c r="B37" s="6"/>
      <c r="D37" s="7"/>
      <c r="E37" s="7"/>
      <c r="F37" s="7"/>
      <c r="G37" s="7"/>
    </row>
    <row r="38" spans="1:46" ht="27.75" customHeight="1" x14ac:dyDescent="0.25">
      <c r="A38" s="8"/>
      <c r="B38" s="6"/>
      <c r="D38" s="7"/>
      <c r="E38" s="7"/>
      <c r="F38" s="7"/>
      <c r="G38" s="7"/>
    </row>
    <row r="39" spans="1:46" ht="27.75" customHeight="1" x14ac:dyDescent="0.25">
      <c r="A39" s="8"/>
      <c r="B39" s="6"/>
      <c r="D39" s="7"/>
      <c r="E39" s="7"/>
      <c r="F39" s="7"/>
      <c r="G39" s="7"/>
    </row>
    <row r="40" spans="1:46" ht="27.75" customHeight="1" x14ac:dyDescent="0.25">
      <c r="A40" s="8"/>
      <c r="B40" s="6"/>
      <c r="D40" s="7"/>
      <c r="E40" s="7"/>
      <c r="F40" s="7"/>
      <c r="G40" s="7"/>
    </row>
    <row r="41" spans="1:46" ht="27.75" customHeight="1" x14ac:dyDescent="0.25">
      <c r="A41" s="8"/>
      <c r="B41" s="6"/>
      <c r="D41" s="7"/>
      <c r="E41" s="7"/>
      <c r="F41" s="7"/>
      <c r="G41" s="7"/>
    </row>
    <row r="42" spans="1:46" ht="27.75" customHeight="1" x14ac:dyDescent="0.25">
      <c r="A42" s="8"/>
      <c r="B42" s="6"/>
      <c r="D42" s="7"/>
      <c r="E42" s="7"/>
      <c r="F42" s="7"/>
      <c r="G42" s="7"/>
    </row>
    <row r="43" spans="1:46" ht="27.75" customHeight="1" x14ac:dyDescent="0.25">
      <c r="A43" s="8"/>
      <c r="B43" s="6"/>
      <c r="D43" s="7"/>
      <c r="E43" s="7"/>
      <c r="F43" s="7"/>
      <c r="G43" s="7"/>
    </row>
    <row r="44" spans="1:46" ht="27.75" customHeight="1" x14ac:dyDescent="0.25">
      <c r="A44" s="8"/>
      <c r="B44" s="6"/>
      <c r="D44" s="7"/>
      <c r="E44" s="7"/>
      <c r="F44" s="7"/>
      <c r="G44" s="7"/>
    </row>
    <row r="45" spans="1:46" ht="27.75" customHeight="1" x14ac:dyDescent="0.25">
      <c r="A45" s="8"/>
      <c r="B45" s="6"/>
      <c r="D45" s="7"/>
      <c r="E45" s="7"/>
      <c r="F45" s="7"/>
      <c r="G45" s="7"/>
    </row>
    <row r="46" spans="1:46" ht="27.75" customHeight="1" x14ac:dyDescent="0.25">
      <c r="A46" s="8"/>
      <c r="B46" s="6"/>
      <c r="D46" s="7"/>
      <c r="E46" s="7"/>
      <c r="F46" s="7"/>
      <c r="G46" s="7"/>
    </row>
    <row r="47" spans="1:46" ht="27.75" customHeight="1" x14ac:dyDescent="0.25">
      <c r="A47" s="8"/>
      <c r="B47" s="6"/>
      <c r="D47" s="7"/>
      <c r="E47" s="7"/>
      <c r="F47" s="7"/>
      <c r="G47" s="7"/>
    </row>
    <row r="48" spans="1:46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T80">
    <cfRule type="expression" dxfId="29" priority="1">
      <formula>$C2&gt;=2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40" width="8.7109375" customWidth="1"/>
  </cols>
  <sheetData>
    <row r="1" spans="1:40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36</v>
      </c>
      <c r="J1" s="4" t="s">
        <v>63</v>
      </c>
      <c r="K1" s="4" t="s">
        <v>69</v>
      </c>
      <c r="L1" s="4" t="s">
        <v>88</v>
      </c>
      <c r="M1" s="4" t="s">
        <v>94</v>
      </c>
      <c r="N1" s="4" t="s">
        <v>95</v>
      </c>
      <c r="O1" s="4" t="s">
        <v>97</v>
      </c>
      <c r="P1" s="4">
        <v>300</v>
      </c>
      <c r="Q1" s="4" t="s">
        <v>116</v>
      </c>
      <c r="R1" s="4" t="s">
        <v>121</v>
      </c>
      <c r="S1" s="4" t="s">
        <v>127</v>
      </c>
      <c r="T1" s="4" t="s">
        <v>130</v>
      </c>
      <c r="U1" s="4" t="s">
        <v>145</v>
      </c>
      <c r="V1" s="4" t="s">
        <v>149</v>
      </c>
      <c r="W1" s="4" t="s">
        <v>156</v>
      </c>
      <c r="X1" s="4" t="s">
        <v>160</v>
      </c>
      <c r="Y1" s="4" t="s">
        <v>165</v>
      </c>
      <c r="Z1" s="4" t="s">
        <v>169</v>
      </c>
      <c r="AA1" s="4" t="s">
        <v>184</v>
      </c>
      <c r="AB1" s="4" t="s">
        <v>189</v>
      </c>
      <c r="AC1" s="4" t="s">
        <v>195</v>
      </c>
      <c r="AD1" s="4" t="s">
        <v>196</v>
      </c>
      <c r="AE1" s="4" t="s">
        <v>208</v>
      </c>
      <c r="AF1" s="4" t="s">
        <v>212</v>
      </c>
      <c r="AG1" s="4" t="s">
        <v>218</v>
      </c>
      <c r="AH1" s="4" t="s">
        <v>229</v>
      </c>
      <c r="AI1" s="4" t="s">
        <v>230</v>
      </c>
      <c r="AJ1" s="4" t="s">
        <v>235</v>
      </c>
      <c r="AK1" s="4" t="s">
        <v>268</v>
      </c>
      <c r="AL1" s="4" t="s">
        <v>269</v>
      </c>
      <c r="AM1" s="4" t="s">
        <v>272</v>
      </c>
      <c r="AN1" s="4" t="s">
        <v>279</v>
      </c>
    </row>
    <row r="2" spans="1:40" ht="27.75" customHeight="1" x14ac:dyDescent="0.25">
      <c r="A2" s="5" t="s">
        <v>408</v>
      </c>
      <c r="B2" s="6" t="e">
        <f ca="1">IMAGE("https://shadowverse-portal.com/image/card/phase2/common/L/L_125021010.jpg",3)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</row>
    <row r="3" spans="1:40" ht="27.75" customHeight="1" x14ac:dyDescent="0.25">
      <c r="A3" s="5" t="s">
        <v>366</v>
      </c>
      <c r="B3" s="6" t="e">
        <f ca="1">IMAGE("https://shadowverse-portal.com/image/card/phase2/common/L/L_126031020.jpg",3)</f>
        <v>#NAME?</v>
      </c>
      <c r="C3" s="1">
        <v>3</v>
      </c>
      <c r="D3" s="7">
        <v>0</v>
      </c>
      <c r="E3" s="7">
        <v>0</v>
      </c>
      <c r="F3" s="7">
        <v>0</v>
      </c>
      <c r="G3" s="7">
        <v>1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</row>
    <row r="4" spans="1:40" ht="27.75" customHeight="1" x14ac:dyDescent="0.25">
      <c r="A4" s="5" t="s">
        <v>367</v>
      </c>
      <c r="B4" s="6" t="e">
        <f ca="1">IMAGE("https://shadowverse-portal.com/image/card/phase2/common/L/L_126031010.jpg",3)</f>
        <v>#NAME?</v>
      </c>
      <c r="C4" s="1">
        <v>3</v>
      </c>
      <c r="D4" s="7">
        <v>0</v>
      </c>
      <c r="E4" s="7">
        <v>0</v>
      </c>
      <c r="F4" s="7">
        <v>0</v>
      </c>
      <c r="G4" s="7">
        <v>1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</row>
    <row r="5" spans="1:40" ht="27.75" customHeight="1" x14ac:dyDescent="0.25">
      <c r="A5" s="5" t="s">
        <v>409</v>
      </c>
      <c r="B5" s="6" t="e">
        <f ca="1">IMAGE("https://shadowverse-portal.com/image/card/phase2/common/L/L_126141010.jpg",3)</f>
        <v>#NAME?</v>
      </c>
      <c r="C5" s="1">
        <v>2.97</v>
      </c>
      <c r="D5" s="7">
        <v>0</v>
      </c>
      <c r="E5" s="7">
        <v>0</v>
      </c>
      <c r="F5" s="7">
        <v>3.125E-2</v>
      </c>
      <c r="G5" s="7">
        <v>0.96875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2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</row>
    <row r="6" spans="1:40" ht="27.75" customHeight="1" x14ac:dyDescent="0.25">
      <c r="A6" s="5" t="s">
        <v>324</v>
      </c>
      <c r="B6" s="6" t="e">
        <f ca="1">IMAGE("https://shadowverse-portal.com/image/card/phase2/common/L/L_124024010.jpg",3)</f>
        <v>#NAME?</v>
      </c>
      <c r="C6" s="1">
        <v>2.97</v>
      </c>
      <c r="D6" s="7">
        <v>0</v>
      </c>
      <c r="E6" s="7">
        <v>0</v>
      </c>
      <c r="F6" s="7">
        <v>3.125E-2</v>
      </c>
      <c r="G6" s="7">
        <v>0.96875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2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</row>
    <row r="7" spans="1:40" ht="27.75" customHeight="1" x14ac:dyDescent="0.25">
      <c r="A7" s="5" t="s">
        <v>410</v>
      </c>
      <c r="B7" s="6" t="e">
        <f ca="1">IMAGE("https://shadowverse-portal.com/image/card/phase2/common/L/L_124141010.jpg",3)</f>
        <v>#NAME?</v>
      </c>
      <c r="C7" s="1">
        <v>2.94</v>
      </c>
      <c r="D7" s="7">
        <v>0</v>
      </c>
      <c r="E7" s="7">
        <v>3.125E-2</v>
      </c>
      <c r="F7" s="7">
        <v>0</v>
      </c>
      <c r="G7" s="7">
        <v>0.96875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1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</row>
    <row r="8" spans="1:40" ht="27.75" customHeight="1" x14ac:dyDescent="0.25">
      <c r="A8" s="5" t="s">
        <v>411</v>
      </c>
      <c r="B8" s="6" t="e">
        <f ca="1">IMAGE("https://shadowverse-portal.com/image/card/phase2/common/L/L_126114010.jpg",3)</f>
        <v>#NAME?</v>
      </c>
      <c r="C8" s="1">
        <v>2.5299999999999998</v>
      </c>
      <c r="D8" s="7">
        <v>9.375E-2</v>
      </c>
      <c r="E8" s="7">
        <v>0</v>
      </c>
      <c r="F8" s="7">
        <v>0.1875</v>
      </c>
      <c r="G8" s="7">
        <v>0.71875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3</v>
      </c>
      <c r="R8" s="1">
        <v>2</v>
      </c>
      <c r="S8" s="1">
        <v>0</v>
      </c>
      <c r="T8" s="1">
        <v>3</v>
      </c>
      <c r="U8" s="1">
        <v>3</v>
      </c>
      <c r="V8" s="1">
        <v>2</v>
      </c>
      <c r="W8" s="1">
        <v>3</v>
      </c>
      <c r="X8" s="1">
        <v>2</v>
      </c>
      <c r="Y8" s="1">
        <v>3</v>
      </c>
      <c r="Z8" s="1">
        <v>3</v>
      </c>
      <c r="AA8" s="1">
        <v>2</v>
      </c>
      <c r="AB8" s="1">
        <v>0</v>
      </c>
      <c r="AC8" s="1">
        <v>3</v>
      </c>
      <c r="AD8" s="1">
        <v>3</v>
      </c>
      <c r="AE8" s="1">
        <v>3</v>
      </c>
      <c r="AF8" s="1">
        <v>2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2</v>
      </c>
      <c r="AM8" s="1">
        <v>3</v>
      </c>
      <c r="AN8" s="1">
        <v>3</v>
      </c>
    </row>
    <row r="9" spans="1:40" ht="27.75" customHeight="1" x14ac:dyDescent="0.25">
      <c r="A9" s="5" t="s">
        <v>311</v>
      </c>
      <c r="B9" s="6" t="e">
        <f ca="1">IMAGE("https://shadowverse-portal.com/image/card/phase2/common/L/L_123041020.jpg",3)</f>
        <v>#NAME?</v>
      </c>
      <c r="C9" s="1">
        <v>2.5299999999999998</v>
      </c>
      <c r="D9" s="7">
        <v>9.375E-2</v>
      </c>
      <c r="E9" s="7">
        <v>3.125E-2</v>
      </c>
      <c r="F9" s="7">
        <v>0.125</v>
      </c>
      <c r="G9" s="7">
        <v>0.75</v>
      </c>
      <c r="H9" s="1">
        <v>3</v>
      </c>
      <c r="I9" s="1">
        <v>3</v>
      </c>
      <c r="J9" s="1">
        <v>3</v>
      </c>
      <c r="K9" s="1">
        <v>2</v>
      </c>
      <c r="L9" s="1">
        <v>3</v>
      </c>
      <c r="M9" s="1">
        <v>3</v>
      </c>
      <c r="N9" s="1">
        <v>3</v>
      </c>
      <c r="O9" s="1">
        <v>3</v>
      </c>
      <c r="P9" s="1">
        <v>0</v>
      </c>
      <c r="Q9" s="1">
        <v>3</v>
      </c>
      <c r="R9" s="1">
        <v>2</v>
      </c>
      <c r="S9" s="1">
        <v>0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1</v>
      </c>
      <c r="Z9" s="1">
        <v>3</v>
      </c>
      <c r="AA9" s="1">
        <v>0</v>
      </c>
      <c r="AB9" s="1">
        <v>3</v>
      </c>
      <c r="AC9" s="1">
        <v>3</v>
      </c>
      <c r="AD9" s="1">
        <v>3</v>
      </c>
      <c r="AE9" s="1">
        <v>3</v>
      </c>
      <c r="AF9" s="1">
        <v>2</v>
      </c>
      <c r="AG9" s="1">
        <v>2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</row>
    <row r="10" spans="1:40" ht="27.75" customHeight="1" x14ac:dyDescent="0.25">
      <c r="A10" s="5" t="s">
        <v>412</v>
      </c>
      <c r="B10" s="6" t="e">
        <f ca="1">IMAGE("https://shadowverse-portal.com/image/card/phase2/common/L/L_127141020.jpg",3)</f>
        <v>#NAME?</v>
      </c>
      <c r="C10" s="1">
        <v>2.38</v>
      </c>
      <c r="D10" s="7">
        <v>0</v>
      </c>
      <c r="E10" s="7">
        <v>0</v>
      </c>
      <c r="F10" s="7">
        <v>0.625</v>
      </c>
      <c r="G10" s="7">
        <v>0.375</v>
      </c>
      <c r="H10" s="1">
        <v>2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2</v>
      </c>
      <c r="O10" s="1">
        <v>3</v>
      </c>
      <c r="P10" s="1">
        <v>3</v>
      </c>
      <c r="Q10" s="1">
        <v>2</v>
      </c>
      <c r="R10" s="1">
        <v>3</v>
      </c>
      <c r="S10" s="1">
        <v>2</v>
      </c>
      <c r="T10" s="1">
        <v>3</v>
      </c>
      <c r="U10" s="1">
        <v>2</v>
      </c>
      <c r="V10" s="1">
        <v>2</v>
      </c>
      <c r="W10" s="1">
        <v>2</v>
      </c>
      <c r="X10" s="1">
        <v>3</v>
      </c>
      <c r="Y10" s="1">
        <v>3</v>
      </c>
      <c r="Z10" s="1">
        <v>2</v>
      </c>
      <c r="AA10" s="1">
        <v>2</v>
      </c>
      <c r="AB10" s="1">
        <v>2</v>
      </c>
      <c r="AC10" s="1">
        <v>3</v>
      </c>
      <c r="AD10" s="1">
        <v>3</v>
      </c>
      <c r="AE10" s="1">
        <v>2</v>
      </c>
      <c r="AF10" s="1">
        <v>3</v>
      </c>
      <c r="AG10" s="1">
        <v>3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</row>
    <row r="11" spans="1:40" ht="27.75" customHeight="1" x14ac:dyDescent="0.25">
      <c r="A11" s="5" t="s">
        <v>413</v>
      </c>
      <c r="B11" s="6" t="e">
        <f ca="1">IMAGE("https://shadowverse-portal.com/image/card/phase2/common/L/L_124034010.jpg",3)</f>
        <v>#NAME?</v>
      </c>
      <c r="C11" s="1">
        <v>2</v>
      </c>
      <c r="D11" s="7">
        <v>3.125E-2</v>
      </c>
      <c r="E11" s="7">
        <v>0.125</v>
      </c>
      <c r="F11" s="7">
        <v>0.65625</v>
      </c>
      <c r="G11" s="7">
        <v>0.1875</v>
      </c>
      <c r="H11" s="1">
        <v>2</v>
      </c>
      <c r="I11" s="1">
        <v>3</v>
      </c>
      <c r="J11" s="1">
        <v>2</v>
      </c>
      <c r="K11" s="1">
        <v>1</v>
      </c>
      <c r="L11" s="1">
        <v>2</v>
      </c>
      <c r="M11" s="1">
        <v>1</v>
      </c>
      <c r="N11" s="1">
        <v>3</v>
      </c>
      <c r="O11" s="1">
        <v>2</v>
      </c>
      <c r="P11" s="1">
        <v>2</v>
      </c>
      <c r="Q11" s="1">
        <v>2</v>
      </c>
      <c r="R11" s="1">
        <v>2</v>
      </c>
      <c r="S11" s="1">
        <v>0</v>
      </c>
      <c r="T11" s="1">
        <v>3</v>
      </c>
      <c r="U11" s="1">
        <v>2</v>
      </c>
      <c r="V11" s="1">
        <v>2</v>
      </c>
      <c r="W11" s="1">
        <v>2</v>
      </c>
      <c r="X11" s="1">
        <v>2</v>
      </c>
      <c r="Y11" s="1">
        <v>1</v>
      </c>
      <c r="Z11" s="1">
        <v>3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2</v>
      </c>
      <c r="AI11" s="1">
        <v>2</v>
      </c>
      <c r="AJ11" s="1">
        <v>2</v>
      </c>
      <c r="AK11" s="1">
        <v>2</v>
      </c>
      <c r="AL11" s="1">
        <v>3</v>
      </c>
      <c r="AM11" s="1">
        <v>1</v>
      </c>
      <c r="AN11" s="1">
        <v>2</v>
      </c>
    </row>
    <row r="12" spans="1:40" ht="27.75" customHeight="1" x14ac:dyDescent="0.25">
      <c r="A12" s="5" t="s">
        <v>343</v>
      </c>
      <c r="B12" s="6" t="e">
        <f ca="1">IMAGE("https://shadowverse-portal.com/image/card/phase2/common/L/L_125041020.jpg",3)</f>
        <v>#NAME?</v>
      </c>
      <c r="C12" s="1">
        <v>1.84</v>
      </c>
      <c r="D12" s="7">
        <v>0.25</v>
      </c>
      <c r="E12" s="7">
        <v>3.125E-2</v>
      </c>
      <c r="F12" s="7">
        <v>0.34375</v>
      </c>
      <c r="G12" s="7">
        <v>0.375</v>
      </c>
      <c r="H12" s="1">
        <v>2</v>
      </c>
      <c r="I12" s="1">
        <v>3</v>
      </c>
      <c r="J12" s="1">
        <v>1</v>
      </c>
      <c r="K12" s="1">
        <v>3</v>
      </c>
      <c r="L12" s="1">
        <v>2</v>
      </c>
      <c r="M12" s="1">
        <v>3</v>
      </c>
      <c r="N12" s="1">
        <v>0</v>
      </c>
      <c r="O12" s="1">
        <v>2</v>
      </c>
      <c r="P12" s="1">
        <v>0</v>
      </c>
      <c r="Q12" s="1">
        <v>0</v>
      </c>
      <c r="R12" s="1">
        <v>3</v>
      </c>
      <c r="S12" s="1">
        <v>0</v>
      </c>
      <c r="T12" s="1">
        <v>3</v>
      </c>
      <c r="U12" s="1">
        <v>2</v>
      </c>
      <c r="V12" s="1">
        <v>3</v>
      </c>
      <c r="W12" s="1">
        <v>3</v>
      </c>
      <c r="X12" s="1">
        <v>2</v>
      </c>
      <c r="Y12" s="1">
        <v>3</v>
      </c>
      <c r="Z12" s="1">
        <v>0</v>
      </c>
      <c r="AA12" s="1">
        <v>3</v>
      </c>
      <c r="AB12" s="1">
        <v>0</v>
      </c>
      <c r="AC12" s="1">
        <v>2</v>
      </c>
      <c r="AD12" s="1">
        <v>0</v>
      </c>
      <c r="AE12" s="1">
        <v>2</v>
      </c>
      <c r="AF12" s="1">
        <v>3</v>
      </c>
      <c r="AG12" s="1">
        <v>0</v>
      </c>
      <c r="AH12" s="1">
        <v>2</v>
      </c>
      <c r="AI12" s="1">
        <v>2</v>
      </c>
      <c r="AJ12" s="1">
        <v>3</v>
      </c>
      <c r="AK12" s="1">
        <v>2</v>
      </c>
      <c r="AL12" s="1">
        <v>3</v>
      </c>
      <c r="AM12" s="1">
        <v>2</v>
      </c>
      <c r="AN12" s="1">
        <v>2</v>
      </c>
    </row>
    <row r="13" spans="1:40" ht="27.75" customHeight="1" x14ac:dyDescent="0.25">
      <c r="A13" s="5" t="s">
        <v>414</v>
      </c>
      <c r="B13" s="6" t="e">
        <f ca="1">IMAGE("https://shadowverse-portal.com/image/card/phase2/common/L/L_123134010.jpg",3)</f>
        <v>#NAME?</v>
      </c>
      <c r="C13" s="1">
        <v>1.78</v>
      </c>
      <c r="D13" s="7">
        <v>9.375E-2</v>
      </c>
      <c r="E13" s="7">
        <v>0.25</v>
      </c>
      <c r="F13" s="7">
        <v>0.4375</v>
      </c>
      <c r="G13" s="7">
        <v>0.21875</v>
      </c>
      <c r="H13" s="1">
        <v>2</v>
      </c>
      <c r="I13" s="1">
        <v>3</v>
      </c>
      <c r="J13" s="1">
        <v>2</v>
      </c>
      <c r="K13" s="1">
        <v>3</v>
      </c>
      <c r="L13" s="1">
        <v>2</v>
      </c>
      <c r="M13" s="1">
        <v>3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1</v>
      </c>
      <c r="T13" s="1">
        <v>0</v>
      </c>
      <c r="U13" s="1">
        <v>1</v>
      </c>
      <c r="V13" s="1">
        <v>3</v>
      </c>
      <c r="W13" s="1">
        <v>1</v>
      </c>
      <c r="X13" s="1">
        <v>3</v>
      </c>
      <c r="Y13" s="1">
        <v>2</v>
      </c>
      <c r="Z13" s="1">
        <v>2</v>
      </c>
      <c r="AA13" s="1">
        <v>3</v>
      </c>
      <c r="AB13" s="1">
        <v>3</v>
      </c>
      <c r="AC13" s="1">
        <v>2</v>
      </c>
      <c r="AD13" s="1">
        <v>2</v>
      </c>
      <c r="AE13" s="1">
        <v>1</v>
      </c>
      <c r="AF13" s="1">
        <v>2</v>
      </c>
      <c r="AG13" s="1">
        <v>0</v>
      </c>
      <c r="AH13" s="1">
        <v>0</v>
      </c>
      <c r="AI13" s="1">
        <v>1</v>
      </c>
      <c r="AJ13" s="1">
        <v>1</v>
      </c>
      <c r="AK13" s="1">
        <v>1</v>
      </c>
      <c r="AL13" s="1">
        <v>2</v>
      </c>
      <c r="AM13" s="1">
        <v>2</v>
      </c>
      <c r="AN13" s="1">
        <v>1</v>
      </c>
    </row>
    <row r="14" spans="1:40" ht="27.75" customHeight="1" x14ac:dyDescent="0.25">
      <c r="A14" s="5" t="s">
        <v>415</v>
      </c>
      <c r="B14" s="6" t="e">
        <f ca="1">IMAGE("https://shadowverse-portal.com/image/card/phase2/common/L/L_126131010.jpg",3)</f>
        <v>#NAME?</v>
      </c>
      <c r="C14" s="1">
        <v>1.72</v>
      </c>
      <c r="D14" s="7">
        <v>0.28125</v>
      </c>
      <c r="E14" s="7">
        <v>3.125E-2</v>
      </c>
      <c r="F14" s="7">
        <v>0.375</v>
      </c>
      <c r="G14" s="7">
        <v>0.3125</v>
      </c>
      <c r="H14" s="1">
        <v>2</v>
      </c>
      <c r="I14" s="1">
        <v>0</v>
      </c>
      <c r="J14" s="1">
        <v>1</v>
      </c>
      <c r="K14" s="1">
        <v>3</v>
      </c>
      <c r="L14" s="1">
        <v>0</v>
      </c>
      <c r="M14" s="1">
        <v>0</v>
      </c>
      <c r="N14" s="1">
        <v>2</v>
      </c>
      <c r="O14" s="1">
        <v>0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2</v>
      </c>
      <c r="V14" s="1">
        <v>0</v>
      </c>
      <c r="W14" s="1">
        <v>0</v>
      </c>
      <c r="X14" s="1">
        <v>0</v>
      </c>
      <c r="Y14" s="1">
        <v>3</v>
      </c>
      <c r="Z14" s="1">
        <v>2</v>
      </c>
      <c r="AA14" s="1">
        <v>3</v>
      </c>
      <c r="AB14" s="1">
        <v>2</v>
      </c>
      <c r="AC14" s="1">
        <v>0</v>
      </c>
      <c r="AD14" s="1">
        <v>0</v>
      </c>
      <c r="AE14" s="1">
        <v>2</v>
      </c>
      <c r="AF14" s="1">
        <v>3</v>
      </c>
      <c r="AG14" s="1">
        <v>3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</row>
    <row r="15" spans="1:40" ht="27.75" customHeight="1" x14ac:dyDescent="0.25">
      <c r="A15" s="5" t="s">
        <v>416</v>
      </c>
      <c r="B15" s="6" t="e">
        <f ca="1">IMAGE("https://shadowverse-portal.com/image/card/phase2/common/L/L_127141010.jpg",3)</f>
        <v>#NAME?</v>
      </c>
      <c r="C15" s="1">
        <v>1.41</v>
      </c>
      <c r="D15" s="7">
        <v>0.53125</v>
      </c>
      <c r="E15" s="7">
        <v>0</v>
      </c>
      <c r="F15" s="7">
        <v>0</v>
      </c>
      <c r="G15" s="7">
        <v>0.46875</v>
      </c>
      <c r="H15" s="1">
        <v>0</v>
      </c>
      <c r="I15" s="1">
        <v>0</v>
      </c>
      <c r="J15" s="1">
        <v>3</v>
      </c>
      <c r="K15" s="1">
        <v>0</v>
      </c>
      <c r="L15" s="1">
        <v>0</v>
      </c>
      <c r="M15" s="1">
        <v>0</v>
      </c>
      <c r="N15" s="1">
        <v>3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3</v>
      </c>
      <c r="V15" s="1">
        <v>0</v>
      </c>
      <c r="W15" s="1">
        <v>0</v>
      </c>
      <c r="X15" s="1">
        <v>3</v>
      </c>
      <c r="Y15" s="1">
        <v>0</v>
      </c>
      <c r="Z15" s="1">
        <v>3</v>
      </c>
      <c r="AA15" s="1">
        <v>0</v>
      </c>
      <c r="AB15" s="1">
        <v>3</v>
      </c>
      <c r="AC15" s="1">
        <v>0</v>
      </c>
      <c r="AD15" s="1">
        <v>0</v>
      </c>
      <c r="AE15" s="1">
        <v>3</v>
      </c>
      <c r="AF15" s="1">
        <v>0</v>
      </c>
      <c r="AG15" s="1">
        <v>0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</row>
    <row r="16" spans="1:40" ht="27.75" customHeight="1" x14ac:dyDescent="0.25">
      <c r="A16" s="5" t="s">
        <v>417</v>
      </c>
      <c r="B16" s="6" t="e">
        <f ca="1">IMAGE("https://shadowverse-portal.com/image/card/phase2/common/L/L_126034010.jpg",3)</f>
        <v>#NAME?</v>
      </c>
      <c r="C16" s="1">
        <v>1.41</v>
      </c>
      <c r="D16" s="7">
        <v>0.375</v>
      </c>
      <c r="E16" s="7">
        <v>0</v>
      </c>
      <c r="F16" s="7">
        <v>0.46875</v>
      </c>
      <c r="G16" s="7">
        <v>0.15625</v>
      </c>
      <c r="H16" s="1">
        <v>2</v>
      </c>
      <c r="I16" s="1">
        <v>0</v>
      </c>
      <c r="J16" s="1">
        <v>2</v>
      </c>
      <c r="K16" s="1">
        <v>0</v>
      </c>
      <c r="L16" s="1">
        <v>2</v>
      </c>
      <c r="M16" s="1">
        <v>0</v>
      </c>
      <c r="N16" s="1">
        <v>3</v>
      </c>
      <c r="O16" s="1">
        <v>2</v>
      </c>
      <c r="P16" s="1">
        <v>3</v>
      </c>
      <c r="Q16" s="1">
        <v>2</v>
      </c>
      <c r="R16" s="1">
        <v>0</v>
      </c>
      <c r="S16" s="1">
        <v>0</v>
      </c>
      <c r="T16" s="1">
        <v>3</v>
      </c>
      <c r="U16" s="1">
        <v>2</v>
      </c>
      <c r="V16" s="1">
        <v>0</v>
      </c>
      <c r="W16" s="1">
        <v>2</v>
      </c>
      <c r="X16" s="1">
        <v>2</v>
      </c>
      <c r="Y16" s="1">
        <v>3</v>
      </c>
      <c r="Z16" s="1">
        <v>2</v>
      </c>
      <c r="AA16" s="1">
        <v>0</v>
      </c>
      <c r="AB16" s="1">
        <v>3</v>
      </c>
      <c r="AC16" s="1">
        <v>2</v>
      </c>
      <c r="AD16" s="1">
        <v>2</v>
      </c>
      <c r="AE16" s="1">
        <v>2</v>
      </c>
      <c r="AF16" s="1">
        <v>0</v>
      </c>
      <c r="AG16" s="1">
        <v>0</v>
      </c>
      <c r="AH16" s="1">
        <v>0</v>
      </c>
      <c r="AI16" s="1">
        <v>2</v>
      </c>
      <c r="AJ16" s="1">
        <v>0</v>
      </c>
      <c r="AK16" s="1">
        <v>2</v>
      </c>
      <c r="AL16" s="1">
        <v>0</v>
      </c>
      <c r="AM16" s="1">
        <v>2</v>
      </c>
      <c r="AN16" s="1">
        <v>2</v>
      </c>
    </row>
    <row r="17" spans="1:40" ht="27.75" customHeight="1" x14ac:dyDescent="0.25">
      <c r="A17" s="5" t="s">
        <v>418</v>
      </c>
      <c r="B17" s="6" t="e">
        <f ca="1">IMAGE("https://shadowverse-portal.com/image/card/phase2/common/L/L_125131020.jpg",3)</f>
        <v>#NAME?</v>
      </c>
      <c r="C17" s="1">
        <v>1.19</v>
      </c>
      <c r="D17" s="7">
        <v>0.5</v>
      </c>
      <c r="E17" s="7">
        <v>3.125E-2</v>
      </c>
      <c r="F17" s="7">
        <v>0.25</v>
      </c>
      <c r="G17" s="7">
        <v>0.21875</v>
      </c>
      <c r="H17" s="1">
        <v>0.5</v>
      </c>
      <c r="I17" s="1">
        <v>2</v>
      </c>
      <c r="J17" s="1">
        <v>0</v>
      </c>
      <c r="K17" s="1">
        <v>3</v>
      </c>
      <c r="L17" s="1">
        <v>2</v>
      </c>
      <c r="M17" s="1">
        <v>2</v>
      </c>
      <c r="N17" s="1">
        <v>0</v>
      </c>
      <c r="O17" s="1">
        <v>2</v>
      </c>
      <c r="P17" s="1">
        <v>2</v>
      </c>
      <c r="Q17" s="1">
        <v>0</v>
      </c>
      <c r="R17" s="1">
        <v>3</v>
      </c>
      <c r="S17" s="1">
        <v>0</v>
      </c>
      <c r="T17" s="1">
        <v>1</v>
      </c>
      <c r="U17" s="1">
        <v>0</v>
      </c>
      <c r="V17" s="1">
        <v>3</v>
      </c>
      <c r="W17" s="1">
        <v>3</v>
      </c>
      <c r="X17" s="1">
        <v>0</v>
      </c>
      <c r="Y17" s="1">
        <v>3</v>
      </c>
      <c r="Z17" s="1">
        <v>0</v>
      </c>
      <c r="AA17" s="1">
        <v>2</v>
      </c>
      <c r="AB17" s="1">
        <v>0</v>
      </c>
      <c r="AC17" s="1">
        <v>2</v>
      </c>
      <c r="AD17" s="1">
        <v>2</v>
      </c>
      <c r="AE17" s="1">
        <v>0</v>
      </c>
      <c r="AF17" s="1">
        <v>3</v>
      </c>
      <c r="AG17" s="1">
        <v>3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ht="27.75" customHeight="1" x14ac:dyDescent="0.25">
      <c r="A18" s="5" t="s">
        <v>419</v>
      </c>
      <c r="B18" s="6" t="e">
        <f ca="1">IMAGE("https://shadowverse-portal.com/image/card/phase2/common/L/L_125141030.jpg",3)</f>
        <v>#NAME?</v>
      </c>
      <c r="C18" s="1">
        <v>0.97</v>
      </c>
      <c r="D18" s="7">
        <v>0.53125</v>
      </c>
      <c r="E18" s="7">
        <v>0</v>
      </c>
      <c r="F18" s="7">
        <v>0.4375</v>
      </c>
      <c r="G18" s="7">
        <v>3.125E-2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2</v>
      </c>
      <c r="Y18" s="1">
        <v>0</v>
      </c>
      <c r="Z18" s="1">
        <v>2</v>
      </c>
      <c r="AA18" s="1">
        <v>0</v>
      </c>
      <c r="AB18" s="1">
        <v>3</v>
      </c>
      <c r="AC18" s="1">
        <v>0</v>
      </c>
      <c r="AD18" s="1">
        <v>0</v>
      </c>
      <c r="AE18" s="1">
        <v>2</v>
      </c>
      <c r="AF18" s="1">
        <v>0</v>
      </c>
      <c r="AG18" s="1">
        <v>0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N18" s="1">
        <v>2</v>
      </c>
    </row>
    <row r="19" spans="1:40" ht="27.75" customHeight="1" x14ac:dyDescent="0.25">
      <c r="A19" s="5" t="s">
        <v>420</v>
      </c>
      <c r="B19" s="6" t="e">
        <f ca="1">IMAGE("https://shadowverse-portal.com/image/card/phase2/common/L/L_123141020.jpg",3)</f>
        <v>#NAME?</v>
      </c>
      <c r="C19" s="1">
        <v>0.53</v>
      </c>
      <c r="D19" s="7">
        <v>0.75</v>
      </c>
      <c r="E19" s="7">
        <v>0</v>
      </c>
      <c r="F19" s="7">
        <v>0.21875</v>
      </c>
      <c r="G19" s="7">
        <v>3.125E-2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2</v>
      </c>
      <c r="N19" s="1">
        <v>0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3</v>
      </c>
      <c r="W19" s="1">
        <v>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 ht="27.75" customHeight="1" x14ac:dyDescent="0.25">
      <c r="A20" s="5" t="s">
        <v>328</v>
      </c>
      <c r="B20" s="6" t="e">
        <f ca="1">IMAGE("https://shadowverse-portal.com/image/card/phase2/common/L/L_126041020.jpg",3)</f>
        <v>#NAME?</v>
      </c>
      <c r="C20" s="1">
        <v>0.34</v>
      </c>
      <c r="D20" s="7">
        <v>0.8125</v>
      </c>
      <c r="E20" s="7">
        <v>3.125E-2</v>
      </c>
      <c r="F20" s="7">
        <v>0.15625</v>
      </c>
      <c r="G20" s="7">
        <v>0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ht="27.75" customHeight="1" x14ac:dyDescent="0.25">
      <c r="A21" s="5" t="s">
        <v>421</v>
      </c>
      <c r="B21" s="6" t="e">
        <f ca="1">IMAGE("https://shadowverse-portal.com/image/card/phase2/common/L/L_125141020.jpg",3)</f>
        <v>#NAME?</v>
      </c>
      <c r="C21" s="1">
        <v>0.31</v>
      </c>
      <c r="D21" s="7">
        <v>0.6875</v>
      </c>
      <c r="E21" s="7">
        <v>0.3125</v>
      </c>
      <c r="F21" s="7">
        <v>0</v>
      </c>
      <c r="G21" s="7">
        <v>0</v>
      </c>
      <c r="H21" s="1">
        <v>0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 ht="27.75" customHeight="1" x14ac:dyDescent="0.25">
      <c r="A22" s="5" t="s">
        <v>305</v>
      </c>
      <c r="B22" s="6" t="e">
        <f ca="1">IMAGE("https://shadowverse-portal.com/image/card/phase2/common/L/L_123031020.jpg",3)</f>
        <v>#NAME?</v>
      </c>
      <c r="C22" s="1">
        <v>0.25</v>
      </c>
      <c r="D22" s="7">
        <v>0.90625</v>
      </c>
      <c r="E22" s="7">
        <v>0</v>
      </c>
      <c r="F22" s="7">
        <v>3.125E-2</v>
      </c>
      <c r="G22" s="7">
        <v>6.25E-2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</v>
      </c>
      <c r="AE22" s="1">
        <v>0</v>
      </c>
      <c r="AF22" s="1">
        <v>0</v>
      </c>
      <c r="AG22" s="1">
        <v>3</v>
      </c>
      <c r="AH22" s="1">
        <v>3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 ht="27.75" customHeight="1" x14ac:dyDescent="0.25">
      <c r="A23" s="5" t="s">
        <v>422</v>
      </c>
      <c r="B23" s="6" t="e">
        <f ca="1">IMAGE("https://shadowverse-portal.com/image/card/phase2/common/L/L_123011010.jpg",3)</f>
        <v>#NAME?</v>
      </c>
      <c r="C23" s="1">
        <v>0.16</v>
      </c>
      <c r="D23" s="7">
        <v>0.9375</v>
      </c>
      <c r="E23" s="7">
        <v>0</v>
      </c>
      <c r="F23" s="7">
        <v>3.125E-2</v>
      </c>
      <c r="G23" s="7">
        <v>3.125E-2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2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 ht="27.75" customHeight="1" x14ac:dyDescent="0.25">
      <c r="A24" s="5" t="s">
        <v>423</v>
      </c>
      <c r="B24" s="6" t="e">
        <f ca="1">IMAGE("https://shadowverse-portal.com/image/card/phase2/common/L/L_123114010.jpg",3)</f>
        <v>#NAME?</v>
      </c>
      <c r="C24" s="1">
        <v>0.16</v>
      </c>
      <c r="D24" s="7">
        <v>0.9375</v>
      </c>
      <c r="E24" s="7">
        <v>0</v>
      </c>
      <c r="F24" s="7">
        <v>3.125E-2</v>
      </c>
      <c r="G24" s="7">
        <v>3.125E-2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  <c r="Q24" s="1">
        <v>0</v>
      </c>
      <c r="R24" s="1">
        <v>0</v>
      </c>
      <c r="S24" s="1">
        <v>3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 ht="27.75" customHeight="1" x14ac:dyDescent="0.25">
      <c r="A25" s="5" t="s">
        <v>424</v>
      </c>
      <c r="B25" s="6" t="e">
        <f ca="1">IMAGE("https://shadowverse-portal.com/image/card/phase2/common/L/L_126121030.jpg",3)</f>
        <v>#NAME?</v>
      </c>
      <c r="C25" s="1">
        <v>0.09</v>
      </c>
      <c r="D25" s="7">
        <v>0.96875</v>
      </c>
      <c r="E25" s="7">
        <v>0</v>
      </c>
      <c r="F25" s="7">
        <v>0</v>
      </c>
      <c r="G25" s="7">
        <v>3.125E-2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3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ht="27.75" customHeight="1" x14ac:dyDescent="0.25">
      <c r="A26" s="5" t="s">
        <v>425</v>
      </c>
      <c r="B26" s="6" t="e">
        <f ca="1">IMAGE("https://shadowverse-portal.com/image/card/phase2/common/L/L_126141030.jpg",3)</f>
        <v>#NAME?</v>
      </c>
      <c r="C26" s="1">
        <v>0.09</v>
      </c>
      <c r="D26" s="7">
        <v>0.96875</v>
      </c>
      <c r="E26" s="7">
        <v>0</v>
      </c>
      <c r="F26" s="7">
        <v>0</v>
      </c>
      <c r="G26" s="7">
        <v>3.125E-2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3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ht="27.75" customHeight="1" x14ac:dyDescent="0.25">
      <c r="A27" s="5" t="s">
        <v>426</v>
      </c>
      <c r="B27" s="6" t="e">
        <f ca="1">IMAGE("https://shadowverse-portal.com/image/card/phase2/common/L/L_124131010.jpg",3)</f>
        <v>#NAME?</v>
      </c>
      <c r="C27" s="1">
        <v>0.09</v>
      </c>
      <c r="D27" s="7">
        <v>0.96875</v>
      </c>
      <c r="E27" s="7">
        <v>0</v>
      </c>
      <c r="F27" s="7">
        <v>0</v>
      </c>
      <c r="G27" s="7">
        <v>3.125E-2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3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ht="27.75" customHeight="1" x14ac:dyDescent="0.25">
      <c r="A28" s="5" t="s">
        <v>427</v>
      </c>
      <c r="B28" s="6" t="e">
        <f ca="1">IMAGE("https://shadowverse-portal.com/image/card/phase2/common/L/L_125114010.jpg",3)</f>
        <v>#NAME?</v>
      </c>
      <c r="C28" s="1">
        <v>0.06</v>
      </c>
      <c r="D28" s="7">
        <v>0.96875</v>
      </c>
      <c r="E28" s="7">
        <v>0</v>
      </c>
      <c r="F28" s="7">
        <v>3.125E-2</v>
      </c>
      <c r="G28" s="7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ht="27.75" customHeight="1" x14ac:dyDescent="0.25">
      <c r="A29" s="5" t="s">
        <v>428</v>
      </c>
      <c r="B29" s="6" t="e">
        <f ca="1">IMAGE("https://shadowverse-portal.com/image/card/phase2/common/L/L_124141020.jpg",3)</f>
        <v>#NAME?</v>
      </c>
      <c r="C29" s="1">
        <v>0.06</v>
      </c>
      <c r="D29" s="7">
        <v>0.96875</v>
      </c>
      <c r="E29" s="7">
        <v>0</v>
      </c>
      <c r="F29" s="7">
        <v>3.125E-2</v>
      </c>
      <c r="G29" s="7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 ht="27.75" customHeight="1" x14ac:dyDescent="0.25">
      <c r="A30" s="5" t="s">
        <v>327</v>
      </c>
      <c r="B30" s="6" t="e">
        <f ca="1">IMAGE("https://shadowverse-portal.com/image/card/phase2/common/L/L_126041010.jpg",3)</f>
        <v>#NAME?</v>
      </c>
      <c r="C30" s="1">
        <v>0.06</v>
      </c>
      <c r="D30" s="7">
        <v>0.96875</v>
      </c>
      <c r="E30" s="7">
        <v>0</v>
      </c>
      <c r="F30" s="7">
        <v>3.125E-2</v>
      </c>
      <c r="G30" s="7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ht="27.75" customHeight="1" x14ac:dyDescent="0.25">
      <c r="A31" s="5" t="s">
        <v>429</v>
      </c>
      <c r="B31" s="6" t="e">
        <f ca="1">IMAGE("https://shadowverse-portal.com/image/card/phase2/common/L/L_127124010.jpg",3)</f>
        <v>#NAME?</v>
      </c>
      <c r="C31" s="1">
        <v>0.06</v>
      </c>
      <c r="D31" s="7">
        <v>0.96875</v>
      </c>
      <c r="E31" s="7">
        <v>0</v>
      </c>
      <c r="F31" s="7">
        <v>3.125E-2</v>
      </c>
      <c r="G31" s="7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 ht="27.75" customHeight="1" x14ac:dyDescent="0.25">
      <c r="A32" s="5" t="s">
        <v>430</v>
      </c>
      <c r="B32" s="6" t="e">
        <f ca="1">IMAGE("https://shadowverse-portal.com/image/card/phase2/common/L/L_125111020.jpg",3)</f>
        <v>#NAME?</v>
      </c>
      <c r="C32" s="1">
        <v>0.06</v>
      </c>
      <c r="D32" s="7">
        <v>0.96875</v>
      </c>
      <c r="E32" s="7">
        <v>0</v>
      </c>
      <c r="F32" s="7">
        <v>3.125E-2</v>
      </c>
      <c r="G32" s="7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ht="27.75" customHeight="1" x14ac:dyDescent="0.25">
      <c r="A33" s="5" t="s">
        <v>431</v>
      </c>
      <c r="B33" s="6" t="e">
        <f ca="1">IMAGE("https://shadowverse-portal.com/image/card/phase2/common/L/L_127131010.jpg",3)</f>
        <v>#NAME?</v>
      </c>
      <c r="C33" s="1">
        <v>0.03</v>
      </c>
      <c r="D33" s="7">
        <v>0.96875</v>
      </c>
      <c r="E33" s="7">
        <v>3.125E-2</v>
      </c>
      <c r="F33" s="7">
        <v>0</v>
      </c>
      <c r="G33" s="7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</row>
    <row r="34" spans="1:40" ht="27.75" customHeight="1" x14ac:dyDescent="0.25">
      <c r="A34" s="8"/>
      <c r="B34" s="6"/>
      <c r="D34" s="7"/>
      <c r="E34" s="7"/>
      <c r="F34" s="7"/>
      <c r="G34" s="7"/>
    </row>
    <row r="35" spans="1:40" ht="27.75" customHeight="1" x14ac:dyDescent="0.25">
      <c r="A35" s="8"/>
      <c r="B35" s="6"/>
      <c r="D35" s="7"/>
      <c r="E35" s="7"/>
      <c r="F35" s="7"/>
      <c r="G35" s="7"/>
    </row>
    <row r="36" spans="1:40" ht="27.75" customHeight="1" x14ac:dyDescent="0.25">
      <c r="A36" s="8"/>
      <c r="B36" s="6"/>
      <c r="D36" s="7"/>
      <c r="E36" s="7"/>
      <c r="F36" s="7"/>
      <c r="G36" s="7"/>
    </row>
    <row r="37" spans="1:40" ht="27.75" customHeight="1" x14ac:dyDescent="0.25">
      <c r="A37" s="8"/>
      <c r="B37" s="6"/>
      <c r="D37" s="7"/>
      <c r="E37" s="7"/>
      <c r="F37" s="7"/>
      <c r="G37" s="7"/>
    </row>
    <row r="38" spans="1:40" ht="27.75" customHeight="1" x14ac:dyDescent="0.25">
      <c r="A38" s="8"/>
      <c r="B38" s="6"/>
      <c r="D38" s="7"/>
      <c r="E38" s="7"/>
      <c r="F38" s="7"/>
      <c r="G38" s="7"/>
    </row>
    <row r="39" spans="1:40" ht="27.75" customHeight="1" x14ac:dyDescent="0.25">
      <c r="A39" s="8"/>
      <c r="B39" s="6"/>
      <c r="D39" s="7"/>
      <c r="E39" s="7"/>
      <c r="F39" s="7"/>
      <c r="G39" s="7"/>
    </row>
    <row r="40" spans="1:40" ht="27.75" customHeight="1" x14ac:dyDescent="0.25">
      <c r="A40" s="8"/>
      <c r="B40" s="6"/>
      <c r="D40" s="7"/>
      <c r="E40" s="7"/>
      <c r="F40" s="7"/>
      <c r="G40" s="7"/>
    </row>
    <row r="41" spans="1:40" ht="27.75" customHeight="1" x14ac:dyDescent="0.25">
      <c r="A41" s="8"/>
      <c r="B41" s="6"/>
      <c r="D41" s="7"/>
      <c r="E41" s="7"/>
      <c r="F41" s="7"/>
      <c r="G41" s="7"/>
    </row>
    <row r="42" spans="1:40" ht="27.75" customHeight="1" x14ac:dyDescent="0.25">
      <c r="A42" s="8"/>
      <c r="B42" s="6"/>
      <c r="D42" s="7"/>
      <c r="E42" s="7"/>
      <c r="F42" s="7"/>
      <c r="G42" s="7"/>
    </row>
    <row r="43" spans="1:40" ht="27.75" customHeight="1" x14ac:dyDescent="0.25">
      <c r="A43" s="8"/>
      <c r="B43" s="6"/>
      <c r="D43" s="7"/>
      <c r="E43" s="7"/>
      <c r="F43" s="7"/>
      <c r="G43" s="7"/>
    </row>
    <row r="44" spans="1:40" ht="27.75" customHeight="1" x14ac:dyDescent="0.25">
      <c r="A44" s="8"/>
      <c r="B44" s="6"/>
      <c r="D44" s="7"/>
      <c r="E44" s="7"/>
      <c r="F44" s="7"/>
      <c r="G44" s="7"/>
    </row>
    <row r="45" spans="1:40" ht="27.75" customHeight="1" x14ac:dyDescent="0.25">
      <c r="A45" s="8"/>
      <c r="B45" s="6"/>
      <c r="D45" s="7"/>
      <c r="E45" s="7"/>
      <c r="F45" s="7"/>
      <c r="G45" s="7"/>
    </row>
    <row r="46" spans="1:40" ht="27.75" customHeight="1" x14ac:dyDescent="0.25">
      <c r="A46" s="8"/>
      <c r="B46" s="6"/>
      <c r="D46" s="7"/>
      <c r="E46" s="7"/>
      <c r="F46" s="7"/>
      <c r="G46" s="7"/>
    </row>
    <row r="47" spans="1:40" ht="27.75" customHeight="1" x14ac:dyDescent="0.25">
      <c r="A47" s="8"/>
      <c r="B47" s="6"/>
      <c r="D47" s="7"/>
      <c r="E47" s="7"/>
      <c r="F47" s="7"/>
      <c r="G47" s="7"/>
    </row>
    <row r="48" spans="1:40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N80">
    <cfRule type="expression" dxfId="28" priority="1">
      <formula>$C2&gt;=2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30" customWidth="1"/>
    <col min="2" max="2" width="22" customWidth="1"/>
    <col min="3" max="36" width="8.7109375" customWidth="1"/>
  </cols>
  <sheetData>
    <row r="1" spans="1:36" x14ac:dyDescent="0.25">
      <c r="A1" s="4" t="s">
        <v>290</v>
      </c>
      <c r="B1" s="4" t="s">
        <v>291</v>
      </c>
      <c r="C1" s="4" t="s">
        <v>292</v>
      </c>
      <c r="D1" s="4" t="s">
        <v>293</v>
      </c>
      <c r="E1" s="4" t="s">
        <v>294</v>
      </c>
      <c r="F1" s="4" t="s">
        <v>295</v>
      </c>
      <c r="G1" s="4" t="s">
        <v>296</v>
      </c>
      <c r="H1" s="4" t="s">
        <v>297</v>
      </c>
      <c r="I1" s="4" t="s">
        <v>27</v>
      </c>
      <c r="J1" s="4" t="s">
        <v>31</v>
      </c>
      <c r="K1" s="4" t="s">
        <v>47</v>
      </c>
      <c r="L1" s="4" t="s">
        <v>58</v>
      </c>
      <c r="M1" s="4" t="s">
        <v>61</v>
      </c>
      <c r="N1" s="4" t="s">
        <v>73</v>
      </c>
      <c r="O1" s="4" t="s">
        <v>85</v>
      </c>
      <c r="P1" s="4" t="s">
        <v>90</v>
      </c>
      <c r="Q1" s="4" t="s">
        <v>98</v>
      </c>
      <c r="R1" s="4" t="s">
        <v>100</v>
      </c>
      <c r="S1" s="4" t="s">
        <v>112</v>
      </c>
      <c r="T1" s="4" t="s">
        <v>116</v>
      </c>
      <c r="U1" s="4" t="s">
        <v>128</v>
      </c>
      <c r="V1" s="4" t="s">
        <v>132</v>
      </c>
      <c r="W1" s="4" t="s">
        <v>135</v>
      </c>
      <c r="X1" s="4" t="s">
        <v>138</v>
      </c>
      <c r="Y1" s="4" t="s">
        <v>143</v>
      </c>
      <c r="Z1" s="4" t="s">
        <v>147</v>
      </c>
      <c r="AA1" s="4" t="s">
        <v>148</v>
      </c>
      <c r="AB1" s="4" t="s">
        <v>18</v>
      </c>
      <c r="AC1" s="4" t="s">
        <v>221</v>
      </c>
      <c r="AD1" s="4" t="s">
        <v>226</v>
      </c>
      <c r="AE1" s="4" t="s">
        <v>242</v>
      </c>
      <c r="AF1" s="4" t="s">
        <v>251</v>
      </c>
      <c r="AG1" s="4" t="s">
        <v>252</v>
      </c>
      <c r="AH1" s="4" t="s">
        <v>256</v>
      </c>
      <c r="AI1" s="4" t="s">
        <v>275</v>
      </c>
      <c r="AJ1" s="4" t="s">
        <v>278</v>
      </c>
    </row>
    <row r="2" spans="1:36" ht="27.75" customHeight="1" x14ac:dyDescent="0.25">
      <c r="A2" s="5" t="s">
        <v>432</v>
      </c>
      <c r="B2" s="6" t="e">
        <f ca="1">IMAGE("https://shadowverse-portal.com/image/card/phase2/common/L/L_123841030.jpg",3)</f>
        <v>#NAME?</v>
      </c>
      <c r="C2" s="1">
        <v>3</v>
      </c>
      <c r="D2" s="7">
        <v>0</v>
      </c>
      <c r="E2" s="7">
        <v>0</v>
      </c>
      <c r="F2" s="7">
        <v>0</v>
      </c>
      <c r="G2" s="7">
        <v>1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</row>
    <row r="3" spans="1:36" ht="27.75" customHeight="1" x14ac:dyDescent="0.25">
      <c r="A3" s="5" t="s">
        <v>433</v>
      </c>
      <c r="B3" s="6" t="e">
        <f ca="1">IMAGE("https://shadowverse-portal.com/image/card/phase2/common/L/L_125841010.jpg",3)</f>
        <v>#NAME?</v>
      </c>
      <c r="C3" s="1">
        <v>2.96</v>
      </c>
      <c r="D3" s="7">
        <v>0</v>
      </c>
      <c r="E3" s="7">
        <v>0</v>
      </c>
      <c r="F3" s="7">
        <v>3.5714285714285712E-2</v>
      </c>
      <c r="G3" s="7">
        <v>0.9642857142857143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2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</row>
    <row r="4" spans="1:36" ht="27.75" customHeight="1" x14ac:dyDescent="0.25">
      <c r="A4" s="5" t="s">
        <v>434</v>
      </c>
      <c r="B4" s="6" t="e">
        <f ca="1">IMAGE("https://shadowverse-portal.com/image/card/phase2/common/L/L_124814010.jpg",3)</f>
        <v>#NAME?</v>
      </c>
      <c r="C4" s="1">
        <v>2.96</v>
      </c>
      <c r="D4" s="7">
        <v>0</v>
      </c>
      <c r="E4" s="7">
        <v>0</v>
      </c>
      <c r="F4" s="7">
        <v>3.5714285714285712E-2</v>
      </c>
      <c r="G4" s="7">
        <v>0.9642857142857143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2</v>
      </c>
    </row>
    <row r="5" spans="1:36" ht="27.75" customHeight="1" x14ac:dyDescent="0.25">
      <c r="A5" s="5" t="s">
        <v>435</v>
      </c>
      <c r="B5" s="6" t="e">
        <f ca="1">IMAGE("https://shadowverse-portal.com/image/card/phase2/common/L/L_125821020.jpg",3)</f>
        <v>#NAME?</v>
      </c>
      <c r="C5" s="1">
        <v>2.93</v>
      </c>
      <c r="D5" s="7">
        <v>0</v>
      </c>
      <c r="E5" s="7">
        <v>0</v>
      </c>
      <c r="F5" s="7">
        <v>7.1428571428571425E-2</v>
      </c>
      <c r="G5" s="7">
        <v>0.9285714285714286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2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2</v>
      </c>
      <c r="AI5" s="1">
        <v>3</v>
      </c>
      <c r="AJ5" s="1">
        <v>3</v>
      </c>
    </row>
    <row r="6" spans="1:36" ht="27.75" customHeight="1" x14ac:dyDescent="0.25">
      <c r="A6" s="5" t="s">
        <v>436</v>
      </c>
      <c r="B6" s="6" t="e">
        <f ca="1">IMAGE("https://shadowverse-portal.com/image/card/phase2/common/L/L_124821010.jpg",3)</f>
        <v>#NAME?</v>
      </c>
      <c r="C6" s="1">
        <v>2.93</v>
      </c>
      <c r="D6" s="7">
        <v>0</v>
      </c>
      <c r="E6" s="7">
        <v>0</v>
      </c>
      <c r="F6" s="7">
        <v>7.1428571428571425E-2</v>
      </c>
      <c r="G6" s="7">
        <v>0.9285714285714286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2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2</v>
      </c>
      <c r="AJ6" s="1">
        <v>3</v>
      </c>
    </row>
    <row r="7" spans="1:36" ht="27.75" customHeight="1" x14ac:dyDescent="0.25">
      <c r="A7" s="5" t="s">
        <v>437</v>
      </c>
      <c r="B7" s="6" t="e">
        <f ca="1">IMAGE("https://shadowverse-portal.com/image/card/phase2/common/L/L_123831010.jpg",3)</f>
        <v>#NAME?</v>
      </c>
      <c r="C7" s="1">
        <v>2.89</v>
      </c>
      <c r="D7" s="7">
        <v>3.5714285714285712E-2</v>
      </c>
      <c r="E7" s="7">
        <v>0</v>
      </c>
      <c r="F7" s="7">
        <v>0</v>
      </c>
      <c r="G7" s="7">
        <v>0.9642857142857143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0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</row>
    <row r="8" spans="1:36" ht="27.75" customHeight="1" x14ac:dyDescent="0.25">
      <c r="A8" s="5" t="s">
        <v>438</v>
      </c>
      <c r="B8" s="6" t="e">
        <f ca="1">IMAGE("https://shadowverse-portal.com/image/card/phase2/common/L/L_124824010.jpg",3)</f>
        <v>#NAME?</v>
      </c>
      <c r="C8" s="1">
        <v>2.89</v>
      </c>
      <c r="D8" s="7">
        <v>0</v>
      </c>
      <c r="E8" s="7">
        <v>0</v>
      </c>
      <c r="F8" s="7">
        <v>0.1071428571428571</v>
      </c>
      <c r="G8" s="7">
        <v>0.8928571428571429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2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2</v>
      </c>
      <c r="AI8" s="1">
        <v>3</v>
      </c>
      <c r="AJ8" s="1">
        <v>2</v>
      </c>
    </row>
    <row r="9" spans="1:36" ht="27.75" customHeight="1" x14ac:dyDescent="0.25">
      <c r="A9" s="5" t="s">
        <v>343</v>
      </c>
      <c r="B9" s="6" t="e">
        <f ca="1">IMAGE("https://shadowverse-portal.com/image/card/phase2/common/L/L_125041020.jpg",3)</f>
        <v>#NAME?</v>
      </c>
      <c r="C9" s="1">
        <v>2.86</v>
      </c>
      <c r="D9" s="7">
        <v>3.5714285714285712E-2</v>
      </c>
      <c r="E9" s="7">
        <v>0</v>
      </c>
      <c r="F9" s="7">
        <v>3.5714285714285712E-2</v>
      </c>
      <c r="G9" s="7">
        <v>0.9285714285714286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2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0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</row>
    <row r="10" spans="1:36" ht="27.75" customHeight="1" x14ac:dyDescent="0.25">
      <c r="A10" s="5" t="s">
        <v>439</v>
      </c>
      <c r="B10" s="6" t="e">
        <f ca="1">IMAGE("https://shadowverse-portal.com/image/card/phase2/common/L/L_125811010.jpg",3)</f>
        <v>#NAME?</v>
      </c>
      <c r="C10" s="1">
        <v>2.82</v>
      </c>
      <c r="D10" s="7">
        <v>3.5714285714285712E-2</v>
      </c>
      <c r="E10" s="7">
        <v>0</v>
      </c>
      <c r="F10" s="7">
        <v>7.1428571428571425E-2</v>
      </c>
      <c r="G10" s="7">
        <v>0.8928571428571429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2</v>
      </c>
      <c r="Q10" s="1">
        <v>3</v>
      </c>
      <c r="R10" s="1">
        <v>3</v>
      </c>
      <c r="S10" s="1">
        <v>3</v>
      </c>
      <c r="T10" s="1">
        <v>3</v>
      </c>
      <c r="U10" s="1">
        <v>0</v>
      </c>
      <c r="V10" s="1">
        <v>3</v>
      </c>
      <c r="W10" s="1">
        <v>3</v>
      </c>
      <c r="X10" s="1">
        <v>3</v>
      </c>
      <c r="Y10" s="1">
        <v>3</v>
      </c>
      <c r="Z10" s="1">
        <v>2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</row>
    <row r="11" spans="1:36" ht="27.75" customHeight="1" x14ac:dyDescent="0.25">
      <c r="A11" s="5" t="s">
        <v>440</v>
      </c>
      <c r="B11" s="6" t="e">
        <f ca="1">IMAGE("https://shadowverse-portal.com/image/card/phase2/common/L/L_127841020.jpg",3)</f>
        <v>#NAME?</v>
      </c>
      <c r="C11" s="1">
        <v>2.82</v>
      </c>
      <c r="D11" s="7">
        <v>0</v>
      </c>
      <c r="E11" s="7">
        <v>0</v>
      </c>
      <c r="F11" s="7">
        <v>0.1785714285714286</v>
      </c>
      <c r="G11" s="7">
        <v>0.8214285714285714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2</v>
      </c>
      <c r="N11" s="1">
        <v>3</v>
      </c>
      <c r="O11" s="1">
        <v>2</v>
      </c>
      <c r="P11" s="1">
        <v>3</v>
      </c>
      <c r="Q11" s="1">
        <v>3</v>
      </c>
      <c r="R11" s="1">
        <v>3</v>
      </c>
      <c r="S11" s="1">
        <v>3</v>
      </c>
      <c r="T11" s="1">
        <v>2</v>
      </c>
      <c r="U11" s="1">
        <v>3</v>
      </c>
      <c r="V11" s="1">
        <v>3</v>
      </c>
      <c r="W11" s="1">
        <v>3</v>
      </c>
      <c r="X11" s="1">
        <v>3</v>
      </c>
      <c r="Y11" s="1">
        <v>2</v>
      </c>
      <c r="Z11" s="1">
        <v>3</v>
      </c>
      <c r="AA11" s="1">
        <v>3</v>
      </c>
      <c r="AB11" s="1">
        <v>2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</row>
    <row r="12" spans="1:36" ht="27.75" customHeight="1" x14ac:dyDescent="0.25">
      <c r="A12" s="5" t="s">
        <v>441</v>
      </c>
      <c r="B12" s="6" t="e">
        <f ca="1">IMAGE("https://shadowverse-portal.com/image/card/phase2/common/L/L_123841020.jpg",3)</f>
        <v>#NAME?</v>
      </c>
      <c r="C12" s="1">
        <v>2.61</v>
      </c>
      <c r="D12" s="7">
        <v>7.1428571428571425E-2</v>
      </c>
      <c r="E12" s="7">
        <v>0</v>
      </c>
      <c r="F12" s="7">
        <v>0.1785714285714286</v>
      </c>
      <c r="G12" s="7">
        <v>0.75</v>
      </c>
      <c r="H12" s="1">
        <v>3</v>
      </c>
      <c r="I12" s="1">
        <v>2</v>
      </c>
      <c r="J12" s="1">
        <v>3</v>
      </c>
      <c r="K12" s="1">
        <v>2</v>
      </c>
      <c r="L12" s="1">
        <v>3</v>
      </c>
      <c r="M12" s="1">
        <v>2</v>
      </c>
      <c r="N12" s="1">
        <v>3</v>
      </c>
      <c r="O12" s="1">
        <v>3</v>
      </c>
      <c r="P12" s="1">
        <v>3</v>
      </c>
      <c r="Q12" s="1">
        <v>3</v>
      </c>
      <c r="R12" s="1">
        <v>2</v>
      </c>
      <c r="S12" s="1">
        <v>3</v>
      </c>
      <c r="T12" s="1">
        <v>2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0</v>
      </c>
      <c r="AC12" s="1">
        <v>3</v>
      </c>
      <c r="AD12" s="1">
        <v>3</v>
      </c>
      <c r="AE12" s="1">
        <v>0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</row>
    <row r="13" spans="1:36" ht="27.75" customHeight="1" x14ac:dyDescent="0.25">
      <c r="A13" s="5" t="s">
        <v>442</v>
      </c>
      <c r="B13" s="6" t="e">
        <f ca="1">IMAGE("https://shadowverse-portal.com/image/card/phase2/common/L/L_126814010.jpg",3)</f>
        <v>#NAME?</v>
      </c>
      <c r="C13" s="1">
        <v>2.14</v>
      </c>
      <c r="D13" s="7">
        <v>0</v>
      </c>
      <c r="E13" s="7">
        <v>3.5714285714285712E-2</v>
      </c>
      <c r="F13" s="7">
        <v>0.7857142857142857</v>
      </c>
      <c r="G13" s="7">
        <v>0.1785714285714286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3</v>
      </c>
      <c r="Q13" s="1">
        <v>2</v>
      </c>
      <c r="R13" s="1">
        <v>3</v>
      </c>
      <c r="S13" s="1">
        <v>2</v>
      </c>
      <c r="T13" s="1">
        <v>2</v>
      </c>
      <c r="U13" s="1">
        <v>3</v>
      </c>
      <c r="V13" s="1">
        <v>2</v>
      </c>
      <c r="W13" s="1">
        <v>2</v>
      </c>
      <c r="X13" s="1">
        <v>2</v>
      </c>
      <c r="Y13" s="1">
        <v>3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3</v>
      </c>
      <c r="AJ13" s="1">
        <v>1</v>
      </c>
    </row>
    <row r="14" spans="1:36" ht="27.75" customHeight="1" x14ac:dyDescent="0.25">
      <c r="A14" s="5" t="s">
        <v>328</v>
      </c>
      <c r="B14" s="6" t="e">
        <f ca="1">IMAGE("https://shadowverse-portal.com/image/card/phase2/common/L/L_126041020.jpg",3)</f>
        <v>#NAME?</v>
      </c>
      <c r="C14" s="1">
        <v>1.68</v>
      </c>
      <c r="D14" s="7">
        <v>0.1071428571428571</v>
      </c>
      <c r="E14" s="7">
        <v>0.14285714285714279</v>
      </c>
      <c r="F14" s="7">
        <v>0.7142857142857143</v>
      </c>
      <c r="G14" s="7">
        <v>3.5714285714285712E-2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2</v>
      </c>
      <c r="N14" s="1">
        <v>2</v>
      </c>
      <c r="O14" s="1">
        <v>0</v>
      </c>
      <c r="P14" s="1">
        <v>1</v>
      </c>
      <c r="Q14" s="1">
        <v>2</v>
      </c>
      <c r="R14" s="1">
        <v>1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0</v>
      </c>
      <c r="Z14" s="1">
        <v>1</v>
      </c>
      <c r="AA14" s="1">
        <v>0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3</v>
      </c>
      <c r="AI14" s="1">
        <v>2</v>
      </c>
      <c r="AJ14" s="1">
        <v>2</v>
      </c>
    </row>
    <row r="15" spans="1:36" ht="27.75" customHeight="1" x14ac:dyDescent="0.25">
      <c r="A15" s="5" t="s">
        <v>363</v>
      </c>
      <c r="B15" s="6" t="e">
        <f ca="1">IMAGE("https://shadowverse-portal.com/image/card/phase2/common/L/L_125041030.jpg",3)</f>
        <v>#NAME?</v>
      </c>
      <c r="C15" s="1">
        <v>1.46</v>
      </c>
      <c r="D15" s="7">
        <v>0.39285714285714279</v>
      </c>
      <c r="E15" s="7">
        <v>3.5714285714285712E-2</v>
      </c>
      <c r="F15" s="7">
        <v>0.2857142857142857</v>
      </c>
      <c r="G15" s="7">
        <v>0.2857142857142857</v>
      </c>
      <c r="H15" s="1">
        <v>2</v>
      </c>
      <c r="I15" s="1">
        <v>2</v>
      </c>
      <c r="J15" s="1">
        <v>0</v>
      </c>
      <c r="K15" s="1">
        <v>2</v>
      </c>
      <c r="L15" s="1">
        <v>0</v>
      </c>
      <c r="M15" s="1">
        <v>0</v>
      </c>
      <c r="N15" s="1">
        <v>3</v>
      </c>
      <c r="O15" s="1">
        <v>0</v>
      </c>
      <c r="P15" s="1">
        <v>1</v>
      </c>
      <c r="Q15" s="1">
        <v>3</v>
      </c>
      <c r="R15" s="1">
        <v>2</v>
      </c>
      <c r="S15" s="1">
        <v>0</v>
      </c>
      <c r="T15" s="1">
        <v>3</v>
      </c>
      <c r="U15" s="1">
        <v>3</v>
      </c>
      <c r="V15" s="1">
        <v>0</v>
      </c>
      <c r="W15" s="1">
        <v>3</v>
      </c>
      <c r="X15" s="1">
        <v>2</v>
      </c>
      <c r="Y15" s="1">
        <v>0</v>
      </c>
      <c r="Z15" s="1">
        <v>0</v>
      </c>
      <c r="AA15" s="1">
        <v>0</v>
      </c>
      <c r="AB15" s="1">
        <v>3</v>
      </c>
      <c r="AC15" s="1">
        <v>2</v>
      </c>
      <c r="AD15" s="1">
        <v>3</v>
      </c>
      <c r="AE15" s="1">
        <v>2</v>
      </c>
      <c r="AF15" s="1">
        <v>0</v>
      </c>
      <c r="AG15" s="1">
        <v>3</v>
      </c>
      <c r="AH15" s="1">
        <v>2</v>
      </c>
      <c r="AI15" s="1">
        <v>0</v>
      </c>
      <c r="AJ15" s="1">
        <v>2</v>
      </c>
    </row>
    <row r="16" spans="1:36" ht="27.75" customHeight="1" x14ac:dyDescent="0.25">
      <c r="A16" s="5" t="s">
        <v>443</v>
      </c>
      <c r="B16" s="6" t="e">
        <f ca="1">IMAGE("https://shadowverse-portal.com/image/card/phase2/common/L/L_125811030.jpg",3)</f>
        <v>#NAME?</v>
      </c>
      <c r="C16" s="1">
        <v>0.75</v>
      </c>
      <c r="D16" s="7">
        <v>0.7142857142857143</v>
      </c>
      <c r="E16" s="7">
        <v>0</v>
      </c>
      <c r="F16" s="7">
        <v>0.1071428571428571</v>
      </c>
      <c r="G16" s="7">
        <v>0.1785714285714286</v>
      </c>
      <c r="H16" s="1">
        <v>0</v>
      </c>
      <c r="I16" s="1">
        <v>0</v>
      </c>
      <c r="J16" s="1">
        <v>2</v>
      </c>
      <c r="K16" s="1">
        <v>0</v>
      </c>
      <c r="L16" s="1">
        <v>2</v>
      </c>
      <c r="M16" s="1">
        <v>2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3</v>
      </c>
      <c r="Z16" s="1">
        <v>0</v>
      </c>
      <c r="AA16" s="1">
        <v>3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</row>
    <row r="17" spans="1:36" ht="27.75" customHeight="1" x14ac:dyDescent="0.25">
      <c r="A17" s="5" t="s">
        <v>444</v>
      </c>
      <c r="B17" s="6" t="e">
        <f ca="1">IMAGE("https://shadowverse-portal.com/image/card/phase2/common/L/L_125844010.jpg",3)</f>
        <v>#NAME?</v>
      </c>
      <c r="C17" s="1">
        <v>0.64</v>
      </c>
      <c r="D17" s="7">
        <v>0.6428571428571429</v>
      </c>
      <c r="E17" s="7">
        <v>0.1071428571428571</v>
      </c>
      <c r="F17" s="7">
        <v>0.2142857142857143</v>
      </c>
      <c r="G17" s="7">
        <v>3.5714285714285712E-2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2</v>
      </c>
      <c r="Z17" s="1">
        <v>3</v>
      </c>
      <c r="AA17" s="1">
        <v>2</v>
      </c>
      <c r="AB17" s="1">
        <v>2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</row>
    <row r="18" spans="1:36" ht="27.75" customHeight="1" x14ac:dyDescent="0.25">
      <c r="A18" s="5" t="s">
        <v>445</v>
      </c>
      <c r="B18" s="6" t="e">
        <f ca="1">IMAGE("https://shadowverse-portal.com/image/card/phase2/common/L/L_126841020.jpg",3)</f>
        <v>#NAME?</v>
      </c>
      <c r="C18" s="1">
        <v>0.36</v>
      </c>
      <c r="D18" s="7">
        <v>0.75</v>
      </c>
      <c r="E18" s="7">
        <v>0.14285714285714279</v>
      </c>
      <c r="F18" s="7">
        <v>0.1071428571428571</v>
      </c>
      <c r="G18" s="7">
        <v>0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  <c r="M18" s="1">
        <v>2</v>
      </c>
      <c r="N18" s="1">
        <v>0</v>
      </c>
      <c r="O18" s="1">
        <v>2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2</v>
      </c>
      <c r="AJ18" s="1">
        <v>0</v>
      </c>
    </row>
    <row r="19" spans="1:36" ht="27.75" customHeight="1" x14ac:dyDescent="0.25">
      <c r="A19" s="5" t="s">
        <v>446</v>
      </c>
      <c r="B19" s="6" t="e">
        <f ca="1">IMAGE("https://shadowverse-portal.com/image/card/phase2/common/L/L_123831020.jpg",3)</f>
        <v>#NAME?</v>
      </c>
      <c r="C19" s="1">
        <v>0.32</v>
      </c>
      <c r="D19" s="7">
        <v>0.7142857142857143</v>
      </c>
      <c r="E19" s="7">
        <v>0.25</v>
      </c>
      <c r="F19" s="7">
        <v>3.5714285714285712E-2</v>
      </c>
      <c r="G19" s="7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1</v>
      </c>
      <c r="V19" s="1">
        <v>1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</row>
    <row r="20" spans="1:36" ht="27.75" customHeight="1" x14ac:dyDescent="0.25">
      <c r="A20" s="5" t="s">
        <v>447</v>
      </c>
      <c r="B20" s="6" t="e">
        <f ca="1">IMAGE("https://shadowverse-portal.com/image/card/phase2/common/L/L_124821020.jpg",3)</f>
        <v>#NAME?</v>
      </c>
      <c r="C20" s="1">
        <v>0.32</v>
      </c>
      <c r="D20" s="7">
        <v>0.8214285714285714</v>
      </c>
      <c r="E20" s="7">
        <v>7.1428571428571425E-2</v>
      </c>
      <c r="F20" s="7">
        <v>7.1428571428571425E-2</v>
      </c>
      <c r="G20" s="7">
        <v>3.5714285714285712E-2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3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0</v>
      </c>
    </row>
    <row r="21" spans="1:36" ht="27.75" customHeight="1" x14ac:dyDescent="0.25">
      <c r="A21" s="5" t="s">
        <v>366</v>
      </c>
      <c r="B21" s="6" t="e">
        <f ca="1">IMAGE("https://shadowverse-portal.com/image/card/phase2/common/L/L_126031020.jpg",3)</f>
        <v>#NAME?</v>
      </c>
      <c r="C21" s="1">
        <v>0.28999999999999998</v>
      </c>
      <c r="D21" s="7">
        <v>0.8214285714285714</v>
      </c>
      <c r="E21" s="7">
        <v>0.1071428571428571</v>
      </c>
      <c r="F21" s="7">
        <v>3.5714285714285712E-2</v>
      </c>
      <c r="G21" s="7">
        <v>3.5714285714285712E-2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</row>
    <row r="22" spans="1:36" ht="27.75" customHeight="1" x14ac:dyDescent="0.25">
      <c r="A22" s="5" t="s">
        <v>448</v>
      </c>
      <c r="B22" s="6" t="e">
        <f ca="1">IMAGE("https://shadowverse-portal.com/image/card/phase2/common/L/L_127841010.jpg",3)</f>
        <v>#NAME?</v>
      </c>
      <c r="C22" s="1">
        <v>0.14000000000000001</v>
      </c>
      <c r="D22" s="7">
        <v>0.8928571428571429</v>
      </c>
      <c r="E22" s="7">
        <v>7.1428571428571425E-2</v>
      </c>
      <c r="F22" s="7">
        <v>3.5714285714285712E-2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</row>
    <row r="23" spans="1:36" ht="27.75" customHeight="1" x14ac:dyDescent="0.25">
      <c r="A23" s="5" t="s">
        <v>449</v>
      </c>
      <c r="B23" s="6" t="e">
        <f ca="1">IMAGE("https://shadowverse-portal.com/image/card/phase2/common/L/L_124841030.jpg",3)</f>
        <v>#NAME?</v>
      </c>
      <c r="C23" s="1">
        <v>7.0000000000000007E-2</v>
      </c>
      <c r="D23" s="7">
        <v>0.9642857142857143</v>
      </c>
      <c r="E23" s="7">
        <v>0</v>
      </c>
      <c r="F23" s="7">
        <v>3.5714285714285712E-2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</row>
    <row r="24" spans="1:36" ht="27.75" customHeight="1" x14ac:dyDescent="0.25">
      <c r="A24" s="5" t="s">
        <v>311</v>
      </c>
      <c r="B24" s="6" t="e">
        <f ca="1">IMAGE("https://shadowverse-portal.com/image/card/phase2/common/L/L_123041020.jpg",3)</f>
        <v>#NAME?</v>
      </c>
      <c r="C24" s="1">
        <v>7.0000000000000007E-2</v>
      </c>
      <c r="D24" s="7">
        <v>0.9642857142857143</v>
      </c>
      <c r="E24" s="7">
        <v>0</v>
      </c>
      <c r="F24" s="7">
        <v>3.5714285714285712E-2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</row>
    <row r="25" spans="1:36" ht="27.75" customHeight="1" x14ac:dyDescent="0.25">
      <c r="A25" s="5" t="s">
        <v>450</v>
      </c>
      <c r="B25" s="6" t="e">
        <f ca="1">IMAGE("https://shadowverse-portal.com/image/card/phase2/common/L/L_127811010.jpg",3)</f>
        <v>#NAME?</v>
      </c>
      <c r="C25" s="1">
        <v>0.04</v>
      </c>
      <c r="D25" s="7">
        <v>0.9642857142857143</v>
      </c>
      <c r="E25" s="7">
        <v>3.5714285714285712E-2</v>
      </c>
      <c r="F25" s="7">
        <v>0</v>
      </c>
      <c r="G25" s="7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</row>
    <row r="26" spans="1:36" ht="27.75" customHeight="1" x14ac:dyDescent="0.25">
      <c r="A26" s="5" t="s">
        <v>355</v>
      </c>
      <c r="B26" s="6" t="e">
        <f ca="1">IMAGE("https://shadowverse-portal.com/image/card/phase2/common/L/L_125041010.jpg",3)</f>
        <v>#NAME?</v>
      </c>
      <c r="C26" s="1">
        <v>0.04</v>
      </c>
      <c r="D26" s="7">
        <v>0.9642857142857143</v>
      </c>
      <c r="E26" s="7">
        <v>3.5714285714285712E-2</v>
      </c>
      <c r="F26" s="7">
        <v>0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</row>
    <row r="27" spans="1:36" ht="27.75" customHeight="1" x14ac:dyDescent="0.25">
      <c r="A27" s="8"/>
      <c r="B27" s="6"/>
      <c r="D27" s="7"/>
      <c r="E27" s="7"/>
      <c r="F27" s="7"/>
      <c r="G27" s="7"/>
    </row>
    <row r="28" spans="1:36" ht="27.75" customHeight="1" x14ac:dyDescent="0.25">
      <c r="A28" s="8"/>
      <c r="B28" s="6"/>
      <c r="D28" s="7"/>
      <c r="E28" s="7"/>
      <c r="F28" s="7"/>
      <c r="G28" s="7"/>
    </row>
    <row r="29" spans="1:36" ht="27.75" customHeight="1" x14ac:dyDescent="0.25">
      <c r="A29" s="8"/>
      <c r="B29" s="6"/>
      <c r="D29" s="7"/>
      <c r="E29" s="7"/>
      <c r="F29" s="7"/>
      <c r="G29" s="7"/>
    </row>
    <row r="30" spans="1:36" ht="27.75" customHeight="1" x14ac:dyDescent="0.25">
      <c r="A30" s="8"/>
      <c r="B30" s="6"/>
      <c r="D30" s="7"/>
      <c r="E30" s="7"/>
      <c r="F30" s="7"/>
      <c r="G30" s="7"/>
    </row>
    <row r="31" spans="1:36" ht="27.75" customHeight="1" x14ac:dyDescent="0.25">
      <c r="A31" s="8"/>
      <c r="B31" s="6"/>
      <c r="D31" s="7"/>
      <c r="E31" s="7"/>
      <c r="F31" s="7"/>
      <c r="G31" s="7"/>
    </row>
    <row r="32" spans="1:36" ht="27.75" customHeight="1" x14ac:dyDescent="0.25">
      <c r="A32" s="8"/>
      <c r="B32" s="6"/>
      <c r="D32" s="7"/>
      <c r="E32" s="7"/>
      <c r="F32" s="7"/>
      <c r="G32" s="7"/>
    </row>
    <row r="33" spans="1:7" ht="27.75" customHeight="1" x14ac:dyDescent="0.25">
      <c r="A33" s="8"/>
      <c r="B33" s="6"/>
      <c r="D33" s="7"/>
      <c r="E33" s="7"/>
      <c r="F33" s="7"/>
      <c r="G33" s="7"/>
    </row>
    <row r="34" spans="1:7" ht="27.75" customHeight="1" x14ac:dyDescent="0.25">
      <c r="A34" s="8"/>
      <c r="B34" s="6"/>
      <c r="D34" s="7"/>
      <c r="E34" s="7"/>
      <c r="F34" s="7"/>
      <c r="G34" s="7"/>
    </row>
    <row r="35" spans="1:7" ht="27.75" customHeight="1" x14ac:dyDescent="0.25">
      <c r="A35" s="8"/>
      <c r="B35" s="6"/>
      <c r="D35" s="7"/>
      <c r="E35" s="7"/>
      <c r="F35" s="7"/>
      <c r="G35" s="7"/>
    </row>
    <row r="36" spans="1:7" ht="27.75" customHeight="1" x14ac:dyDescent="0.25">
      <c r="A36" s="8"/>
      <c r="B36" s="6"/>
      <c r="D36" s="7"/>
      <c r="E36" s="7"/>
      <c r="F36" s="7"/>
      <c r="G36" s="7"/>
    </row>
    <row r="37" spans="1:7" ht="27.75" customHeight="1" x14ac:dyDescent="0.25">
      <c r="A37" s="8"/>
      <c r="B37" s="6"/>
      <c r="D37" s="7"/>
      <c r="E37" s="7"/>
      <c r="F37" s="7"/>
      <c r="G37" s="7"/>
    </row>
    <row r="38" spans="1:7" ht="27.75" customHeight="1" x14ac:dyDescent="0.25">
      <c r="A38" s="8"/>
      <c r="B38" s="6"/>
      <c r="D38" s="7"/>
      <c r="E38" s="7"/>
      <c r="F38" s="7"/>
      <c r="G38" s="7"/>
    </row>
    <row r="39" spans="1:7" ht="27.75" customHeight="1" x14ac:dyDescent="0.25">
      <c r="A39" s="8"/>
      <c r="B39" s="6"/>
      <c r="D39" s="7"/>
      <c r="E39" s="7"/>
      <c r="F39" s="7"/>
      <c r="G39" s="7"/>
    </row>
    <row r="40" spans="1:7" ht="27.75" customHeight="1" x14ac:dyDescent="0.25">
      <c r="A40" s="8"/>
      <c r="B40" s="6"/>
      <c r="D40" s="7"/>
      <c r="E40" s="7"/>
      <c r="F40" s="7"/>
      <c r="G40" s="7"/>
    </row>
    <row r="41" spans="1:7" ht="27.75" customHeight="1" x14ac:dyDescent="0.25">
      <c r="A41" s="8"/>
      <c r="B41" s="6"/>
      <c r="D41" s="7"/>
      <c r="E41" s="7"/>
      <c r="F41" s="7"/>
      <c r="G41" s="7"/>
    </row>
    <row r="42" spans="1:7" ht="27.75" customHeight="1" x14ac:dyDescent="0.25">
      <c r="A42" s="8"/>
      <c r="B42" s="6"/>
      <c r="D42" s="7"/>
      <c r="E42" s="7"/>
      <c r="F42" s="7"/>
      <c r="G42" s="7"/>
    </row>
    <row r="43" spans="1:7" ht="27.75" customHeight="1" x14ac:dyDescent="0.25">
      <c r="A43" s="8"/>
      <c r="B43" s="6"/>
      <c r="D43" s="7"/>
      <c r="E43" s="7"/>
      <c r="F43" s="7"/>
      <c r="G43" s="7"/>
    </row>
    <row r="44" spans="1:7" ht="27.75" customHeight="1" x14ac:dyDescent="0.25">
      <c r="A44" s="8"/>
      <c r="B44" s="6"/>
      <c r="D44" s="7"/>
      <c r="E44" s="7"/>
      <c r="F44" s="7"/>
      <c r="G44" s="7"/>
    </row>
    <row r="45" spans="1:7" ht="27.75" customHeight="1" x14ac:dyDescent="0.25">
      <c r="A45" s="8"/>
      <c r="B45" s="6"/>
      <c r="D45" s="7"/>
      <c r="E45" s="7"/>
      <c r="F45" s="7"/>
      <c r="G45" s="7"/>
    </row>
    <row r="46" spans="1:7" ht="27.75" customHeight="1" x14ac:dyDescent="0.25">
      <c r="A46" s="8"/>
      <c r="B46" s="6"/>
      <c r="D46" s="7"/>
      <c r="E46" s="7"/>
      <c r="F46" s="7"/>
      <c r="G46" s="7"/>
    </row>
    <row r="47" spans="1:7" ht="27.75" customHeight="1" x14ac:dyDescent="0.25">
      <c r="A47" s="8"/>
      <c r="B47" s="6"/>
      <c r="D47" s="7"/>
      <c r="E47" s="7"/>
      <c r="F47" s="7"/>
      <c r="G47" s="7"/>
    </row>
    <row r="48" spans="1:7" ht="27.75" customHeight="1" x14ac:dyDescent="0.25">
      <c r="A48" s="8"/>
      <c r="B48" s="6"/>
      <c r="D48" s="7"/>
      <c r="E48" s="7"/>
      <c r="F48" s="7"/>
      <c r="G48" s="7"/>
    </row>
    <row r="49" spans="1:7" ht="27.75" customHeight="1" x14ac:dyDescent="0.25">
      <c r="A49" s="8"/>
      <c r="B49" s="6"/>
      <c r="D49" s="7"/>
      <c r="E49" s="7"/>
      <c r="F49" s="7"/>
      <c r="G49" s="7"/>
    </row>
    <row r="50" spans="1:7" ht="27.75" customHeight="1" x14ac:dyDescent="0.25">
      <c r="A50" s="8"/>
      <c r="B50" s="6"/>
      <c r="D50" s="7"/>
      <c r="E50" s="7"/>
      <c r="F50" s="7"/>
      <c r="G50" s="7"/>
    </row>
    <row r="51" spans="1:7" ht="27.75" customHeight="1" x14ac:dyDescent="0.25">
      <c r="A51" s="8"/>
      <c r="B51" s="6"/>
      <c r="D51" s="7"/>
      <c r="E51" s="7"/>
      <c r="F51" s="7"/>
      <c r="G51" s="7"/>
    </row>
    <row r="52" spans="1:7" ht="27.75" customHeight="1" x14ac:dyDescent="0.25">
      <c r="A52" s="8"/>
      <c r="B52" s="6"/>
      <c r="D52" s="7"/>
      <c r="E52" s="7"/>
      <c r="F52" s="7"/>
      <c r="G52" s="7"/>
    </row>
    <row r="53" spans="1:7" ht="27.75" customHeight="1" x14ac:dyDescent="0.25">
      <c r="A53" s="8"/>
      <c r="B53" s="6"/>
      <c r="D53" s="7"/>
      <c r="E53" s="7"/>
      <c r="F53" s="7"/>
      <c r="G53" s="7"/>
    </row>
    <row r="54" spans="1:7" ht="27.75" customHeight="1" x14ac:dyDescent="0.25">
      <c r="A54" s="8"/>
      <c r="B54" s="6"/>
      <c r="D54" s="7"/>
      <c r="E54" s="7"/>
      <c r="F54" s="7"/>
      <c r="G54" s="7"/>
    </row>
    <row r="55" spans="1:7" ht="27.75" customHeight="1" x14ac:dyDescent="0.25">
      <c r="A55" s="8"/>
      <c r="B55" s="6"/>
      <c r="D55" s="7"/>
      <c r="E55" s="7"/>
      <c r="F55" s="7"/>
      <c r="G55" s="7"/>
    </row>
    <row r="56" spans="1:7" ht="27.75" customHeight="1" x14ac:dyDescent="0.25">
      <c r="A56" s="8"/>
      <c r="B56" s="6"/>
      <c r="D56" s="7"/>
      <c r="E56" s="7"/>
      <c r="F56" s="7"/>
      <c r="G56" s="7"/>
    </row>
    <row r="57" spans="1:7" ht="27.75" customHeight="1" x14ac:dyDescent="0.25">
      <c r="A57" s="8"/>
      <c r="B57" s="6"/>
      <c r="D57" s="7"/>
      <c r="E57" s="7"/>
      <c r="F57" s="7"/>
      <c r="G57" s="7"/>
    </row>
    <row r="58" spans="1:7" ht="27.75" customHeight="1" x14ac:dyDescent="0.25">
      <c r="A58" s="8"/>
      <c r="B58" s="6"/>
      <c r="D58" s="7"/>
      <c r="E58" s="7"/>
      <c r="F58" s="7"/>
      <c r="G58" s="7"/>
    </row>
    <row r="59" spans="1:7" ht="27.75" customHeight="1" x14ac:dyDescent="0.25">
      <c r="A59" s="8"/>
      <c r="B59" s="6"/>
      <c r="D59" s="7"/>
      <c r="E59" s="7"/>
      <c r="F59" s="7"/>
      <c r="G59" s="7"/>
    </row>
    <row r="60" spans="1:7" ht="27.75" customHeight="1" x14ac:dyDescent="0.25">
      <c r="A60" s="8"/>
      <c r="B60" s="6"/>
      <c r="D60" s="7"/>
      <c r="E60" s="7"/>
      <c r="F60" s="7"/>
      <c r="G60" s="7"/>
    </row>
    <row r="61" spans="1:7" ht="27.75" customHeight="1" x14ac:dyDescent="0.25">
      <c r="A61" s="8"/>
      <c r="B61" s="6"/>
      <c r="D61" s="7"/>
      <c r="E61" s="7"/>
      <c r="F61" s="7"/>
      <c r="G61" s="7"/>
    </row>
    <row r="62" spans="1:7" ht="27.75" customHeight="1" x14ac:dyDescent="0.25">
      <c r="A62" s="8"/>
      <c r="B62" s="6"/>
      <c r="D62" s="7"/>
      <c r="E62" s="7"/>
      <c r="F62" s="7"/>
      <c r="G62" s="7"/>
    </row>
    <row r="63" spans="1:7" ht="27.75" customHeight="1" x14ac:dyDescent="0.25">
      <c r="A63" s="8"/>
      <c r="B63" s="6"/>
      <c r="D63" s="7"/>
      <c r="E63" s="7"/>
      <c r="F63" s="7"/>
      <c r="G63" s="7"/>
    </row>
    <row r="64" spans="1:7" ht="27.75" customHeight="1" x14ac:dyDescent="0.25">
      <c r="A64" s="8"/>
      <c r="B64" s="6"/>
      <c r="D64" s="7"/>
      <c r="E64" s="7"/>
      <c r="F64" s="7"/>
      <c r="G64" s="7"/>
    </row>
    <row r="65" spans="1:7" ht="27.75" customHeight="1" x14ac:dyDescent="0.25">
      <c r="A65" s="8"/>
      <c r="B65" s="6"/>
      <c r="D65" s="7"/>
      <c r="E65" s="7"/>
      <c r="F65" s="7"/>
      <c r="G65" s="7"/>
    </row>
    <row r="66" spans="1:7" ht="27.75" customHeight="1" x14ac:dyDescent="0.25">
      <c r="A66" s="8"/>
      <c r="B66" s="6"/>
      <c r="D66" s="7"/>
      <c r="E66" s="7"/>
      <c r="F66" s="7"/>
      <c r="G66" s="7"/>
    </row>
    <row r="67" spans="1:7" ht="27.75" customHeight="1" x14ac:dyDescent="0.25">
      <c r="A67" s="8"/>
      <c r="B67" s="6"/>
      <c r="D67" s="7"/>
      <c r="E67" s="7"/>
      <c r="F67" s="7"/>
      <c r="G67" s="7"/>
    </row>
    <row r="68" spans="1:7" ht="27.75" customHeight="1" x14ac:dyDescent="0.25">
      <c r="A68" s="8"/>
      <c r="B68" s="6"/>
      <c r="D68" s="7"/>
      <c r="E68" s="7"/>
      <c r="F68" s="7"/>
      <c r="G68" s="7"/>
    </row>
    <row r="69" spans="1:7" ht="27.75" customHeight="1" x14ac:dyDescent="0.25">
      <c r="A69" s="8"/>
      <c r="B69" s="6"/>
      <c r="D69" s="7"/>
      <c r="E69" s="7"/>
      <c r="F69" s="7"/>
      <c r="G69" s="7"/>
    </row>
    <row r="70" spans="1:7" ht="27.75" customHeight="1" x14ac:dyDescent="0.25">
      <c r="A70" s="8"/>
      <c r="B70" s="6"/>
      <c r="D70" s="7"/>
      <c r="E70" s="7"/>
      <c r="F70" s="7"/>
      <c r="G70" s="7"/>
    </row>
    <row r="71" spans="1:7" ht="27.75" customHeight="1" x14ac:dyDescent="0.25">
      <c r="A71" s="8"/>
      <c r="B71" s="6"/>
      <c r="D71" s="7"/>
      <c r="E71" s="7"/>
      <c r="F71" s="7"/>
      <c r="G71" s="7"/>
    </row>
    <row r="72" spans="1:7" ht="27.75" customHeight="1" x14ac:dyDescent="0.25">
      <c r="A72" s="8"/>
      <c r="B72" s="6"/>
      <c r="D72" s="7"/>
      <c r="E72" s="7"/>
      <c r="F72" s="7"/>
      <c r="G72" s="7"/>
    </row>
    <row r="73" spans="1:7" ht="27.75" customHeight="1" x14ac:dyDescent="0.25">
      <c r="A73" s="8"/>
      <c r="B73" s="6"/>
      <c r="D73" s="7"/>
      <c r="E73" s="7"/>
      <c r="F73" s="7"/>
      <c r="G73" s="7"/>
    </row>
    <row r="74" spans="1:7" ht="27.75" customHeight="1" x14ac:dyDescent="0.25">
      <c r="A74" s="8"/>
      <c r="B74" s="6"/>
      <c r="D74" s="7"/>
      <c r="E74" s="7"/>
      <c r="F74" s="7"/>
      <c r="G74" s="7"/>
    </row>
    <row r="75" spans="1:7" ht="27.75" customHeight="1" x14ac:dyDescent="0.25">
      <c r="A75" s="8"/>
      <c r="B75" s="6"/>
      <c r="D75" s="7"/>
      <c r="E75" s="7"/>
      <c r="F75" s="7"/>
      <c r="G75" s="7"/>
    </row>
    <row r="76" spans="1:7" ht="27.75" customHeight="1" x14ac:dyDescent="0.25">
      <c r="A76" s="8"/>
      <c r="B76" s="6"/>
      <c r="D76" s="7"/>
      <c r="E76" s="7"/>
      <c r="F76" s="7"/>
      <c r="G76" s="7"/>
    </row>
    <row r="77" spans="1:7" ht="27.75" customHeight="1" x14ac:dyDescent="0.25">
      <c r="A77" s="8"/>
      <c r="B77" s="6"/>
      <c r="D77" s="7"/>
      <c r="E77" s="7"/>
      <c r="F77" s="7"/>
      <c r="G77" s="7"/>
    </row>
    <row r="78" spans="1:7" ht="27.75" customHeight="1" x14ac:dyDescent="0.25">
      <c r="A78" s="8"/>
      <c r="B78" s="6"/>
      <c r="D78" s="7"/>
      <c r="E78" s="7"/>
      <c r="F78" s="7"/>
      <c r="G78" s="7"/>
    </row>
    <row r="79" spans="1:7" ht="27.75" customHeight="1" x14ac:dyDescent="0.25">
      <c r="A79" s="8"/>
      <c r="B79" s="6"/>
      <c r="D79" s="7"/>
      <c r="E79" s="7"/>
      <c r="F79" s="7"/>
      <c r="G79" s="7"/>
    </row>
    <row r="80" spans="1:7" ht="15.75" customHeight="1" x14ac:dyDescent="0.25">
      <c r="A80" s="8"/>
      <c r="B80" s="6"/>
      <c r="D80" s="7"/>
      <c r="E80" s="7"/>
      <c r="F80" s="7"/>
      <c r="G80" s="7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J80">
    <cfRule type="expression" dxfId="27" priority="1">
      <formula>$C2&gt;=2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Names and Links</vt:lpstr>
      <vt:lpstr>Decks</vt:lpstr>
      <vt:lpstr>Lineups</vt:lpstr>
      <vt:lpstr>Last Words Shadow</vt:lpstr>
      <vt:lpstr>Loot Sword</vt:lpstr>
      <vt:lpstr>Test Subject Rune</vt:lpstr>
      <vt:lpstr>Armed Dragon</vt:lpstr>
      <vt:lpstr>Hozumi Forest</vt:lpstr>
      <vt:lpstr>Puppet Portal</vt:lpstr>
      <vt:lpstr>Spellboost Rune </vt:lpstr>
      <vt:lpstr>Discard Dragon</vt:lpstr>
      <vt:lpstr>Chess Rune</vt:lpstr>
      <vt:lpstr>Crystallize Haven</vt:lpstr>
      <vt:lpstr>Bahamut Dragon</vt:lpstr>
      <vt:lpstr>Wrath Blood</vt:lpstr>
      <vt:lpstr>Enhance Portal</vt:lpstr>
      <vt:lpstr>Machina Portal</vt:lpstr>
      <vt:lpstr>Pazuzu Blood</vt:lpstr>
      <vt:lpstr>Commander Sword</vt:lpstr>
      <vt:lpstr>Control Portal</vt:lpstr>
      <vt:lpstr>Armed Discard Dragon</vt:lpstr>
      <vt:lpstr>Ambush Forest</vt:lpstr>
      <vt:lpstr>Heroic Sword</vt:lpstr>
      <vt:lpstr>Control Forest</vt:lpstr>
      <vt:lpstr>Magachiyo Forest</vt:lpstr>
      <vt:lpstr>Ghost Shadow</vt:lpstr>
      <vt:lpstr>Genomuel Blood</vt:lpstr>
      <vt:lpstr>Evo Forest</vt:lpstr>
      <vt:lpstr>Reanimate Shadow</vt:lpstr>
      <vt:lpstr>Heal Haven</vt:lpstr>
      <vt:lpstr>Evo Rally Sword</vt:lpstr>
      <vt:lpstr>Uneriel Haven</vt:lpstr>
      <vt:lpstr>Control Haven</vt:lpstr>
      <vt:lpstr>Ramp Dragon</vt:lpstr>
      <vt:lpstr>Evo Blood</vt:lpstr>
      <vt:lpstr>Dirt Rune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Soon Loh</cp:lastModifiedBy>
  <dcterms:modified xsi:type="dcterms:W3CDTF">2023-02-13T10:07:28Z</dcterms:modified>
</cp:coreProperties>
</file>