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CI-DEDE\Users\Public\PT. PERISAI CAKRAWALA INDONESIA\INVOICE\Non PPn_Invoice\2022\"/>
    </mc:Choice>
  </mc:AlternateContent>
  <bookViews>
    <workbookView xWindow="0" yWindow="0" windowWidth="20490" windowHeight="7620"/>
  </bookViews>
  <sheets>
    <sheet name="Berat Untuk PCI " sheetId="1" r:id="rId1"/>
  </sheets>
  <definedNames>
    <definedName name="_xlnm._FilterDatabase" localSheetId="0" hidden="1">'Berat Untuk PCI '!$A$4:$H$124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5" i="1" l="1"/>
  <c r="G135" i="1"/>
  <c r="B136" i="1" l="1"/>
  <c r="B135" i="1"/>
  <c r="F135" i="1"/>
  <c r="E135" i="1" l="1"/>
  <c r="F14" i="1"/>
  <c r="D135" i="1" l="1"/>
  <c r="C135" i="1" l="1"/>
  <c r="F87" i="1"/>
  <c r="F52" i="1"/>
  <c r="F53" i="1"/>
  <c r="K89" i="1" l="1"/>
  <c r="K90" i="1"/>
  <c r="K25" i="1"/>
  <c r="E122" i="1" l="1"/>
  <c r="D122" i="1"/>
  <c r="F121" i="1"/>
  <c r="H121" i="1" s="1"/>
  <c r="F120" i="1"/>
  <c r="F119" i="1"/>
  <c r="H119" i="1" s="1"/>
  <c r="F118" i="1"/>
  <c r="H118" i="1" s="1"/>
  <c r="F117" i="1"/>
  <c r="F116" i="1"/>
  <c r="F115" i="1"/>
  <c r="H115" i="1" s="1"/>
  <c r="F114" i="1"/>
  <c r="H114" i="1" s="1"/>
  <c r="F113" i="1"/>
  <c r="H113" i="1" s="1"/>
  <c r="F112" i="1"/>
  <c r="H112" i="1" s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H90" i="1" s="1"/>
  <c r="F89" i="1"/>
  <c r="H89" i="1" s="1"/>
  <c r="F88" i="1"/>
  <c r="H88" i="1" s="1"/>
  <c r="H87" i="1"/>
  <c r="F86" i="1"/>
  <c r="H86" i="1" s="1"/>
  <c r="F85" i="1"/>
  <c r="H85" i="1" s="1"/>
  <c r="F84" i="1"/>
  <c r="H84" i="1" s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1" i="1"/>
  <c r="H51" i="1" s="1"/>
  <c r="F50" i="1"/>
  <c r="H50" i="1" s="1"/>
  <c r="F49" i="1"/>
  <c r="H49" i="1" s="1"/>
  <c r="F48" i="1"/>
  <c r="H48" i="1" s="1"/>
  <c r="F47" i="1"/>
  <c r="H47" i="1" s="1"/>
  <c r="F46" i="1"/>
  <c r="H46" i="1" s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H29" i="1" s="1"/>
  <c r="F28" i="1"/>
  <c r="F27" i="1"/>
  <c r="F26" i="1"/>
  <c r="F25" i="1"/>
  <c r="H25" i="1" s="1"/>
  <c r="F24" i="1"/>
  <c r="F23" i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H14" i="1"/>
  <c r="F13" i="1"/>
  <c r="H13" i="1" s="1"/>
  <c r="F12" i="1"/>
  <c r="H12" i="1" s="1"/>
  <c r="F11" i="1"/>
  <c r="H11" i="1" s="1"/>
  <c r="F10" i="1"/>
  <c r="H10" i="1" s="1"/>
  <c r="F9" i="1"/>
  <c r="H9" i="1" s="1"/>
  <c r="F8" i="1"/>
  <c r="K26" i="1" l="1"/>
  <c r="H26" i="1"/>
  <c r="H30" i="1"/>
  <c r="K30" i="1"/>
  <c r="H34" i="1"/>
  <c r="K34" i="1"/>
  <c r="H38" i="1"/>
  <c r="K38" i="1"/>
  <c r="H42" i="1"/>
  <c r="K42" i="1"/>
  <c r="H54" i="1"/>
  <c r="K54" i="1"/>
  <c r="H58" i="1"/>
  <c r="K58" i="1"/>
  <c r="H62" i="1"/>
  <c r="K62" i="1"/>
  <c r="H66" i="1"/>
  <c r="K66" i="1"/>
  <c r="H70" i="1"/>
  <c r="K70" i="1"/>
  <c r="H74" i="1"/>
  <c r="K74" i="1"/>
  <c r="H78" i="1"/>
  <c r="K78" i="1"/>
  <c r="H82" i="1"/>
  <c r="K82" i="1"/>
  <c r="K94" i="1"/>
  <c r="H94" i="1"/>
  <c r="K98" i="1"/>
  <c r="H98" i="1"/>
  <c r="K102" i="1"/>
  <c r="H102" i="1"/>
  <c r="K106" i="1"/>
  <c r="H106" i="1"/>
  <c r="K110" i="1"/>
  <c r="H110" i="1"/>
  <c r="K23" i="1"/>
  <c r="H23" i="1"/>
  <c r="K27" i="1"/>
  <c r="H27" i="1"/>
  <c r="K31" i="1"/>
  <c r="H31" i="1"/>
  <c r="K35" i="1"/>
  <c r="H35" i="1"/>
  <c r="K39" i="1"/>
  <c r="H39" i="1"/>
  <c r="H43" i="1"/>
  <c r="K43" i="1"/>
  <c r="K55" i="1"/>
  <c r="H55" i="1"/>
  <c r="K59" i="1"/>
  <c r="H59" i="1"/>
  <c r="K63" i="1"/>
  <c r="H63" i="1"/>
  <c r="K67" i="1"/>
  <c r="H67" i="1"/>
  <c r="K71" i="1"/>
  <c r="H71" i="1"/>
  <c r="K75" i="1"/>
  <c r="H75" i="1"/>
  <c r="H79" i="1"/>
  <c r="K79" i="1"/>
  <c r="H83" i="1"/>
  <c r="K83" i="1"/>
  <c r="K91" i="1"/>
  <c r="H91" i="1"/>
  <c r="K95" i="1"/>
  <c r="H95" i="1"/>
  <c r="K99" i="1"/>
  <c r="H99" i="1"/>
  <c r="K103" i="1"/>
  <c r="H103" i="1"/>
  <c r="K107" i="1"/>
  <c r="H107" i="1"/>
  <c r="K111" i="1"/>
  <c r="H111" i="1"/>
  <c r="G128" i="1" s="1"/>
  <c r="F122" i="1"/>
  <c r="H8" i="1"/>
  <c r="K24" i="1"/>
  <c r="H24" i="1"/>
  <c r="K28" i="1"/>
  <c r="H28" i="1"/>
  <c r="K32" i="1"/>
  <c r="H32" i="1"/>
  <c r="K36" i="1"/>
  <c r="H36" i="1"/>
  <c r="K40" i="1"/>
  <c r="H40" i="1"/>
  <c r="K44" i="1"/>
  <c r="H44" i="1"/>
  <c r="K52" i="1"/>
  <c r="H52" i="1"/>
  <c r="K56" i="1"/>
  <c r="H56" i="1"/>
  <c r="K60" i="1"/>
  <c r="H60" i="1"/>
  <c r="K64" i="1"/>
  <c r="H64" i="1"/>
  <c r="K68" i="1"/>
  <c r="H68" i="1"/>
  <c r="K72" i="1"/>
  <c r="H72" i="1"/>
  <c r="K76" i="1"/>
  <c r="H76" i="1"/>
  <c r="K80" i="1"/>
  <c r="H80" i="1"/>
  <c r="K92" i="1"/>
  <c r="H92" i="1"/>
  <c r="K96" i="1"/>
  <c r="H96" i="1"/>
  <c r="K100" i="1"/>
  <c r="H100" i="1"/>
  <c r="K104" i="1"/>
  <c r="H104" i="1"/>
  <c r="K108" i="1"/>
  <c r="H108" i="1"/>
  <c r="H116" i="1"/>
  <c r="K116" i="1"/>
  <c r="K120" i="1"/>
  <c r="H120" i="1"/>
  <c r="K33" i="1"/>
  <c r="H33" i="1"/>
  <c r="K37" i="1"/>
  <c r="H37" i="1"/>
  <c r="K41" i="1"/>
  <c r="H41" i="1"/>
  <c r="K45" i="1"/>
  <c r="H45" i="1"/>
  <c r="H53" i="1"/>
  <c r="K53" i="1"/>
  <c r="H57" i="1"/>
  <c r="K57" i="1"/>
  <c r="H61" i="1"/>
  <c r="K61" i="1"/>
  <c r="H65" i="1"/>
  <c r="K65" i="1"/>
  <c r="H69" i="1"/>
  <c r="K69" i="1"/>
  <c r="H73" i="1"/>
  <c r="K73" i="1"/>
  <c r="K77" i="1"/>
  <c r="H77" i="1"/>
  <c r="K81" i="1"/>
  <c r="H81" i="1"/>
  <c r="K93" i="1"/>
  <c r="H93" i="1"/>
  <c r="K97" i="1"/>
  <c r="H97" i="1"/>
  <c r="K101" i="1"/>
  <c r="H101" i="1"/>
  <c r="K105" i="1"/>
  <c r="H105" i="1"/>
  <c r="K109" i="1"/>
  <c r="H109" i="1"/>
  <c r="H122" i="1" l="1"/>
  <c r="K122" i="1"/>
  <c r="K124" i="1" s="1"/>
  <c r="M124" i="1" s="1"/>
  <c r="N124" i="1" s="1"/>
</calcChain>
</file>

<file path=xl/sharedStrings.xml><?xml version="1.0" encoding="utf-8"?>
<sst xmlns="http://schemas.openxmlformats.org/spreadsheetml/2006/main" count="399" uniqueCount="181">
  <si>
    <t>ZONE</t>
  </si>
  <si>
    <t>REGION</t>
  </si>
  <si>
    <t>AREA</t>
  </si>
  <si>
    <t>Berat Sticker</t>
  </si>
  <si>
    <t>Berat TTD</t>
  </si>
  <si>
    <t xml:space="preserve">Total Berat </t>
  </si>
  <si>
    <t>North Sumatera</t>
  </si>
  <si>
    <t>Sumatera 1</t>
  </si>
  <si>
    <t>Medan 1</t>
  </si>
  <si>
    <t>Medan 2</t>
  </si>
  <si>
    <t>Tanah Karo</t>
  </si>
  <si>
    <t>Pematang Siantar</t>
  </si>
  <si>
    <t>Kisaran</t>
  </si>
  <si>
    <t>Banda Aceh</t>
  </si>
  <si>
    <t>Padang Sidempuan</t>
  </si>
  <si>
    <t>EZD Nias</t>
  </si>
  <si>
    <t>Lhokseumawe</t>
  </si>
  <si>
    <t>Sumatera 2</t>
  </si>
  <si>
    <t>Padang</t>
  </si>
  <si>
    <t>DPC Solok</t>
  </si>
  <si>
    <t>Bukittinggi</t>
  </si>
  <si>
    <t>Pekanbaru</t>
  </si>
  <si>
    <t>Duri</t>
  </si>
  <si>
    <t>Air Molek</t>
  </si>
  <si>
    <t>Batam</t>
  </si>
  <si>
    <t>Tanjung Pinang</t>
  </si>
  <si>
    <t>EZD Tanjung Balai Karimun</t>
  </si>
  <si>
    <t>South Sumatera</t>
  </si>
  <si>
    <t>Sumatera 3</t>
  </si>
  <si>
    <t>Palembang 1</t>
  </si>
  <si>
    <t>Palembang 2</t>
  </si>
  <si>
    <t>EZD Bangka</t>
  </si>
  <si>
    <t>EZD Belitung</t>
  </si>
  <si>
    <t>Lahat</t>
  </si>
  <si>
    <t>DPC Baturaja</t>
  </si>
  <si>
    <t>Jambi</t>
  </si>
  <si>
    <t>Muara Bungo</t>
  </si>
  <si>
    <t>Sumatera 4</t>
  </si>
  <si>
    <t>Metro</t>
  </si>
  <si>
    <t>Bengkulu</t>
  </si>
  <si>
    <t>DPC Lubuk Linggau</t>
  </si>
  <si>
    <t>Bandar Lampung</t>
  </si>
  <si>
    <t>DPC Pringsewu</t>
  </si>
  <si>
    <t>DPC Kalianda</t>
  </si>
  <si>
    <t>Kotabumi</t>
  </si>
  <si>
    <t>DPC Tulang Bawang</t>
  </si>
  <si>
    <t>West Java</t>
  </si>
  <si>
    <t>Java 1</t>
  </si>
  <si>
    <t>Bandung 1</t>
  </si>
  <si>
    <t>Bandung 2</t>
  </si>
  <si>
    <t>DPC Sumedang</t>
  </si>
  <si>
    <t>Bandung 3</t>
  </si>
  <si>
    <t>Sukabumi</t>
  </si>
  <si>
    <t>DPC Cianjur</t>
  </si>
  <si>
    <t>Tasikmalaya</t>
  </si>
  <si>
    <t>Garut</t>
  </si>
  <si>
    <t>Cirebon</t>
  </si>
  <si>
    <t>DPC Indramayu</t>
  </si>
  <si>
    <t>Central Java</t>
  </si>
  <si>
    <t>Java 2</t>
  </si>
  <si>
    <t>Purwokerto</t>
  </si>
  <si>
    <t>DPC Cilacap</t>
  </si>
  <si>
    <t>Madiun</t>
  </si>
  <si>
    <t>Yogyakarta</t>
  </si>
  <si>
    <t>Magelang</t>
  </si>
  <si>
    <t>Surakarta</t>
  </si>
  <si>
    <t>Salatiga</t>
  </si>
  <si>
    <t>Java 3</t>
  </si>
  <si>
    <t>Semarang</t>
  </si>
  <si>
    <t>Pati</t>
  </si>
  <si>
    <t>Tegal</t>
  </si>
  <si>
    <t>Tuban</t>
  </si>
  <si>
    <t>Kediri</t>
  </si>
  <si>
    <t>East Java</t>
  </si>
  <si>
    <t>Java 4</t>
  </si>
  <si>
    <t>Gresik</t>
  </si>
  <si>
    <t>Surabaya</t>
  </si>
  <si>
    <t>Mojokerto</t>
  </si>
  <si>
    <t>Sidoarjo</t>
  </si>
  <si>
    <t>Malang</t>
  </si>
  <si>
    <t>Pamekasan</t>
  </si>
  <si>
    <t>Jember</t>
  </si>
  <si>
    <t>DPC Banyuwangi</t>
  </si>
  <si>
    <t>Probolinggo</t>
  </si>
  <si>
    <t>Bali NT</t>
  </si>
  <si>
    <t>Denpasar</t>
  </si>
  <si>
    <t>Mataram</t>
  </si>
  <si>
    <t>EZD Sumbawa - Sumbawa</t>
  </si>
  <si>
    <t>EZD Sumbawa - Bima</t>
  </si>
  <si>
    <t>Kupang</t>
  </si>
  <si>
    <t>DPC Ende</t>
  </si>
  <si>
    <t>EZD Maumere</t>
  </si>
  <si>
    <t>DPC Ruteng</t>
  </si>
  <si>
    <t>EZD Sumba</t>
  </si>
  <si>
    <t>EZD Atambua</t>
  </si>
  <si>
    <t>EZD Alor</t>
  </si>
  <si>
    <t>East</t>
  </si>
  <si>
    <t>Kalimantan 1</t>
  </si>
  <si>
    <t>Balikpapan</t>
  </si>
  <si>
    <t>Banjarmasin</t>
  </si>
  <si>
    <t>DPC Barabai</t>
  </si>
  <si>
    <t>EZD Kotabaru</t>
  </si>
  <si>
    <t>Berau</t>
  </si>
  <si>
    <t>Sales Point Nunukan</t>
  </si>
  <si>
    <t>Sales Point Tarakan</t>
  </si>
  <si>
    <t>Sales Point Tanjung Redeb</t>
  </si>
  <si>
    <t>Samarinda</t>
  </si>
  <si>
    <t>DPC Sengatta</t>
  </si>
  <si>
    <t>Kalimantan 2</t>
  </si>
  <si>
    <t>Palangkaraya</t>
  </si>
  <si>
    <t>EZD Sampit</t>
  </si>
  <si>
    <t>EZD Pangkalan Bun</t>
  </si>
  <si>
    <t>Pontianak</t>
  </si>
  <si>
    <t>EZD Ketapang</t>
  </si>
  <si>
    <t>Sintang</t>
  </si>
  <si>
    <t>Sulawesi 1</t>
  </si>
  <si>
    <t>Kendari</t>
  </si>
  <si>
    <t>EZD Bau-Bau</t>
  </si>
  <si>
    <t>Makassar 1</t>
  </si>
  <si>
    <t>Makassar 2</t>
  </si>
  <si>
    <t>Palu</t>
  </si>
  <si>
    <t>EZD Luwuk</t>
  </si>
  <si>
    <t>Pare-Pare</t>
  </si>
  <si>
    <t>DPC Palopo</t>
  </si>
  <si>
    <t>Manado</t>
  </si>
  <si>
    <t>Gorontalo</t>
  </si>
  <si>
    <t>Sulawesi 2</t>
  </si>
  <si>
    <t>Ambon</t>
  </si>
  <si>
    <t>EZD Tual</t>
  </si>
  <si>
    <t>Ternate</t>
  </si>
  <si>
    <t>Jayapura</t>
  </si>
  <si>
    <t>EZD Merauke</t>
  </si>
  <si>
    <t>EZD Nabire</t>
  </si>
  <si>
    <t>EZD Biak</t>
  </si>
  <si>
    <t>EZD Serui</t>
  </si>
  <si>
    <t>Sorong</t>
  </si>
  <si>
    <t>Sales Point Manokwari</t>
  </si>
  <si>
    <t>Sales Point Timika</t>
  </si>
  <si>
    <t>Sales Point Fak-Fak</t>
  </si>
  <si>
    <t>TOTAL</t>
  </si>
  <si>
    <t>STICKER DAN TTD C1 2022</t>
  </si>
  <si>
    <t>HARGA / KG</t>
  </si>
  <si>
    <t>BY AIR</t>
  </si>
  <si>
    <t>lsj</t>
  </si>
  <si>
    <t>mtj</t>
  </si>
  <si>
    <t>wipa</t>
  </si>
  <si>
    <t>lintas flores</t>
  </si>
  <si>
    <t>aba</t>
  </si>
  <si>
    <t>ginta</t>
  </si>
  <si>
    <t>KESEPAKATAN HARGA</t>
  </si>
  <si>
    <t>other cost</t>
  </si>
  <si>
    <t>TUBAN</t>
  </si>
  <si>
    <t>PATI</t>
  </si>
  <si>
    <t>SEMARANG</t>
  </si>
  <si>
    <t>SALATIGA</t>
  </si>
  <si>
    <t>MADIUN</t>
  </si>
  <si>
    <t>MOJOKERTO</t>
  </si>
  <si>
    <t>KEDIRI</t>
  </si>
  <si>
    <t>JEMBER</t>
  </si>
  <si>
    <t>PROBOLINGGO</t>
  </si>
  <si>
    <t>TASIKMALAYA</t>
  </si>
  <si>
    <t>GARUT</t>
  </si>
  <si>
    <t>BANDUNG</t>
  </si>
  <si>
    <t>SUMEDANG KOTA</t>
  </si>
  <si>
    <t>CIANJUR</t>
  </si>
  <si>
    <t xml:space="preserve">SUKABUMI KOTA </t>
  </si>
  <si>
    <t>SUBANG</t>
  </si>
  <si>
    <t>PAMEKASAN</t>
  </si>
  <si>
    <t>SIDOARJO</t>
  </si>
  <si>
    <t>SURABAYA</t>
  </si>
  <si>
    <t>MALANG</t>
  </si>
  <si>
    <t>CIREBON KOTA</t>
  </si>
  <si>
    <t>TEGAL</t>
  </si>
  <si>
    <t>INDRAMAYU</t>
  </si>
  <si>
    <t>CILACAP</t>
  </si>
  <si>
    <t>PURWOKERTO</t>
  </si>
  <si>
    <t>NB</t>
  </si>
  <si>
    <t>SUMATERA</t>
  </si>
  <si>
    <t>JAWA</t>
  </si>
  <si>
    <t>KALIMANTAN</t>
  </si>
  <si>
    <t>SULAWESI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</si>
</sst>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0"/>
      <color theme="1"/>
      <name val="Segoe UI"/>
      <family val="2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52">
    <xf numFmtId="0" fontId="0" fillId="0" borderId="0" xfId="0"/>
    <xf numFmtId="0" fontId="0" fillId="0" borderId="3" xfId="0" applyBorder="1" applyProtection="1">
      <protection hidden="1"/>
    </xf>
    <xf numFmtId="0" fontId="0" fillId="0" borderId="4" xfId="0" applyBorder="1" applyProtection="1">
      <protection hidden="1"/>
    </xf>
    <xf numFmtId="164" fontId="0" fillId="0" borderId="4" xfId="0" applyNumberFormat="1" applyBorder="1"/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0" xfId="0" applyAlignment="1">
      <alignment horizontal="center"/>
    </xf>
    <xf numFmtId="0" fontId="0" fillId="0" borderId="4" xfId="0" applyBorder="1"/>
    <xf numFmtId="164" fontId="0" fillId="4" borderId="4" xfId="0" applyNumberFormat="1" applyFill="1" applyBorder="1"/>
    <xf numFmtId="0" fontId="0" fillId="4" borderId="4" xfId="0" applyFill="1" applyBorder="1"/>
    <xf numFmtId="0" fontId="0" fillId="0" borderId="0" xfId="0" applyAlignment="1">
      <alignment horizontal="center" vertical="center"/>
    </xf>
    <xf numFmtId="41" fontId="0" fillId="0" borderId="0" xfId="1" applyFont="1"/>
    <xf numFmtId="41" fontId="5" fillId="4" borderId="0" xfId="1" applyFont="1" applyFill="1"/>
    <xf numFmtId="164" fontId="0" fillId="0" borderId="0" xfId="0" applyNumberFormat="1"/>
    <xf numFmtId="41" fontId="0" fillId="0" borderId="0" xfId="0" applyNumberFormat="1"/>
    <xf numFmtId="9" fontId="0" fillId="0" borderId="0" xfId="2" applyFont="1"/>
    <xf numFmtId="0" fontId="6" fillId="0" borderId="4" xfId="0" applyFont="1" applyBorder="1" applyProtection="1">
      <protection hidden="1"/>
    </xf>
    <xf numFmtId="0" fontId="7" fillId="0" borderId="4" xfId="0" applyFont="1" applyBorder="1" applyProtection="1">
      <protection hidden="1"/>
    </xf>
    <xf numFmtId="0" fontId="8" fillId="0" borderId="4" xfId="0" applyFont="1" applyBorder="1" applyProtection="1">
      <protection hidden="1"/>
    </xf>
    <xf numFmtId="0" fontId="8" fillId="0" borderId="0" xfId="0" applyFont="1"/>
    <xf numFmtId="0" fontId="9" fillId="0" borderId="4" xfId="0" applyFont="1" applyBorder="1" applyProtection="1">
      <protection hidden="1"/>
    </xf>
    <xf numFmtId="0" fontId="10" fillId="0" borderId="4" xfId="0" applyFont="1" applyBorder="1" applyProtection="1">
      <protection hidden="1"/>
    </xf>
    <xf numFmtId="165" fontId="0" fillId="0" borderId="0" xfId="3" applyNumberFormat="1" applyFont="1" applyAlignment="1">
      <alignment horizontal="left" indent="7"/>
    </xf>
    <xf numFmtId="165" fontId="0" fillId="0" borderId="0" xfId="3" applyNumberFormat="1" applyFont="1"/>
    <xf numFmtId="14" fontId="0" fillId="0" borderId="0" xfId="0" applyNumberFormat="1"/>
    <xf numFmtId="0" fontId="10" fillId="0" borderId="0" xfId="0" applyFont="1"/>
    <xf numFmtId="0" fontId="7" fillId="0" borderId="0" xfId="0" applyFont="1"/>
    <xf numFmtId="0" fontId="9" fillId="0" borderId="0" xfId="0" applyFont="1"/>
    <xf numFmtId="0" fontId="6" fillId="0" borderId="0" xfId="0" applyFont="1"/>
    <xf numFmtId="0" fontId="11" fillId="0" borderId="0" xfId="0" applyFont="1"/>
    <xf numFmtId="0" fontId="0" fillId="5" borderId="4" xfId="0" applyFill="1" applyBorder="1" applyProtection="1">
      <protection hidden="1"/>
    </xf>
    <xf numFmtId="0" fontId="0" fillId="6" borderId="4" xfId="0" applyFill="1" applyBorder="1" applyProtection="1">
      <protection hidden="1"/>
    </xf>
    <xf numFmtId="0" fontId="0" fillId="7" borderId="4" xfId="0" applyFill="1" applyBorder="1" applyProtection="1">
      <protection hidden="1"/>
    </xf>
    <xf numFmtId="0" fontId="0" fillId="8" borderId="4" xfId="0" applyFill="1" applyBorder="1" applyProtection="1">
      <protection hidden="1"/>
    </xf>
    <xf numFmtId="0" fontId="0" fillId="9" borderId="4" xfId="0" applyFill="1" applyBorder="1" applyProtection="1">
      <protection hidden="1"/>
    </xf>
    <xf numFmtId="0" fontId="12" fillId="5" borderId="4" xfId="0" applyFont="1" applyFill="1" applyBorder="1" applyProtection="1">
      <protection hidden="1"/>
    </xf>
    <xf numFmtId="0" fontId="11" fillId="0" borderId="4" xfId="0" applyFont="1" applyBorder="1" applyProtection="1">
      <protection hidden="1"/>
    </xf>
    <xf numFmtId="0" fontId="10" fillId="0" borderId="6" xfId="0" applyFont="1" applyBorder="1" applyProtection="1">
      <protection hidden="1"/>
    </xf>
    <xf numFmtId="0" fontId="0" fillId="10" borderId="4" xfId="0" applyFill="1" applyBorder="1" applyProtection="1">
      <protection hidden="1"/>
    </xf>
    <xf numFmtId="165" fontId="0" fillId="4" borderId="4" xfId="3" applyNumberFormat="1" applyFont="1" applyFill="1" applyBorder="1"/>
    <xf numFmtId="165" fontId="0" fillId="0" borderId="0" xfId="0" applyNumberFormat="1"/>
    <xf numFmtId="0" fontId="2" fillId="3" borderId="7" xfId="0" applyFont="1" applyFill="1" applyBorder="1" applyAlignment="1" applyProtection="1">
      <alignment horizontal="center"/>
      <protection hidden="1"/>
    </xf>
    <xf numFmtId="0" fontId="2" fillId="3" borderId="8" xfId="0" applyFont="1" applyFill="1" applyBorder="1" applyAlignment="1" applyProtection="1">
      <alignment horizontal="center"/>
      <protection hidden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6" fillId="0" borderId="3" xfId="0" applyFont="1" applyBorder="1" applyProtection="1">
      <protection hidden="1"/>
    </xf>
  </cellXfs>
  <cellStyles count="4">
    <cellStyle name="Comma" xfId="3" builtinId="3"/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topLeftCell="A115" workbookViewId="0">
      <selection activeCell="J132" sqref="J132"/>
    </sheetView>
  </sheetViews>
  <sheetFormatPr defaultRowHeight="15" x14ac:dyDescent="0.25"/>
  <cols>
    <col min="1" max="1" width="16.42578125" customWidth="1"/>
    <col min="2" max="2" width="19.85546875" customWidth="1"/>
    <col min="3" max="3" width="24.28515625" customWidth="1"/>
    <col min="4" max="6" width="15.42578125" customWidth="1"/>
    <col min="7" max="7" width="11.7109375" customWidth="1"/>
    <col min="8" max="8" width="13.7109375" customWidth="1"/>
    <col min="10" max="10" width="12.85546875" customWidth="1"/>
    <col min="11" max="11" width="13.140625" customWidth="1"/>
    <col min="13" max="13" width="11.5703125" bestFit="1" customWidth="1"/>
  </cols>
  <sheetData>
    <row r="1" spans="1:12" x14ac:dyDescent="0.25">
      <c r="A1" s="43" t="s">
        <v>140</v>
      </c>
      <c r="B1" s="43"/>
      <c r="C1" s="43"/>
      <c r="D1" s="43"/>
      <c r="E1" s="43"/>
      <c r="F1" s="43"/>
    </row>
    <row r="2" spans="1:12" x14ac:dyDescent="0.25">
      <c r="A2" s="43"/>
      <c r="B2" s="43"/>
      <c r="C2" s="43"/>
      <c r="D2" s="43"/>
      <c r="E2" s="43"/>
      <c r="F2" s="43"/>
    </row>
    <row r="3" spans="1:12" ht="15.75" thickBot="1" x14ac:dyDescent="0.3"/>
    <row r="4" spans="1:12" x14ac:dyDescent="0.25">
      <c r="A4" s="44" t="s">
        <v>0</v>
      </c>
      <c r="B4" s="46" t="s">
        <v>1</v>
      </c>
      <c r="C4" s="46" t="s">
        <v>2</v>
      </c>
      <c r="D4" s="46" t="s">
        <v>3</v>
      </c>
      <c r="E4" s="46" t="s">
        <v>4</v>
      </c>
      <c r="F4" s="46" t="s">
        <v>5</v>
      </c>
      <c r="G4" s="48" t="s">
        <v>141</v>
      </c>
      <c r="H4" s="48" t="s">
        <v>139</v>
      </c>
    </row>
    <row r="5" spans="1:12" ht="15" customHeight="1" x14ac:dyDescent="0.25">
      <c r="A5" s="45"/>
      <c r="B5" s="47"/>
      <c r="C5" s="47"/>
      <c r="D5" s="47"/>
      <c r="E5" s="47"/>
      <c r="F5" s="47"/>
      <c r="G5" s="48"/>
      <c r="H5" s="48"/>
      <c r="L5" t="s">
        <v>151</v>
      </c>
    </row>
    <row r="6" spans="1:12" ht="15" customHeight="1" x14ac:dyDescent="0.25">
      <c r="A6" s="45"/>
      <c r="B6" s="47"/>
      <c r="C6" s="47"/>
      <c r="D6" s="47"/>
      <c r="E6" s="47"/>
      <c r="F6" s="47"/>
      <c r="G6" s="48"/>
      <c r="H6" s="48"/>
      <c r="L6" t="s">
        <v>152</v>
      </c>
    </row>
    <row r="7" spans="1:12" ht="15" customHeight="1" x14ac:dyDescent="0.25">
      <c r="A7" s="45"/>
      <c r="B7" s="47"/>
      <c r="C7" s="47"/>
      <c r="D7" s="47"/>
      <c r="E7" s="47"/>
      <c r="F7" s="47"/>
      <c r="G7" s="48"/>
      <c r="H7" s="48"/>
      <c r="L7" t="s">
        <v>153</v>
      </c>
    </row>
    <row r="8" spans="1:12" ht="15" customHeight="1" x14ac:dyDescent="0.25">
      <c r="A8" s="1" t="s">
        <v>6</v>
      </c>
      <c r="B8" s="2" t="s">
        <v>7</v>
      </c>
      <c r="C8" s="18" t="s">
        <v>8</v>
      </c>
      <c r="D8" s="3">
        <v>1611</v>
      </c>
      <c r="E8" s="3">
        <v>140.51999999999998</v>
      </c>
      <c r="F8" s="3">
        <f>D8+E8</f>
        <v>1751.52</v>
      </c>
      <c r="G8" s="7">
        <v>4000</v>
      </c>
      <c r="H8" s="3">
        <f>F8*G8</f>
        <v>7006080</v>
      </c>
      <c r="K8" s="49">
        <v>20000000</v>
      </c>
      <c r="L8" t="s">
        <v>154</v>
      </c>
    </row>
    <row r="9" spans="1:12" ht="15" customHeight="1" x14ac:dyDescent="0.25">
      <c r="A9" s="1" t="s">
        <v>6</v>
      </c>
      <c r="B9" s="2" t="s">
        <v>7</v>
      </c>
      <c r="C9" s="31" t="s">
        <v>9</v>
      </c>
      <c r="D9" s="3">
        <v>663</v>
      </c>
      <c r="E9" s="3">
        <v>42.62</v>
      </c>
      <c r="F9" s="3">
        <f t="shared" ref="F9:F72" si="0">D9+E9</f>
        <v>705.62</v>
      </c>
      <c r="G9" s="7">
        <v>7000</v>
      </c>
      <c r="H9" s="3">
        <f t="shared" ref="H9:H72" si="1">F9*G9</f>
        <v>4939340</v>
      </c>
      <c r="K9" s="49"/>
      <c r="L9" t="s">
        <v>155</v>
      </c>
    </row>
    <row r="10" spans="1:12" ht="15" customHeight="1" x14ac:dyDescent="0.25">
      <c r="A10" s="1" t="s">
        <v>6</v>
      </c>
      <c r="B10" s="2" t="s">
        <v>7</v>
      </c>
      <c r="C10" s="18" t="s">
        <v>10</v>
      </c>
      <c r="D10" s="3">
        <v>402</v>
      </c>
      <c r="E10" s="3">
        <v>7.0500000000000007</v>
      </c>
      <c r="F10" s="3">
        <f t="shared" si="0"/>
        <v>409.05</v>
      </c>
      <c r="G10" s="7">
        <v>7000</v>
      </c>
      <c r="H10" s="3">
        <f t="shared" si="1"/>
        <v>2863350</v>
      </c>
      <c r="K10" s="49"/>
      <c r="L10" t="s">
        <v>156</v>
      </c>
    </row>
    <row r="11" spans="1:12" ht="15" customHeight="1" x14ac:dyDescent="0.25">
      <c r="A11" s="1" t="s">
        <v>6</v>
      </c>
      <c r="B11" s="2" t="s">
        <v>7</v>
      </c>
      <c r="C11" s="18" t="s">
        <v>11</v>
      </c>
      <c r="D11" s="3">
        <v>675</v>
      </c>
      <c r="E11" s="3">
        <v>62.440000000000005</v>
      </c>
      <c r="F11" s="3">
        <f t="shared" si="0"/>
        <v>737.44</v>
      </c>
      <c r="G11" s="7">
        <v>7000</v>
      </c>
      <c r="H11" s="3">
        <f t="shared" si="1"/>
        <v>5162080</v>
      </c>
      <c r="K11" s="49"/>
      <c r="L11" t="s">
        <v>157</v>
      </c>
    </row>
    <row r="12" spans="1:12" ht="15" customHeight="1" x14ac:dyDescent="0.25">
      <c r="A12" s="1" t="s">
        <v>6</v>
      </c>
      <c r="B12" s="2" t="s">
        <v>7</v>
      </c>
      <c r="C12" s="31" t="s">
        <v>12</v>
      </c>
      <c r="D12" s="3">
        <v>633</v>
      </c>
      <c r="E12" s="3">
        <v>43.56</v>
      </c>
      <c r="F12" s="3">
        <f t="shared" si="0"/>
        <v>676.56</v>
      </c>
      <c r="G12" s="7">
        <v>7000</v>
      </c>
      <c r="H12" s="3">
        <f t="shared" si="1"/>
        <v>4735920</v>
      </c>
      <c r="K12" s="49"/>
      <c r="L12" t="s">
        <v>158</v>
      </c>
    </row>
    <row r="13" spans="1:12" ht="15" customHeight="1" x14ac:dyDescent="0.25">
      <c r="A13" s="1" t="s">
        <v>6</v>
      </c>
      <c r="B13" s="2" t="s">
        <v>7</v>
      </c>
      <c r="C13" s="31" t="s">
        <v>13</v>
      </c>
      <c r="D13" s="3">
        <v>651</v>
      </c>
      <c r="E13" s="3">
        <v>30.384999999999998</v>
      </c>
      <c r="F13" s="3">
        <f t="shared" si="0"/>
        <v>681.38499999999999</v>
      </c>
      <c r="G13" s="7">
        <v>7000</v>
      </c>
      <c r="H13" s="3">
        <f t="shared" si="1"/>
        <v>4769695</v>
      </c>
      <c r="K13" s="49"/>
      <c r="L13" t="s">
        <v>159</v>
      </c>
    </row>
    <row r="14" spans="1:12" ht="15" customHeight="1" x14ac:dyDescent="0.25">
      <c r="A14" s="1" t="s">
        <v>6</v>
      </c>
      <c r="B14" s="36" t="s">
        <v>7</v>
      </c>
      <c r="C14" s="2" t="s">
        <v>14</v>
      </c>
      <c r="D14" s="3">
        <v>591</v>
      </c>
      <c r="E14" s="3">
        <v>46.465000000000003</v>
      </c>
      <c r="F14" s="3">
        <f t="shared" si="0"/>
        <v>637.46500000000003</v>
      </c>
      <c r="G14" s="7">
        <v>7000</v>
      </c>
      <c r="H14" s="3">
        <f t="shared" si="1"/>
        <v>4462255</v>
      </c>
      <c r="K14" s="49"/>
      <c r="L14" t="s">
        <v>160</v>
      </c>
    </row>
    <row r="15" spans="1:12" ht="15" customHeight="1" x14ac:dyDescent="0.25">
      <c r="A15" s="51" t="s">
        <v>6</v>
      </c>
      <c r="B15" s="2" t="s">
        <v>7</v>
      </c>
      <c r="C15" s="2" t="s">
        <v>15</v>
      </c>
      <c r="D15" s="3">
        <v>72</v>
      </c>
      <c r="E15" s="3">
        <v>8.34</v>
      </c>
      <c r="F15" s="3">
        <f t="shared" si="0"/>
        <v>80.34</v>
      </c>
      <c r="G15" s="7">
        <v>13000</v>
      </c>
      <c r="H15" s="3">
        <f t="shared" si="1"/>
        <v>1044420</v>
      </c>
      <c r="K15" s="49"/>
      <c r="L15" t="s">
        <v>161</v>
      </c>
    </row>
    <row r="16" spans="1:12" ht="15" customHeight="1" x14ac:dyDescent="0.25">
      <c r="A16" s="1" t="s">
        <v>6</v>
      </c>
      <c r="B16" s="2" t="s">
        <v>7</v>
      </c>
      <c r="C16" s="31" t="s">
        <v>16</v>
      </c>
      <c r="D16" s="3">
        <v>771</v>
      </c>
      <c r="E16" s="3">
        <v>41.604999999999997</v>
      </c>
      <c r="F16" s="3">
        <f t="shared" si="0"/>
        <v>812.60500000000002</v>
      </c>
      <c r="G16" s="7">
        <v>9000</v>
      </c>
      <c r="H16" s="3">
        <f t="shared" si="1"/>
        <v>7313445</v>
      </c>
      <c r="K16" s="49"/>
      <c r="L16" t="s">
        <v>162</v>
      </c>
    </row>
    <row r="17" spans="1:12" ht="15" customHeight="1" x14ac:dyDescent="0.25">
      <c r="A17" s="1" t="s">
        <v>6</v>
      </c>
      <c r="B17" s="36" t="s">
        <v>17</v>
      </c>
      <c r="C17" s="2" t="s">
        <v>18</v>
      </c>
      <c r="D17" s="3">
        <v>609</v>
      </c>
      <c r="E17" s="3">
        <v>73.16</v>
      </c>
      <c r="F17" s="3">
        <f t="shared" si="0"/>
        <v>682.16</v>
      </c>
      <c r="G17" s="7">
        <v>4000</v>
      </c>
      <c r="H17" s="3">
        <f t="shared" si="1"/>
        <v>2728640</v>
      </c>
      <c r="K17" s="50">
        <v>12000000</v>
      </c>
      <c r="L17" t="s">
        <v>162</v>
      </c>
    </row>
    <row r="18" spans="1:12" ht="15" customHeight="1" x14ac:dyDescent="0.25">
      <c r="A18" s="1" t="s">
        <v>6</v>
      </c>
      <c r="B18" s="36" t="s">
        <v>17</v>
      </c>
      <c r="C18" s="2" t="s">
        <v>19</v>
      </c>
      <c r="D18" s="3">
        <v>327</v>
      </c>
      <c r="E18" s="3">
        <v>20.9</v>
      </c>
      <c r="F18" s="3">
        <f t="shared" si="0"/>
        <v>347.9</v>
      </c>
      <c r="G18" s="7">
        <v>7000</v>
      </c>
      <c r="H18" s="3">
        <f t="shared" si="1"/>
        <v>2435300</v>
      </c>
      <c r="K18" s="50"/>
      <c r="L18" t="s">
        <v>163</v>
      </c>
    </row>
    <row r="19" spans="1:12" ht="15" customHeight="1" x14ac:dyDescent="0.25">
      <c r="A19" s="1" t="s">
        <v>6</v>
      </c>
      <c r="B19" s="36" t="s">
        <v>17</v>
      </c>
      <c r="C19" s="2" t="s">
        <v>20</v>
      </c>
      <c r="D19" s="3">
        <v>660</v>
      </c>
      <c r="E19" s="3">
        <v>79.58</v>
      </c>
      <c r="F19" s="3">
        <f t="shared" si="0"/>
        <v>739.58</v>
      </c>
      <c r="G19" s="7">
        <v>7000</v>
      </c>
      <c r="H19" s="3">
        <f t="shared" si="1"/>
        <v>5177060</v>
      </c>
      <c r="K19" s="50"/>
      <c r="L19" t="s">
        <v>164</v>
      </c>
    </row>
    <row r="20" spans="1:12" ht="15" customHeight="1" x14ac:dyDescent="0.25">
      <c r="A20" s="1" t="s">
        <v>6</v>
      </c>
      <c r="B20" s="2" t="s">
        <v>17</v>
      </c>
      <c r="C20" s="18" t="s">
        <v>21</v>
      </c>
      <c r="D20" s="3">
        <v>1026</v>
      </c>
      <c r="E20" s="3">
        <v>120.35</v>
      </c>
      <c r="F20" s="3">
        <f t="shared" si="0"/>
        <v>1146.3499999999999</v>
      </c>
      <c r="G20" s="7">
        <v>4000</v>
      </c>
      <c r="H20" s="3">
        <f t="shared" si="1"/>
        <v>4585400</v>
      </c>
      <c r="K20" s="50"/>
      <c r="L20" t="s">
        <v>165</v>
      </c>
    </row>
    <row r="21" spans="1:12" ht="15" customHeight="1" x14ac:dyDescent="0.25">
      <c r="A21" s="1" t="s">
        <v>6</v>
      </c>
      <c r="B21" s="2" t="s">
        <v>17</v>
      </c>
      <c r="C21" s="18" t="s">
        <v>22</v>
      </c>
      <c r="D21" s="3">
        <v>258</v>
      </c>
      <c r="E21" s="3">
        <v>38.1</v>
      </c>
      <c r="F21" s="3">
        <f t="shared" si="0"/>
        <v>296.10000000000002</v>
      </c>
      <c r="G21" s="7">
        <v>7000</v>
      </c>
      <c r="H21" s="3">
        <f t="shared" si="1"/>
        <v>2072700.0000000002</v>
      </c>
      <c r="K21" s="50"/>
      <c r="L21" t="s">
        <v>166</v>
      </c>
    </row>
    <row r="22" spans="1:12" ht="15" customHeight="1" x14ac:dyDescent="0.25">
      <c r="A22" s="1" t="s">
        <v>6</v>
      </c>
      <c r="B22" s="2" t="s">
        <v>17</v>
      </c>
      <c r="C22" s="18" t="s">
        <v>23</v>
      </c>
      <c r="D22" s="3">
        <v>411</v>
      </c>
      <c r="E22" s="3">
        <v>43.480000000000004</v>
      </c>
      <c r="F22" s="3">
        <f t="shared" si="0"/>
        <v>454.48</v>
      </c>
      <c r="G22" s="7">
        <v>7000</v>
      </c>
      <c r="H22" s="3">
        <f t="shared" si="1"/>
        <v>3181360</v>
      </c>
      <c r="K22" s="50"/>
      <c r="L22" t="s">
        <v>167</v>
      </c>
    </row>
    <row r="23" spans="1:12" ht="15" customHeight="1" x14ac:dyDescent="0.25">
      <c r="A23" s="1" t="s">
        <v>6</v>
      </c>
      <c r="B23" s="2" t="s">
        <v>17</v>
      </c>
      <c r="C23" s="18" t="s">
        <v>24</v>
      </c>
      <c r="D23" s="3">
        <v>225</v>
      </c>
      <c r="E23" s="3">
        <v>19.130000000000003</v>
      </c>
      <c r="F23" s="3">
        <f t="shared" si="0"/>
        <v>244.13</v>
      </c>
      <c r="G23" s="7">
        <v>7000</v>
      </c>
      <c r="H23" s="3">
        <f t="shared" si="1"/>
        <v>1708910</v>
      </c>
      <c r="K23" s="13">
        <f>5000*F23</f>
        <v>1220650</v>
      </c>
      <c r="L23" t="s">
        <v>168</v>
      </c>
    </row>
    <row r="24" spans="1:12" ht="15" customHeight="1" x14ac:dyDescent="0.25">
      <c r="A24" s="1" t="s">
        <v>6</v>
      </c>
      <c r="B24" s="21" t="s">
        <v>17</v>
      </c>
      <c r="C24" s="2" t="s">
        <v>25</v>
      </c>
      <c r="D24" s="3">
        <v>51</v>
      </c>
      <c r="E24" s="3">
        <v>4.165</v>
      </c>
      <c r="F24" s="3">
        <f t="shared" si="0"/>
        <v>55.164999999999999</v>
      </c>
      <c r="G24" s="7">
        <v>9000</v>
      </c>
      <c r="H24" s="3">
        <f t="shared" si="1"/>
        <v>496485</v>
      </c>
      <c r="K24" s="13">
        <f>5000*F24</f>
        <v>275825</v>
      </c>
      <c r="L24" t="s">
        <v>169</v>
      </c>
    </row>
    <row r="25" spans="1:12" ht="15" customHeight="1" x14ac:dyDescent="0.25">
      <c r="A25" s="1" t="s">
        <v>6</v>
      </c>
      <c r="B25" s="21" t="s">
        <v>17</v>
      </c>
      <c r="C25" s="2" t="s">
        <v>26</v>
      </c>
      <c r="D25" s="3">
        <v>24</v>
      </c>
      <c r="E25" s="3">
        <v>3.01</v>
      </c>
      <c r="F25" s="3">
        <f t="shared" si="0"/>
        <v>27.009999999999998</v>
      </c>
      <c r="G25" s="7">
        <v>15000</v>
      </c>
      <c r="H25" s="3">
        <f t="shared" si="1"/>
        <v>405149.99999999994</v>
      </c>
      <c r="K25" s="11">
        <f>8000*100</f>
        <v>800000</v>
      </c>
      <c r="L25" t="s">
        <v>170</v>
      </c>
    </row>
    <row r="26" spans="1:12" ht="15" customHeight="1" x14ac:dyDescent="0.25">
      <c r="A26" s="1" t="s">
        <v>27</v>
      </c>
      <c r="B26" s="2" t="s">
        <v>28</v>
      </c>
      <c r="C26" s="18" t="s">
        <v>29</v>
      </c>
      <c r="D26" s="3">
        <v>714</v>
      </c>
      <c r="E26" s="3">
        <v>52.3</v>
      </c>
      <c r="F26" s="3">
        <f t="shared" si="0"/>
        <v>766.3</v>
      </c>
      <c r="G26" s="7">
        <v>3000</v>
      </c>
      <c r="H26" s="3">
        <f t="shared" si="1"/>
        <v>2298900</v>
      </c>
      <c r="K26" s="13">
        <f>3000*F26</f>
        <v>2298900</v>
      </c>
      <c r="L26" t="s">
        <v>171</v>
      </c>
    </row>
    <row r="27" spans="1:12" ht="15" customHeight="1" x14ac:dyDescent="0.25">
      <c r="A27" s="1" t="s">
        <v>27</v>
      </c>
      <c r="B27" s="2" t="s">
        <v>28</v>
      </c>
      <c r="C27" s="18" t="s">
        <v>30</v>
      </c>
      <c r="D27" s="3">
        <v>399</v>
      </c>
      <c r="E27" s="3">
        <v>33.08</v>
      </c>
      <c r="F27" s="3">
        <f t="shared" si="0"/>
        <v>432.08</v>
      </c>
      <c r="G27" s="7">
        <v>4000</v>
      </c>
      <c r="H27" s="3">
        <f t="shared" si="1"/>
        <v>1728320</v>
      </c>
      <c r="K27" s="13">
        <f>3000*F27</f>
        <v>1296240</v>
      </c>
      <c r="L27" t="s">
        <v>172</v>
      </c>
    </row>
    <row r="28" spans="1:12" ht="15" customHeight="1" x14ac:dyDescent="0.25">
      <c r="A28" s="1" t="s">
        <v>27</v>
      </c>
      <c r="B28" s="2" t="s">
        <v>28</v>
      </c>
      <c r="C28" s="18" t="s">
        <v>31</v>
      </c>
      <c r="D28" s="3">
        <v>120</v>
      </c>
      <c r="E28" s="3">
        <v>19.02</v>
      </c>
      <c r="F28" s="3">
        <f t="shared" si="0"/>
        <v>139.02000000000001</v>
      </c>
      <c r="G28" s="7">
        <v>7000</v>
      </c>
      <c r="H28" s="3">
        <f t="shared" si="1"/>
        <v>973140.00000000012</v>
      </c>
      <c r="K28" s="13">
        <f>3000*F28</f>
        <v>417060.00000000006</v>
      </c>
      <c r="L28" t="s">
        <v>173</v>
      </c>
    </row>
    <row r="29" spans="1:12" ht="15" customHeight="1" x14ac:dyDescent="0.25">
      <c r="A29" s="1" t="s">
        <v>27</v>
      </c>
      <c r="B29" s="2" t="s">
        <v>28</v>
      </c>
      <c r="C29" s="18" t="s">
        <v>32</v>
      </c>
      <c r="D29" s="3">
        <v>54</v>
      </c>
      <c r="E29" s="3">
        <v>8.16</v>
      </c>
      <c r="F29" s="3">
        <f t="shared" si="0"/>
        <v>62.16</v>
      </c>
      <c r="G29" s="7">
        <v>7000</v>
      </c>
      <c r="H29" s="3">
        <f t="shared" si="1"/>
        <v>435120</v>
      </c>
      <c r="K29" s="11">
        <v>300000</v>
      </c>
      <c r="L29" t="s">
        <v>174</v>
      </c>
    </row>
    <row r="30" spans="1:12" ht="15" customHeight="1" x14ac:dyDescent="0.25">
      <c r="A30" s="1" t="s">
        <v>27</v>
      </c>
      <c r="B30" s="2" t="s">
        <v>28</v>
      </c>
      <c r="C30" s="18" t="s">
        <v>33</v>
      </c>
      <c r="D30" s="3">
        <v>255</v>
      </c>
      <c r="E30" s="3">
        <v>18.009999999999998</v>
      </c>
      <c r="F30" s="3">
        <f t="shared" si="0"/>
        <v>273.01</v>
      </c>
      <c r="G30" s="7">
        <v>5000</v>
      </c>
      <c r="H30" s="3">
        <f t="shared" si="1"/>
        <v>1365050</v>
      </c>
      <c r="K30" s="13">
        <f t="shared" ref="K30:K41" si="2">3000*F30</f>
        <v>819030</v>
      </c>
      <c r="L30" t="s">
        <v>175</v>
      </c>
    </row>
    <row r="31" spans="1:12" ht="15" customHeight="1" x14ac:dyDescent="0.25">
      <c r="A31" s="1" t="s">
        <v>27</v>
      </c>
      <c r="B31" s="2" t="s">
        <v>28</v>
      </c>
      <c r="C31" s="31" t="s">
        <v>34</v>
      </c>
      <c r="D31" s="3">
        <v>243</v>
      </c>
      <c r="E31" s="3">
        <v>16.07</v>
      </c>
      <c r="F31" s="3">
        <f t="shared" si="0"/>
        <v>259.07</v>
      </c>
      <c r="G31" s="7">
        <v>5000</v>
      </c>
      <c r="H31" s="3">
        <f t="shared" si="1"/>
        <v>1295350</v>
      </c>
      <c r="K31" s="13">
        <f t="shared" si="2"/>
        <v>777210</v>
      </c>
    </row>
    <row r="32" spans="1:12" ht="15" customHeight="1" x14ac:dyDescent="0.25">
      <c r="A32" s="1" t="s">
        <v>27</v>
      </c>
      <c r="B32" s="2" t="s">
        <v>28</v>
      </c>
      <c r="C32" s="18" t="s">
        <v>35</v>
      </c>
      <c r="D32" s="3">
        <v>462</v>
      </c>
      <c r="E32" s="3">
        <v>61.375</v>
      </c>
      <c r="F32" s="3">
        <f t="shared" si="0"/>
        <v>523.375</v>
      </c>
      <c r="G32" s="7">
        <v>4000</v>
      </c>
      <c r="H32" s="3">
        <f t="shared" si="1"/>
        <v>2093500</v>
      </c>
      <c r="K32" s="13">
        <f t="shared" si="2"/>
        <v>1570125</v>
      </c>
    </row>
    <row r="33" spans="1:11" ht="15" customHeight="1" x14ac:dyDescent="0.25">
      <c r="A33" s="1" t="s">
        <v>27</v>
      </c>
      <c r="B33" s="2" t="s">
        <v>28</v>
      </c>
      <c r="C33" s="18" t="s">
        <v>36</v>
      </c>
      <c r="D33" s="3">
        <v>357</v>
      </c>
      <c r="E33" s="3">
        <v>31.85</v>
      </c>
      <c r="F33" s="3">
        <f t="shared" si="0"/>
        <v>388.85</v>
      </c>
      <c r="G33" s="7">
        <v>5000</v>
      </c>
      <c r="H33" s="3">
        <f t="shared" si="1"/>
        <v>1944250</v>
      </c>
      <c r="K33" s="13">
        <f t="shared" si="2"/>
        <v>1166550</v>
      </c>
    </row>
    <row r="34" spans="1:11" ht="15" customHeight="1" x14ac:dyDescent="0.25">
      <c r="A34" s="1" t="s">
        <v>27</v>
      </c>
      <c r="B34" s="2" t="s">
        <v>37</v>
      </c>
      <c r="C34" s="18" t="s">
        <v>38</v>
      </c>
      <c r="D34" s="3">
        <v>528</v>
      </c>
      <c r="E34" s="3">
        <v>78.8</v>
      </c>
      <c r="F34" s="3">
        <f t="shared" si="0"/>
        <v>606.79999999999995</v>
      </c>
      <c r="G34" s="7">
        <v>5000</v>
      </c>
      <c r="H34" s="3">
        <f t="shared" si="1"/>
        <v>3034000</v>
      </c>
      <c r="K34" s="13">
        <f t="shared" si="2"/>
        <v>1820399.9999999998</v>
      </c>
    </row>
    <row r="35" spans="1:11" ht="15" customHeight="1" x14ac:dyDescent="0.25">
      <c r="A35" s="1" t="s">
        <v>27</v>
      </c>
      <c r="B35" s="2" t="s">
        <v>37</v>
      </c>
      <c r="C35" s="18" t="s">
        <v>39</v>
      </c>
      <c r="D35" s="3">
        <v>285</v>
      </c>
      <c r="E35" s="3">
        <v>47.45</v>
      </c>
      <c r="F35" s="3">
        <f t="shared" si="0"/>
        <v>332.45</v>
      </c>
      <c r="G35" s="7">
        <v>4000</v>
      </c>
      <c r="H35" s="3">
        <f t="shared" si="1"/>
        <v>1329800</v>
      </c>
      <c r="K35" s="13">
        <f>3000*F35</f>
        <v>997350</v>
      </c>
    </row>
    <row r="36" spans="1:11" ht="15" customHeight="1" x14ac:dyDescent="0.25">
      <c r="A36" s="1" t="s">
        <v>27</v>
      </c>
      <c r="B36" s="2" t="s">
        <v>37</v>
      </c>
      <c r="C36" s="18" t="s">
        <v>40</v>
      </c>
      <c r="D36" s="3">
        <v>264</v>
      </c>
      <c r="E36" s="3">
        <v>37.799999999999997</v>
      </c>
      <c r="F36" s="3">
        <f t="shared" si="0"/>
        <v>301.8</v>
      </c>
      <c r="G36" s="7">
        <v>5000</v>
      </c>
      <c r="H36" s="3">
        <f t="shared" si="1"/>
        <v>1509000</v>
      </c>
      <c r="K36" s="13">
        <f t="shared" si="2"/>
        <v>905400</v>
      </c>
    </row>
    <row r="37" spans="1:11" ht="15" customHeight="1" x14ac:dyDescent="0.25">
      <c r="A37" s="1" t="s">
        <v>27</v>
      </c>
      <c r="B37" s="2" t="s">
        <v>37</v>
      </c>
      <c r="C37" s="18" t="s">
        <v>41</v>
      </c>
      <c r="D37" s="3">
        <v>714</v>
      </c>
      <c r="E37" s="3">
        <v>66.400000000000006</v>
      </c>
      <c r="F37" s="3">
        <f t="shared" si="0"/>
        <v>780.4</v>
      </c>
      <c r="G37" s="7">
        <v>2500</v>
      </c>
      <c r="H37" s="3">
        <f t="shared" si="1"/>
        <v>1951000</v>
      </c>
      <c r="K37" s="13">
        <f t="shared" si="2"/>
        <v>2341200</v>
      </c>
    </row>
    <row r="38" spans="1:11" ht="15" customHeight="1" x14ac:dyDescent="0.25">
      <c r="A38" s="1" t="s">
        <v>27</v>
      </c>
      <c r="B38" s="2" t="s">
        <v>37</v>
      </c>
      <c r="C38" s="18" t="s">
        <v>42</v>
      </c>
      <c r="D38" s="3">
        <v>555</v>
      </c>
      <c r="E38" s="3">
        <v>45.6</v>
      </c>
      <c r="F38" s="3">
        <f t="shared" si="0"/>
        <v>600.6</v>
      </c>
      <c r="G38" s="7">
        <v>4000</v>
      </c>
      <c r="H38" s="3">
        <f t="shared" si="1"/>
        <v>2402400</v>
      </c>
      <c r="K38" s="13">
        <f t="shared" si="2"/>
        <v>1801800</v>
      </c>
    </row>
    <row r="39" spans="1:11" ht="15" customHeight="1" x14ac:dyDescent="0.25">
      <c r="A39" s="1" t="s">
        <v>27</v>
      </c>
      <c r="B39" s="2" t="s">
        <v>37</v>
      </c>
      <c r="C39" s="18" t="s">
        <v>43</v>
      </c>
      <c r="D39" s="3">
        <v>312</v>
      </c>
      <c r="E39" s="3">
        <v>30.5</v>
      </c>
      <c r="F39" s="3">
        <f t="shared" si="0"/>
        <v>342.5</v>
      </c>
      <c r="G39" s="7">
        <v>4000</v>
      </c>
      <c r="H39" s="3">
        <f t="shared" si="1"/>
        <v>1370000</v>
      </c>
      <c r="K39" s="13">
        <f t="shared" si="2"/>
        <v>1027500</v>
      </c>
    </row>
    <row r="40" spans="1:11" ht="15" customHeight="1" x14ac:dyDescent="0.25">
      <c r="A40" s="1" t="s">
        <v>27</v>
      </c>
      <c r="B40" s="2" t="s">
        <v>37</v>
      </c>
      <c r="C40" s="18" t="s">
        <v>44</v>
      </c>
      <c r="D40" s="3">
        <v>366</v>
      </c>
      <c r="E40" s="3">
        <v>23.75</v>
      </c>
      <c r="F40" s="3">
        <f t="shared" si="0"/>
        <v>389.75</v>
      </c>
      <c r="G40" s="7">
        <v>4000</v>
      </c>
      <c r="H40" s="3">
        <f t="shared" si="1"/>
        <v>1559000</v>
      </c>
      <c r="K40" s="13">
        <f t="shared" si="2"/>
        <v>1169250</v>
      </c>
    </row>
    <row r="41" spans="1:11" ht="15" customHeight="1" x14ac:dyDescent="0.25">
      <c r="A41" s="1" t="s">
        <v>27</v>
      </c>
      <c r="B41" s="2" t="s">
        <v>37</v>
      </c>
      <c r="C41" s="18" t="s">
        <v>45</v>
      </c>
      <c r="D41" s="3">
        <v>222</v>
      </c>
      <c r="E41" s="3">
        <v>23.75</v>
      </c>
      <c r="F41" s="3">
        <f t="shared" si="0"/>
        <v>245.75</v>
      </c>
      <c r="G41" s="7">
        <v>4000</v>
      </c>
      <c r="H41" s="3">
        <f t="shared" si="1"/>
        <v>983000</v>
      </c>
      <c r="K41" s="13">
        <f t="shared" si="2"/>
        <v>737250</v>
      </c>
    </row>
    <row r="42" spans="1:11" ht="15" customHeight="1" x14ac:dyDescent="0.25">
      <c r="A42" s="1" t="s">
        <v>46</v>
      </c>
      <c r="B42" s="2" t="s">
        <v>47</v>
      </c>
      <c r="C42" s="16" t="s">
        <v>48</v>
      </c>
      <c r="D42" s="3">
        <v>1131</v>
      </c>
      <c r="E42" s="3">
        <v>71.23</v>
      </c>
      <c r="F42" s="3">
        <f t="shared" si="0"/>
        <v>1202.23</v>
      </c>
      <c r="G42" s="7">
        <v>2500</v>
      </c>
      <c r="H42" s="3">
        <f t="shared" si="1"/>
        <v>3005575</v>
      </c>
      <c r="K42" s="13">
        <f>1000*F42</f>
        <v>1202230</v>
      </c>
    </row>
    <row r="43" spans="1:11" ht="15" customHeight="1" x14ac:dyDescent="0.25">
      <c r="A43" s="1" t="s">
        <v>46</v>
      </c>
      <c r="B43" s="2" t="s">
        <v>47</v>
      </c>
      <c r="C43" s="16" t="s">
        <v>49</v>
      </c>
      <c r="D43" s="3">
        <v>639</v>
      </c>
      <c r="E43" s="3">
        <v>66.555000000000007</v>
      </c>
      <c r="F43" s="3">
        <f t="shared" si="0"/>
        <v>705.55500000000006</v>
      </c>
      <c r="G43" s="7">
        <v>2500</v>
      </c>
      <c r="H43" s="3">
        <f t="shared" si="1"/>
        <v>1763887.5000000002</v>
      </c>
      <c r="K43" s="13">
        <f t="shared" ref="K43:K45" si="3">1000*F43</f>
        <v>705555.00000000012</v>
      </c>
    </row>
    <row r="44" spans="1:11" ht="15" customHeight="1" x14ac:dyDescent="0.25">
      <c r="A44" s="1" t="s">
        <v>46</v>
      </c>
      <c r="B44" s="2" t="s">
        <v>47</v>
      </c>
      <c r="C44" s="16" t="s">
        <v>50</v>
      </c>
      <c r="D44" s="3">
        <v>414</v>
      </c>
      <c r="E44" s="3">
        <v>17.474999999999998</v>
      </c>
      <c r="F44" s="3">
        <f t="shared" si="0"/>
        <v>431.47500000000002</v>
      </c>
      <c r="G44" s="7">
        <v>2500</v>
      </c>
      <c r="H44" s="3">
        <f t="shared" si="1"/>
        <v>1078687.5</v>
      </c>
      <c r="K44" s="13">
        <f t="shared" si="3"/>
        <v>431475</v>
      </c>
    </row>
    <row r="45" spans="1:11" ht="15" customHeight="1" x14ac:dyDescent="0.25">
      <c r="A45" s="1" t="s">
        <v>46</v>
      </c>
      <c r="B45" s="2" t="s">
        <v>47</v>
      </c>
      <c r="C45" s="16" t="s">
        <v>51</v>
      </c>
      <c r="D45" s="3">
        <v>618</v>
      </c>
      <c r="E45" s="3">
        <v>38.28</v>
      </c>
      <c r="F45" s="3">
        <f t="shared" si="0"/>
        <v>656.28</v>
      </c>
      <c r="G45" s="7">
        <v>2500</v>
      </c>
      <c r="H45" s="3">
        <f t="shared" si="1"/>
        <v>1640700</v>
      </c>
      <c r="K45" s="13">
        <f t="shared" si="3"/>
        <v>656280</v>
      </c>
    </row>
    <row r="46" spans="1:11" ht="15" customHeight="1" x14ac:dyDescent="0.25">
      <c r="A46" s="1" t="s">
        <v>46</v>
      </c>
      <c r="B46" s="2" t="s">
        <v>47</v>
      </c>
      <c r="C46" s="16" t="s">
        <v>52</v>
      </c>
      <c r="D46" s="3">
        <v>948</v>
      </c>
      <c r="E46" s="3">
        <v>138.565</v>
      </c>
      <c r="F46" s="3">
        <f t="shared" si="0"/>
        <v>1086.5650000000001</v>
      </c>
      <c r="G46" s="7">
        <v>2500</v>
      </c>
      <c r="H46" s="3">
        <f t="shared" si="1"/>
        <v>2716412.5</v>
      </c>
      <c r="K46" s="13">
        <v>600000</v>
      </c>
    </row>
    <row r="47" spans="1:11" ht="15" customHeight="1" x14ac:dyDescent="0.25">
      <c r="A47" s="1" t="s">
        <v>46</v>
      </c>
      <c r="B47" s="2" t="s">
        <v>47</v>
      </c>
      <c r="C47" s="16" t="s">
        <v>53</v>
      </c>
      <c r="D47" s="3">
        <v>564</v>
      </c>
      <c r="E47" s="3">
        <v>0</v>
      </c>
      <c r="F47" s="3">
        <f t="shared" si="0"/>
        <v>564</v>
      </c>
      <c r="G47" s="7">
        <v>2500</v>
      </c>
      <c r="H47" s="3">
        <f t="shared" si="1"/>
        <v>1410000</v>
      </c>
      <c r="K47">
        <v>500000</v>
      </c>
    </row>
    <row r="48" spans="1:11" ht="15" customHeight="1" x14ac:dyDescent="0.25">
      <c r="A48" s="1" t="s">
        <v>46</v>
      </c>
      <c r="B48" s="2" t="s">
        <v>47</v>
      </c>
      <c r="C48" s="16" t="s">
        <v>54</v>
      </c>
      <c r="D48" s="3">
        <v>627</v>
      </c>
      <c r="E48" s="3">
        <v>71.675000000000011</v>
      </c>
      <c r="F48" s="3">
        <f t="shared" si="0"/>
        <v>698.67499999999995</v>
      </c>
      <c r="G48" s="7">
        <v>2500</v>
      </c>
      <c r="H48" s="3">
        <f t="shared" si="1"/>
        <v>1746687.5</v>
      </c>
      <c r="K48">
        <v>500000</v>
      </c>
    </row>
    <row r="49" spans="1:11" ht="15" customHeight="1" x14ac:dyDescent="0.25">
      <c r="A49" s="1" t="s">
        <v>46</v>
      </c>
      <c r="B49" s="2" t="s">
        <v>47</v>
      </c>
      <c r="C49" s="16" t="s">
        <v>55</v>
      </c>
      <c r="D49" s="3">
        <v>459</v>
      </c>
      <c r="E49" s="3">
        <v>36.540000000000006</v>
      </c>
      <c r="F49" s="3">
        <f t="shared" si="0"/>
        <v>495.54</v>
      </c>
      <c r="G49" s="7">
        <v>2500</v>
      </c>
      <c r="H49" s="3">
        <f t="shared" si="1"/>
        <v>1238850</v>
      </c>
      <c r="K49" s="13">
        <v>500000</v>
      </c>
    </row>
    <row r="50" spans="1:11" ht="15" customHeight="1" x14ac:dyDescent="0.25">
      <c r="A50" s="1" t="s">
        <v>46</v>
      </c>
      <c r="B50" s="2" t="s">
        <v>47</v>
      </c>
      <c r="C50" s="16" t="s">
        <v>56</v>
      </c>
      <c r="D50" s="3">
        <v>1938</v>
      </c>
      <c r="E50" s="3">
        <v>141.59</v>
      </c>
      <c r="F50" s="3">
        <f t="shared" si="0"/>
        <v>2079.59</v>
      </c>
      <c r="G50" s="7">
        <v>2500</v>
      </c>
      <c r="H50" s="3">
        <f t="shared" si="1"/>
        <v>5198975</v>
      </c>
      <c r="K50" s="13">
        <v>1000000</v>
      </c>
    </row>
    <row r="51" spans="1:11" ht="15" customHeight="1" x14ac:dyDescent="0.25">
      <c r="A51" s="1" t="s">
        <v>46</v>
      </c>
      <c r="B51" s="2" t="s">
        <v>47</v>
      </c>
      <c r="C51" s="16" t="s">
        <v>57</v>
      </c>
      <c r="D51" s="3">
        <v>0</v>
      </c>
      <c r="E51" s="3">
        <v>0.52</v>
      </c>
      <c r="F51" s="3">
        <f t="shared" si="0"/>
        <v>0.52</v>
      </c>
      <c r="G51" s="7">
        <v>2500</v>
      </c>
      <c r="H51" s="3">
        <f t="shared" si="1"/>
        <v>1300</v>
      </c>
    </row>
    <row r="52" spans="1:11" ht="15" customHeight="1" x14ac:dyDescent="0.25">
      <c r="A52" s="1" t="s">
        <v>58</v>
      </c>
      <c r="B52" s="2" t="s">
        <v>59</v>
      </c>
      <c r="C52" s="16" t="s">
        <v>60</v>
      </c>
      <c r="D52" s="3">
        <v>732</v>
      </c>
      <c r="E52" s="3">
        <v>102.95</v>
      </c>
      <c r="F52" s="3">
        <f t="shared" si="0"/>
        <v>834.95</v>
      </c>
      <c r="G52" s="7">
        <v>2500</v>
      </c>
      <c r="H52" s="3">
        <f t="shared" si="1"/>
        <v>2087375</v>
      </c>
      <c r="K52" s="13">
        <f>1500*F52</f>
        <v>1252425</v>
      </c>
    </row>
    <row r="53" spans="1:11" ht="15" customHeight="1" x14ac:dyDescent="0.25">
      <c r="A53" s="1" t="s">
        <v>58</v>
      </c>
      <c r="B53" s="2" t="s">
        <v>59</v>
      </c>
      <c r="C53" s="16" t="s">
        <v>61</v>
      </c>
      <c r="D53" s="3">
        <v>390</v>
      </c>
      <c r="E53" s="3">
        <v>24.55</v>
      </c>
      <c r="F53" s="3">
        <f>D53+E53</f>
        <v>414.55</v>
      </c>
      <c r="G53" s="7">
        <v>2500</v>
      </c>
      <c r="H53" s="3">
        <f t="shared" si="1"/>
        <v>1036375</v>
      </c>
      <c r="K53" s="13">
        <f t="shared" ref="K53:K61" si="4">1500*F53</f>
        <v>621825</v>
      </c>
    </row>
    <row r="54" spans="1:11" ht="15" customHeight="1" x14ac:dyDescent="0.25">
      <c r="A54" s="1" t="s">
        <v>58</v>
      </c>
      <c r="B54" s="2" t="s">
        <v>59</v>
      </c>
      <c r="C54" s="16" t="s">
        <v>62</v>
      </c>
      <c r="D54" s="3">
        <v>282</v>
      </c>
      <c r="E54" s="3">
        <v>66.150000000000006</v>
      </c>
      <c r="F54" s="3">
        <f t="shared" si="0"/>
        <v>348.15</v>
      </c>
      <c r="G54" s="7">
        <v>2500</v>
      </c>
      <c r="H54" s="3">
        <f t="shared" si="1"/>
        <v>870375</v>
      </c>
      <c r="K54" s="13">
        <f t="shared" si="4"/>
        <v>522224.99999999994</v>
      </c>
    </row>
    <row r="55" spans="1:11" ht="15" customHeight="1" x14ac:dyDescent="0.25">
      <c r="A55" s="1" t="s">
        <v>58</v>
      </c>
      <c r="B55" s="2" t="s">
        <v>59</v>
      </c>
      <c r="C55" s="30" t="s">
        <v>63</v>
      </c>
      <c r="D55" s="3">
        <v>666</v>
      </c>
      <c r="E55" s="3">
        <v>113.05</v>
      </c>
      <c r="F55" s="3">
        <f t="shared" si="0"/>
        <v>779.05</v>
      </c>
      <c r="G55" s="7">
        <v>2500</v>
      </c>
      <c r="H55" s="3">
        <f t="shared" si="1"/>
        <v>1947625</v>
      </c>
      <c r="K55" s="13">
        <f t="shared" si="4"/>
        <v>1168575</v>
      </c>
    </row>
    <row r="56" spans="1:11" ht="15" customHeight="1" x14ac:dyDescent="0.25">
      <c r="A56" s="1" t="s">
        <v>58</v>
      </c>
      <c r="B56" s="2" t="s">
        <v>59</v>
      </c>
      <c r="C56" s="35" t="s">
        <v>64</v>
      </c>
      <c r="D56" s="3">
        <v>183</v>
      </c>
      <c r="E56" s="3">
        <v>42.05</v>
      </c>
      <c r="F56" s="3">
        <f t="shared" si="0"/>
        <v>225.05</v>
      </c>
      <c r="G56" s="7">
        <v>2500</v>
      </c>
      <c r="H56" s="3">
        <f t="shared" si="1"/>
        <v>562625</v>
      </c>
      <c r="K56" s="13">
        <f t="shared" si="4"/>
        <v>337575</v>
      </c>
    </row>
    <row r="57" spans="1:11" ht="15" customHeight="1" x14ac:dyDescent="0.25">
      <c r="A57" s="1" t="s">
        <v>58</v>
      </c>
      <c r="B57" s="2" t="s">
        <v>59</v>
      </c>
      <c r="C57" s="30" t="s">
        <v>65</v>
      </c>
      <c r="D57" s="3">
        <v>414</v>
      </c>
      <c r="E57" s="3">
        <v>71</v>
      </c>
      <c r="F57" s="3">
        <f t="shared" si="0"/>
        <v>485</v>
      </c>
      <c r="G57" s="7">
        <v>2500</v>
      </c>
      <c r="H57" s="3">
        <f t="shared" si="1"/>
        <v>1212500</v>
      </c>
      <c r="K57" s="13">
        <f t="shared" si="4"/>
        <v>727500</v>
      </c>
    </row>
    <row r="58" spans="1:11" ht="15" customHeight="1" x14ac:dyDescent="0.25">
      <c r="A58" s="1" t="s">
        <v>58</v>
      </c>
      <c r="B58" s="2" t="s">
        <v>59</v>
      </c>
      <c r="C58" s="16" t="s">
        <v>66</v>
      </c>
      <c r="D58" s="3">
        <v>153</v>
      </c>
      <c r="E58" s="3">
        <v>39.96</v>
      </c>
      <c r="F58" s="3">
        <f t="shared" si="0"/>
        <v>192.96</v>
      </c>
      <c r="G58" s="7">
        <v>2500</v>
      </c>
      <c r="H58" s="3">
        <f t="shared" si="1"/>
        <v>482400</v>
      </c>
      <c r="K58" s="13">
        <f t="shared" si="4"/>
        <v>289440</v>
      </c>
    </row>
    <row r="59" spans="1:11" ht="15" customHeight="1" x14ac:dyDescent="0.25">
      <c r="A59" s="1" t="s">
        <v>58</v>
      </c>
      <c r="B59" s="2" t="s">
        <v>67</v>
      </c>
      <c r="C59" s="16" t="s">
        <v>68</v>
      </c>
      <c r="D59" s="3">
        <v>567</v>
      </c>
      <c r="E59" s="3">
        <v>123.18</v>
      </c>
      <c r="F59" s="3">
        <f t="shared" si="0"/>
        <v>690.18000000000006</v>
      </c>
      <c r="G59" s="7">
        <v>2500</v>
      </c>
      <c r="H59" s="3">
        <f t="shared" si="1"/>
        <v>1725450.0000000002</v>
      </c>
      <c r="K59" s="13">
        <f t="shared" si="4"/>
        <v>1035270.0000000001</v>
      </c>
    </row>
    <row r="60" spans="1:11" ht="15" customHeight="1" x14ac:dyDescent="0.25">
      <c r="A60" s="1" t="s">
        <v>58</v>
      </c>
      <c r="B60" s="2" t="s">
        <v>67</v>
      </c>
      <c r="C60" s="16" t="s">
        <v>69</v>
      </c>
      <c r="D60" s="3">
        <v>246</v>
      </c>
      <c r="E60" s="3">
        <v>83.1</v>
      </c>
      <c r="F60" s="3">
        <f t="shared" si="0"/>
        <v>329.1</v>
      </c>
      <c r="G60" s="7">
        <v>2500</v>
      </c>
      <c r="H60" s="3">
        <f t="shared" si="1"/>
        <v>822750</v>
      </c>
      <c r="K60" s="13">
        <f t="shared" si="4"/>
        <v>493650.00000000006</v>
      </c>
    </row>
    <row r="61" spans="1:11" ht="15" customHeight="1" x14ac:dyDescent="0.25">
      <c r="A61" s="1" t="s">
        <v>58</v>
      </c>
      <c r="B61" s="2" t="s">
        <v>67</v>
      </c>
      <c r="C61" s="16" t="s">
        <v>70</v>
      </c>
      <c r="D61" s="3">
        <v>651</v>
      </c>
      <c r="E61" s="3">
        <v>106.4</v>
      </c>
      <c r="F61" s="3">
        <f t="shared" si="0"/>
        <v>757.4</v>
      </c>
      <c r="G61" s="7">
        <v>2500</v>
      </c>
      <c r="H61" s="3">
        <f t="shared" si="1"/>
        <v>1893500</v>
      </c>
      <c r="K61" s="13">
        <f t="shared" si="4"/>
        <v>1136100</v>
      </c>
    </row>
    <row r="62" spans="1:11" ht="15" customHeight="1" x14ac:dyDescent="0.25">
      <c r="A62" s="1" t="s">
        <v>58</v>
      </c>
      <c r="B62" s="2" t="s">
        <v>67</v>
      </c>
      <c r="C62" s="16" t="s">
        <v>71</v>
      </c>
      <c r="D62" s="3">
        <v>156</v>
      </c>
      <c r="E62" s="3">
        <v>42.45</v>
      </c>
      <c r="F62" s="3">
        <f t="shared" si="0"/>
        <v>198.45</v>
      </c>
      <c r="G62" s="7">
        <v>2500</v>
      </c>
      <c r="H62" s="3">
        <f t="shared" si="1"/>
        <v>496125</v>
      </c>
      <c r="K62" s="13">
        <f>2000*F62</f>
        <v>396900</v>
      </c>
    </row>
    <row r="63" spans="1:11" ht="15" customHeight="1" x14ac:dyDescent="0.25">
      <c r="A63" s="1" t="s">
        <v>58</v>
      </c>
      <c r="B63" s="2" t="s">
        <v>67</v>
      </c>
      <c r="C63" s="16" t="s">
        <v>72</v>
      </c>
      <c r="D63" s="3">
        <v>348</v>
      </c>
      <c r="E63" s="3">
        <v>83.75</v>
      </c>
      <c r="F63" s="3">
        <f t="shared" si="0"/>
        <v>431.75</v>
      </c>
      <c r="G63" s="7">
        <v>2500</v>
      </c>
      <c r="H63" s="3">
        <f t="shared" si="1"/>
        <v>1079375</v>
      </c>
      <c r="K63" s="13">
        <f t="shared" ref="K63:K72" si="5">2000*F63</f>
        <v>863500</v>
      </c>
    </row>
    <row r="64" spans="1:11" ht="15" customHeight="1" x14ac:dyDescent="0.25">
      <c r="A64" s="1" t="s">
        <v>73</v>
      </c>
      <c r="B64" s="2" t="s">
        <v>74</v>
      </c>
      <c r="C64" s="16" t="s">
        <v>75</v>
      </c>
      <c r="D64" s="3">
        <v>291</v>
      </c>
      <c r="E64" s="3">
        <v>41.32</v>
      </c>
      <c r="F64" s="3">
        <f t="shared" si="0"/>
        <v>332.32</v>
      </c>
      <c r="G64" s="7">
        <v>2500</v>
      </c>
      <c r="H64" s="3">
        <f t="shared" si="1"/>
        <v>830800</v>
      </c>
      <c r="K64" s="13">
        <f t="shared" si="5"/>
        <v>664640</v>
      </c>
    </row>
    <row r="65" spans="1:11" ht="15" customHeight="1" x14ac:dyDescent="0.25">
      <c r="A65" s="1" t="s">
        <v>73</v>
      </c>
      <c r="B65" s="2" t="s">
        <v>74</v>
      </c>
      <c r="C65" s="16" t="s">
        <v>76</v>
      </c>
      <c r="D65" s="3">
        <v>978</v>
      </c>
      <c r="E65" s="3">
        <v>64.025000000000006</v>
      </c>
      <c r="F65" s="3">
        <f t="shared" si="0"/>
        <v>1042.0250000000001</v>
      </c>
      <c r="G65" s="7">
        <v>2500</v>
      </c>
      <c r="H65" s="3">
        <f t="shared" si="1"/>
        <v>2605062.5</v>
      </c>
      <c r="K65" s="13">
        <f t="shared" si="5"/>
        <v>2084050.0000000002</v>
      </c>
    </row>
    <row r="66" spans="1:11" ht="15" customHeight="1" x14ac:dyDescent="0.25">
      <c r="A66" s="1" t="s">
        <v>73</v>
      </c>
      <c r="B66" s="2" t="s">
        <v>74</v>
      </c>
      <c r="C66" s="16" t="s">
        <v>77</v>
      </c>
      <c r="D66" s="3">
        <v>342</v>
      </c>
      <c r="E66" s="3">
        <v>47.865000000000002</v>
      </c>
      <c r="F66" s="3">
        <f t="shared" si="0"/>
        <v>389.86500000000001</v>
      </c>
      <c r="G66" s="7">
        <v>2500</v>
      </c>
      <c r="H66" s="3">
        <f t="shared" si="1"/>
        <v>974662.5</v>
      </c>
      <c r="K66" s="13">
        <f t="shared" si="5"/>
        <v>779730</v>
      </c>
    </row>
    <row r="67" spans="1:11" ht="15" customHeight="1" x14ac:dyDescent="0.25">
      <c r="A67" s="1" t="s">
        <v>73</v>
      </c>
      <c r="B67" s="2" t="s">
        <v>74</v>
      </c>
      <c r="C67" s="16" t="s">
        <v>78</v>
      </c>
      <c r="D67" s="3">
        <v>585</v>
      </c>
      <c r="E67" s="3">
        <v>61.95</v>
      </c>
      <c r="F67" s="3">
        <f t="shared" si="0"/>
        <v>646.95000000000005</v>
      </c>
      <c r="G67" s="7">
        <v>2500</v>
      </c>
      <c r="H67" s="3">
        <f t="shared" si="1"/>
        <v>1617375</v>
      </c>
      <c r="K67" s="13">
        <f t="shared" si="5"/>
        <v>1293900</v>
      </c>
    </row>
    <row r="68" spans="1:11" ht="15" customHeight="1" x14ac:dyDescent="0.25">
      <c r="A68" s="1" t="s">
        <v>73</v>
      </c>
      <c r="B68" s="2" t="s">
        <v>74</v>
      </c>
      <c r="C68" s="16" t="s">
        <v>79</v>
      </c>
      <c r="D68" s="3">
        <v>738</v>
      </c>
      <c r="E68" s="3">
        <v>67.87</v>
      </c>
      <c r="F68" s="3">
        <f t="shared" si="0"/>
        <v>805.87</v>
      </c>
      <c r="G68" s="7">
        <v>2500</v>
      </c>
      <c r="H68" s="3">
        <f t="shared" si="1"/>
        <v>2014675</v>
      </c>
      <c r="K68" s="13">
        <f t="shared" si="5"/>
        <v>1611740</v>
      </c>
    </row>
    <row r="69" spans="1:11" ht="15" customHeight="1" x14ac:dyDescent="0.25">
      <c r="A69" s="1" t="s">
        <v>73</v>
      </c>
      <c r="B69" s="2" t="s">
        <v>74</v>
      </c>
      <c r="C69" s="16" t="s">
        <v>80</v>
      </c>
      <c r="D69" s="3">
        <v>336</v>
      </c>
      <c r="E69" s="3">
        <v>50.260000000000005</v>
      </c>
      <c r="F69" s="3">
        <f t="shared" si="0"/>
        <v>386.26</v>
      </c>
      <c r="G69" s="7">
        <v>2500</v>
      </c>
      <c r="H69" s="3">
        <f t="shared" si="1"/>
        <v>965650</v>
      </c>
      <c r="K69" s="13">
        <f t="shared" si="5"/>
        <v>772520</v>
      </c>
    </row>
    <row r="70" spans="1:11" ht="15" customHeight="1" x14ac:dyDescent="0.25">
      <c r="A70" s="1" t="s">
        <v>73</v>
      </c>
      <c r="B70" s="2" t="s">
        <v>74</v>
      </c>
      <c r="C70" s="16" t="s">
        <v>81</v>
      </c>
      <c r="D70" s="3">
        <v>309</v>
      </c>
      <c r="E70" s="3">
        <v>76.775000000000006</v>
      </c>
      <c r="F70" s="3">
        <f t="shared" si="0"/>
        <v>385.77499999999998</v>
      </c>
      <c r="G70" s="7">
        <v>2500</v>
      </c>
      <c r="H70" s="3">
        <f t="shared" si="1"/>
        <v>964437.5</v>
      </c>
      <c r="K70" s="13">
        <f t="shared" si="5"/>
        <v>771550</v>
      </c>
    </row>
    <row r="71" spans="1:11" ht="15" customHeight="1" x14ac:dyDescent="0.25">
      <c r="A71" s="1" t="s">
        <v>73</v>
      </c>
      <c r="B71" s="2" t="s">
        <v>74</v>
      </c>
      <c r="C71" s="30" t="s">
        <v>82</v>
      </c>
      <c r="D71" s="3">
        <v>279</v>
      </c>
      <c r="E71" s="3">
        <v>0</v>
      </c>
      <c r="F71" s="3">
        <f t="shared" si="0"/>
        <v>279</v>
      </c>
      <c r="G71" s="7">
        <v>2500</v>
      </c>
      <c r="H71" s="3">
        <f t="shared" si="1"/>
        <v>697500</v>
      </c>
      <c r="K71" s="13">
        <f t="shared" si="5"/>
        <v>558000</v>
      </c>
    </row>
    <row r="72" spans="1:11" ht="15" customHeight="1" x14ac:dyDescent="0.25">
      <c r="A72" s="1" t="s">
        <v>73</v>
      </c>
      <c r="B72" s="2" t="s">
        <v>74</v>
      </c>
      <c r="C72" s="16" t="s">
        <v>83</v>
      </c>
      <c r="D72" s="3">
        <v>318</v>
      </c>
      <c r="E72" s="3">
        <v>40.839999999999996</v>
      </c>
      <c r="F72" s="3">
        <f t="shared" si="0"/>
        <v>358.84</v>
      </c>
      <c r="G72" s="7">
        <v>2500</v>
      </c>
      <c r="H72" s="3">
        <f t="shared" si="1"/>
        <v>897099.99999999988</v>
      </c>
      <c r="K72" s="13">
        <f t="shared" si="5"/>
        <v>717680</v>
      </c>
    </row>
    <row r="73" spans="1:11" ht="15" customHeight="1" x14ac:dyDescent="0.25">
      <c r="A73" s="1" t="s">
        <v>73</v>
      </c>
      <c r="B73" s="2" t="s">
        <v>84</v>
      </c>
      <c r="C73" s="20" t="s">
        <v>85</v>
      </c>
      <c r="D73" s="3">
        <v>891</v>
      </c>
      <c r="E73" s="3">
        <v>114.7</v>
      </c>
      <c r="F73" s="3">
        <f t="shared" ref="F73:F121" si="6">D73+E73</f>
        <v>1005.7</v>
      </c>
      <c r="G73" s="7">
        <v>5000</v>
      </c>
      <c r="H73" s="3">
        <f t="shared" ref="H73:H121" si="7">F73*G73</f>
        <v>5028500</v>
      </c>
      <c r="J73" s="49" t="s">
        <v>148</v>
      </c>
      <c r="K73" s="13">
        <f>3000*F73</f>
        <v>3017100</v>
      </c>
    </row>
    <row r="74" spans="1:11" ht="15" customHeight="1" x14ac:dyDescent="0.25">
      <c r="A74" s="1" t="s">
        <v>73</v>
      </c>
      <c r="B74" s="2" t="s">
        <v>84</v>
      </c>
      <c r="C74" s="20" t="s">
        <v>86</v>
      </c>
      <c r="D74" s="3">
        <v>393</v>
      </c>
      <c r="E74" s="3">
        <v>84.49</v>
      </c>
      <c r="F74" s="3">
        <f t="shared" si="6"/>
        <v>477.49</v>
      </c>
      <c r="G74" s="7">
        <v>7000</v>
      </c>
      <c r="H74" s="3">
        <f t="shared" si="7"/>
        <v>3342430</v>
      </c>
      <c r="J74" s="49"/>
      <c r="K74" s="13">
        <f>5000*F74</f>
        <v>2387450</v>
      </c>
    </row>
    <row r="75" spans="1:11" ht="15" customHeight="1" x14ac:dyDescent="0.25">
      <c r="A75" s="1" t="s">
        <v>73</v>
      </c>
      <c r="B75" s="2" t="s">
        <v>84</v>
      </c>
      <c r="C75" s="20" t="s">
        <v>87</v>
      </c>
      <c r="D75" s="3">
        <v>78</v>
      </c>
      <c r="E75" s="3">
        <v>16.215</v>
      </c>
      <c r="F75" s="3">
        <f t="shared" si="6"/>
        <v>94.215000000000003</v>
      </c>
      <c r="G75" s="7">
        <v>10000</v>
      </c>
      <c r="H75" s="3">
        <f t="shared" si="7"/>
        <v>942150</v>
      </c>
      <c r="J75" s="49"/>
      <c r="K75" s="13">
        <f>8000*F75</f>
        <v>753720</v>
      </c>
    </row>
    <row r="76" spans="1:11" ht="15" customHeight="1" x14ac:dyDescent="0.25">
      <c r="A76" s="1" t="s">
        <v>73</v>
      </c>
      <c r="B76" s="2" t="s">
        <v>84</v>
      </c>
      <c r="C76" s="20" t="s">
        <v>88</v>
      </c>
      <c r="D76" s="3">
        <v>87</v>
      </c>
      <c r="E76" s="3">
        <v>12.525000000000002</v>
      </c>
      <c r="F76" s="3">
        <f t="shared" si="6"/>
        <v>99.525000000000006</v>
      </c>
      <c r="G76" s="7">
        <v>10000</v>
      </c>
      <c r="H76" s="3">
        <f t="shared" si="7"/>
        <v>995250</v>
      </c>
      <c r="J76" s="49"/>
      <c r="K76" s="13">
        <f>8000*F76</f>
        <v>796200</v>
      </c>
    </row>
    <row r="77" spans="1:11" ht="15" customHeight="1" x14ac:dyDescent="0.25">
      <c r="A77" s="1" t="s">
        <v>73</v>
      </c>
      <c r="B77" s="20" t="s">
        <v>84</v>
      </c>
      <c r="C77" s="2" t="s">
        <v>89</v>
      </c>
      <c r="D77" s="3">
        <v>36</v>
      </c>
      <c r="E77" s="3">
        <v>14.440000000000001</v>
      </c>
      <c r="F77" s="3">
        <f t="shared" si="6"/>
        <v>50.44</v>
      </c>
      <c r="G77" s="7">
        <v>10000</v>
      </c>
      <c r="H77" s="3">
        <f t="shared" si="7"/>
        <v>504400</v>
      </c>
      <c r="J77" s="10" t="s">
        <v>147</v>
      </c>
      <c r="K77" s="13">
        <f>9000*F77</f>
        <v>453960</v>
      </c>
    </row>
    <row r="78" spans="1:11" ht="15" customHeight="1" x14ac:dyDescent="0.25">
      <c r="A78" s="1" t="s">
        <v>73</v>
      </c>
      <c r="B78" s="2" t="s">
        <v>84</v>
      </c>
      <c r="C78" s="34" t="s">
        <v>90</v>
      </c>
      <c r="D78" s="3">
        <v>27</v>
      </c>
      <c r="E78" s="3">
        <v>7.4</v>
      </c>
      <c r="F78" s="3">
        <f t="shared" si="6"/>
        <v>34.4</v>
      </c>
      <c r="G78" s="7">
        <v>12000</v>
      </c>
      <c r="H78" s="3">
        <f t="shared" si="7"/>
        <v>412800</v>
      </c>
      <c r="J78" s="49" t="s">
        <v>146</v>
      </c>
      <c r="K78" s="13">
        <f>12000*F78</f>
        <v>412800</v>
      </c>
    </row>
    <row r="79" spans="1:11" ht="15" customHeight="1" x14ac:dyDescent="0.25">
      <c r="A79" s="1" t="s">
        <v>73</v>
      </c>
      <c r="B79" s="2" t="s">
        <v>84</v>
      </c>
      <c r="C79" s="34" t="s">
        <v>91</v>
      </c>
      <c r="D79" s="3">
        <v>24</v>
      </c>
      <c r="E79" s="3">
        <v>10.155000000000001</v>
      </c>
      <c r="F79" s="3">
        <f t="shared" si="6"/>
        <v>34.155000000000001</v>
      </c>
      <c r="G79" s="7">
        <v>12000</v>
      </c>
      <c r="H79" s="3">
        <f t="shared" si="7"/>
        <v>409860</v>
      </c>
      <c r="J79" s="49"/>
      <c r="K79" s="13">
        <f t="shared" ref="K79:K82" si="8">12000*F79</f>
        <v>409860</v>
      </c>
    </row>
    <row r="80" spans="1:11" ht="15" customHeight="1" x14ac:dyDescent="0.25">
      <c r="A80" s="1" t="s">
        <v>73</v>
      </c>
      <c r="B80" s="2" t="s">
        <v>84</v>
      </c>
      <c r="C80" s="34" t="s">
        <v>92</v>
      </c>
      <c r="D80" s="3">
        <v>36</v>
      </c>
      <c r="E80" s="3">
        <v>9.1550000000000011</v>
      </c>
      <c r="F80" s="3">
        <f t="shared" si="6"/>
        <v>45.155000000000001</v>
      </c>
      <c r="G80" s="7">
        <v>12000</v>
      </c>
      <c r="H80" s="3">
        <f t="shared" si="7"/>
        <v>541860</v>
      </c>
      <c r="J80" s="49"/>
      <c r="K80" s="13">
        <f t="shared" si="8"/>
        <v>541860</v>
      </c>
    </row>
    <row r="81" spans="1:11" x14ac:dyDescent="0.25">
      <c r="A81" s="1" t="s">
        <v>73</v>
      </c>
      <c r="B81" s="34" t="s">
        <v>84</v>
      </c>
      <c r="C81" s="2" t="s">
        <v>93</v>
      </c>
      <c r="D81" s="3">
        <v>27</v>
      </c>
      <c r="E81" s="3">
        <v>5.41</v>
      </c>
      <c r="F81" s="3">
        <f t="shared" si="6"/>
        <v>32.409999999999997</v>
      </c>
      <c r="G81" s="7">
        <v>12000</v>
      </c>
      <c r="H81" s="3">
        <f t="shared" si="7"/>
        <v>388919.99999999994</v>
      </c>
      <c r="J81" s="49" t="s">
        <v>147</v>
      </c>
      <c r="K81" s="13">
        <f t="shared" si="8"/>
        <v>388919.99999999994</v>
      </c>
    </row>
    <row r="82" spans="1:11" ht="15" customHeight="1" x14ac:dyDescent="0.25">
      <c r="A82" s="1" t="s">
        <v>73</v>
      </c>
      <c r="B82" s="20" t="s">
        <v>84</v>
      </c>
      <c r="C82" s="2" t="s">
        <v>94</v>
      </c>
      <c r="D82" s="3">
        <v>21</v>
      </c>
      <c r="E82" s="3">
        <v>7.8849999999999998</v>
      </c>
      <c r="F82" s="3">
        <f t="shared" si="6"/>
        <v>28.884999999999998</v>
      </c>
      <c r="G82" s="7">
        <v>12000</v>
      </c>
      <c r="H82" s="3">
        <f t="shared" si="7"/>
        <v>346620</v>
      </c>
      <c r="J82" s="49"/>
      <c r="K82" s="13">
        <f t="shared" si="8"/>
        <v>346620</v>
      </c>
    </row>
    <row r="83" spans="1:11" ht="15" customHeight="1" x14ac:dyDescent="0.25">
      <c r="A83" s="1" t="s">
        <v>73</v>
      </c>
      <c r="B83" s="34" t="s">
        <v>84</v>
      </c>
      <c r="C83" s="2" t="s">
        <v>95</v>
      </c>
      <c r="D83" s="3">
        <v>12</v>
      </c>
      <c r="E83" s="3">
        <v>1.25</v>
      </c>
      <c r="F83" s="8">
        <f t="shared" si="6"/>
        <v>13.25</v>
      </c>
      <c r="G83" s="39">
        <v>100000</v>
      </c>
      <c r="H83" s="8">
        <f t="shared" si="7"/>
        <v>1325000</v>
      </c>
      <c r="I83" t="s">
        <v>142</v>
      </c>
      <c r="K83" s="13">
        <f>85000*F83</f>
        <v>1126250</v>
      </c>
    </row>
    <row r="84" spans="1:11" ht="15" customHeight="1" x14ac:dyDescent="0.25">
      <c r="A84" s="1" t="s">
        <v>96</v>
      </c>
      <c r="B84" s="2" t="s">
        <v>97</v>
      </c>
      <c r="C84" s="17" t="s">
        <v>98</v>
      </c>
      <c r="D84" s="3">
        <v>222</v>
      </c>
      <c r="E84" s="3">
        <v>20.65</v>
      </c>
      <c r="F84" s="3">
        <f t="shared" si="6"/>
        <v>242.65</v>
      </c>
      <c r="G84" s="7">
        <v>5000</v>
      </c>
      <c r="H84" s="3">
        <f t="shared" si="7"/>
        <v>1213250</v>
      </c>
      <c r="K84">
        <v>700000</v>
      </c>
    </row>
    <row r="85" spans="1:11" ht="15" customHeight="1" x14ac:dyDescent="0.25">
      <c r="A85" s="1" t="s">
        <v>96</v>
      </c>
      <c r="B85" s="2" t="s">
        <v>97</v>
      </c>
      <c r="C85" s="17" t="s">
        <v>99</v>
      </c>
      <c r="D85" s="3">
        <v>429</v>
      </c>
      <c r="E85" s="3">
        <v>45.36</v>
      </c>
      <c r="F85" s="3">
        <f t="shared" si="6"/>
        <v>474.36</v>
      </c>
      <c r="G85" s="7">
        <v>3000</v>
      </c>
      <c r="H85" s="3">
        <f t="shared" si="7"/>
        <v>1423080</v>
      </c>
      <c r="K85">
        <v>1350000</v>
      </c>
    </row>
    <row r="86" spans="1:11" ht="15" customHeight="1" x14ac:dyDescent="0.25">
      <c r="A86" s="1" t="s">
        <v>96</v>
      </c>
      <c r="B86" s="2" t="s">
        <v>97</v>
      </c>
      <c r="C86" s="17" t="s">
        <v>100</v>
      </c>
      <c r="D86" s="3">
        <v>189</v>
      </c>
      <c r="E86" s="3">
        <v>34.28</v>
      </c>
      <c r="F86" s="3">
        <f t="shared" si="6"/>
        <v>223.28</v>
      </c>
      <c r="G86" s="7">
        <v>6000</v>
      </c>
      <c r="H86" s="3">
        <f t="shared" si="7"/>
        <v>1339680</v>
      </c>
      <c r="K86">
        <v>1000000</v>
      </c>
    </row>
    <row r="87" spans="1:11" ht="15" customHeight="1" x14ac:dyDescent="0.25">
      <c r="A87" s="1" t="s">
        <v>96</v>
      </c>
      <c r="B87" s="2" t="s">
        <v>97</v>
      </c>
      <c r="C87" s="17" t="s">
        <v>101</v>
      </c>
      <c r="D87" s="3">
        <v>33</v>
      </c>
      <c r="E87" s="3">
        <v>10.5</v>
      </c>
      <c r="F87" s="3">
        <f t="shared" si="6"/>
        <v>43.5</v>
      </c>
      <c r="G87" s="7">
        <v>7000</v>
      </c>
      <c r="H87" s="3">
        <f t="shared" si="7"/>
        <v>304500</v>
      </c>
      <c r="K87">
        <v>155000</v>
      </c>
    </row>
    <row r="88" spans="1:11" ht="15" customHeight="1" x14ac:dyDescent="0.25">
      <c r="A88" s="1" t="s">
        <v>96</v>
      </c>
      <c r="B88" s="2" t="s">
        <v>97</v>
      </c>
      <c r="C88" s="2" t="s">
        <v>102</v>
      </c>
      <c r="D88" s="3">
        <v>48</v>
      </c>
      <c r="E88" s="3">
        <v>0</v>
      </c>
      <c r="F88" s="3">
        <f t="shared" si="6"/>
        <v>48</v>
      </c>
      <c r="G88" s="7">
        <v>7000</v>
      </c>
      <c r="H88" s="3">
        <f t="shared" si="7"/>
        <v>336000</v>
      </c>
      <c r="K88">
        <v>150000</v>
      </c>
    </row>
    <row r="89" spans="1:11" ht="15" customHeight="1" x14ac:dyDescent="0.25">
      <c r="A89" s="1" t="s">
        <v>96</v>
      </c>
      <c r="B89" s="2" t="s">
        <v>97</v>
      </c>
      <c r="C89" s="33" t="s">
        <v>103</v>
      </c>
      <c r="D89" s="3">
        <v>15</v>
      </c>
      <c r="E89" s="3">
        <v>3.8200000000000003</v>
      </c>
      <c r="F89" s="3">
        <f t="shared" si="6"/>
        <v>18.82</v>
      </c>
      <c r="G89" s="7">
        <v>14000</v>
      </c>
      <c r="H89" s="3">
        <f t="shared" si="7"/>
        <v>263480</v>
      </c>
      <c r="K89">
        <f>10000*50</f>
        <v>500000</v>
      </c>
    </row>
    <row r="90" spans="1:11" ht="15" customHeight="1" x14ac:dyDescent="0.25">
      <c r="A90" s="1" t="s">
        <v>96</v>
      </c>
      <c r="B90" s="2" t="s">
        <v>97</v>
      </c>
      <c r="C90" s="33" t="s">
        <v>104</v>
      </c>
      <c r="D90" s="3">
        <v>21</v>
      </c>
      <c r="E90" s="3">
        <v>7.51</v>
      </c>
      <c r="F90" s="3">
        <f t="shared" si="6"/>
        <v>28.509999999999998</v>
      </c>
      <c r="G90" s="7">
        <v>12000</v>
      </c>
      <c r="H90" s="3">
        <f t="shared" si="7"/>
        <v>342120</v>
      </c>
      <c r="K90">
        <f>8000*50</f>
        <v>400000</v>
      </c>
    </row>
    <row r="91" spans="1:11" ht="15" customHeight="1" x14ac:dyDescent="0.25">
      <c r="A91" s="1" t="s">
        <v>96</v>
      </c>
      <c r="B91" s="2" t="s">
        <v>97</v>
      </c>
      <c r="C91" s="17" t="s">
        <v>105</v>
      </c>
      <c r="D91" s="3">
        <v>57</v>
      </c>
      <c r="E91" s="3">
        <v>13.34</v>
      </c>
      <c r="F91" s="3">
        <f t="shared" si="6"/>
        <v>70.34</v>
      </c>
      <c r="G91" s="7">
        <v>12000</v>
      </c>
      <c r="H91" s="3">
        <f t="shared" si="7"/>
        <v>844080</v>
      </c>
      <c r="K91" s="13">
        <f>5500*F91</f>
        <v>386870</v>
      </c>
    </row>
    <row r="92" spans="1:11" ht="15" customHeight="1" x14ac:dyDescent="0.25">
      <c r="A92" s="1" t="s">
        <v>96</v>
      </c>
      <c r="B92" s="2" t="s">
        <v>97</v>
      </c>
      <c r="C92" s="17" t="s">
        <v>106</v>
      </c>
      <c r="D92" s="3">
        <v>363</v>
      </c>
      <c r="E92" s="3">
        <v>28.015000000000001</v>
      </c>
      <c r="F92" s="3">
        <f t="shared" si="6"/>
        <v>391.01499999999999</v>
      </c>
      <c r="G92" s="7">
        <v>5000</v>
      </c>
      <c r="H92" s="3">
        <f t="shared" si="7"/>
        <v>1955075</v>
      </c>
      <c r="K92" s="13">
        <f>3700*F92</f>
        <v>1446755.5</v>
      </c>
    </row>
    <row r="93" spans="1:11" ht="15" customHeight="1" x14ac:dyDescent="0.25">
      <c r="A93" s="1" t="s">
        <v>96</v>
      </c>
      <c r="B93" s="33" t="s">
        <v>97</v>
      </c>
      <c r="C93" s="2" t="s">
        <v>107</v>
      </c>
      <c r="D93" s="3">
        <v>69</v>
      </c>
      <c r="E93" s="3">
        <v>8.23</v>
      </c>
      <c r="F93" s="3">
        <f t="shared" si="6"/>
        <v>77.23</v>
      </c>
      <c r="G93" s="7">
        <v>7000</v>
      </c>
      <c r="H93" s="3">
        <f t="shared" si="7"/>
        <v>540610</v>
      </c>
      <c r="K93" s="13">
        <f>5500*F93</f>
        <v>424765</v>
      </c>
    </row>
    <row r="94" spans="1:11" ht="15" customHeight="1" x14ac:dyDescent="0.25">
      <c r="A94" s="1" t="s">
        <v>96</v>
      </c>
      <c r="B94" s="2" t="s">
        <v>108</v>
      </c>
      <c r="C94" s="17" t="s">
        <v>109</v>
      </c>
      <c r="D94" s="3">
        <v>123</v>
      </c>
      <c r="E94" s="3">
        <v>0</v>
      </c>
      <c r="F94" s="3">
        <f t="shared" si="6"/>
        <v>123</v>
      </c>
      <c r="G94" s="7">
        <v>7000</v>
      </c>
      <c r="H94" s="3">
        <f t="shared" si="7"/>
        <v>861000</v>
      </c>
      <c r="J94" s="49" t="s">
        <v>143</v>
      </c>
      <c r="K94" s="13">
        <f>6000*F94</f>
        <v>738000</v>
      </c>
    </row>
    <row r="95" spans="1:11" ht="15" customHeight="1" x14ac:dyDescent="0.25">
      <c r="A95" s="1" t="s">
        <v>96</v>
      </c>
      <c r="B95" s="2" t="s">
        <v>108</v>
      </c>
      <c r="C95" s="33" t="s">
        <v>110</v>
      </c>
      <c r="D95" s="3">
        <v>51</v>
      </c>
      <c r="E95" s="3">
        <v>0</v>
      </c>
      <c r="F95" s="3">
        <f t="shared" si="6"/>
        <v>51</v>
      </c>
      <c r="G95" s="7">
        <v>7000</v>
      </c>
      <c r="H95" s="3">
        <f t="shared" si="7"/>
        <v>357000</v>
      </c>
      <c r="J95" s="49"/>
      <c r="K95" s="13">
        <f t="shared" ref="K95:K96" si="9">6000*F95</f>
        <v>306000</v>
      </c>
    </row>
    <row r="96" spans="1:11" ht="15" customHeight="1" x14ac:dyDescent="0.25">
      <c r="A96" s="1" t="s">
        <v>96</v>
      </c>
      <c r="B96" s="2" t="s">
        <v>108</v>
      </c>
      <c r="C96" s="33" t="s">
        <v>111</v>
      </c>
      <c r="D96" s="3">
        <v>54</v>
      </c>
      <c r="E96" s="3">
        <v>3.75</v>
      </c>
      <c r="F96" s="3">
        <f t="shared" si="6"/>
        <v>57.75</v>
      </c>
      <c r="G96" s="7">
        <v>7000</v>
      </c>
      <c r="H96" s="3">
        <f t="shared" si="7"/>
        <v>404250</v>
      </c>
      <c r="J96" s="49"/>
      <c r="K96" s="13">
        <f t="shared" si="9"/>
        <v>346500</v>
      </c>
    </row>
    <row r="97" spans="1:11" ht="15" customHeight="1" x14ac:dyDescent="0.25">
      <c r="A97" s="1" t="s">
        <v>96</v>
      </c>
      <c r="B97" s="2" t="s">
        <v>108</v>
      </c>
      <c r="C97" s="33" t="s">
        <v>112</v>
      </c>
      <c r="D97" s="3">
        <v>321</v>
      </c>
      <c r="E97" s="3">
        <v>41.45</v>
      </c>
      <c r="F97" s="3">
        <f t="shared" si="6"/>
        <v>362.45</v>
      </c>
      <c r="G97" s="7">
        <v>3000</v>
      </c>
      <c r="H97" s="3">
        <f t="shared" si="7"/>
        <v>1087350</v>
      </c>
      <c r="K97" s="13">
        <f>2000*F97</f>
        <v>724900</v>
      </c>
    </row>
    <row r="98" spans="1:11" ht="15" customHeight="1" x14ac:dyDescent="0.25">
      <c r="A98" s="1" t="s">
        <v>96</v>
      </c>
      <c r="B98" s="2" t="s">
        <v>108</v>
      </c>
      <c r="C98" s="33" t="s">
        <v>113</v>
      </c>
      <c r="D98" s="3">
        <v>63</v>
      </c>
      <c r="E98" s="3">
        <v>6.9</v>
      </c>
      <c r="F98" s="3">
        <f t="shared" si="6"/>
        <v>69.900000000000006</v>
      </c>
      <c r="G98" s="7">
        <v>7000</v>
      </c>
      <c r="H98" s="3">
        <f t="shared" si="7"/>
        <v>489300.00000000006</v>
      </c>
      <c r="K98" s="13">
        <f>4000*F98</f>
        <v>279600</v>
      </c>
    </row>
    <row r="99" spans="1:11" ht="15" customHeight="1" x14ac:dyDescent="0.25">
      <c r="A99" s="1" t="s">
        <v>96</v>
      </c>
      <c r="B99" s="2" t="s">
        <v>108</v>
      </c>
      <c r="C99" s="33" t="s">
        <v>114</v>
      </c>
      <c r="D99" s="3">
        <v>189</v>
      </c>
      <c r="E99" s="3">
        <v>24.22</v>
      </c>
      <c r="F99" s="3">
        <f t="shared" si="6"/>
        <v>213.22</v>
      </c>
      <c r="G99" s="7">
        <v>7000</v>
      </c>
      <c r="H99" s="3">
        <f t="shared" si="7"/>
        <v>1492540</v>
      </c>
      <c r="K99" s="13">
        <f>4000*F99</f>
        <v>852880</v>
      </c>
    </row>
    <row r="100" spans="1:11" ht="15" customHeight="1" x14ac:dyDescent="0.25">
      <c r="A100" s="1" t="s">
        <v>96</v>
      </c>
      <c r="B100" s="2" t="s">
        <v>115</v>
      </c>
      <c r="C100" s="21" t="s">
        <v>116</v>
      </c>
      <c r="D100" s="3">
        <v>240</v>
      </c>
      <c r="E100" s="3">
        <v>27.259999999999998</v>
      </c>
      <c r="F100" s="3">
        <f t="shared" si="6"/>
        <v>267.26</v>
      </c>
      <c r="G100" s="7">
        <v>6000</v>
      </c>
      <c r="H100" s="3">
        <f t="shared" si="7"/>
        <v>1603560</v>
      </c>
      <c r="K100" s="13">
        <f>4500*F100</f>
        <v>1202670</v>
      </c>
    </row>
    <row r="101" spans="1:11" ht="15" customHeight="1" x14ac:dyDescent="0.25">
      <c r="A101" s="1" t="s">
        <v>96</v>
      </c>
      <c r="B101" s="2" t="s">
        <v>115</v>
      </c>
      <c r="C101" s="34" t="s">
        <v>117</v>
      </c>
      <c r="D101" s="3">
        <v>66</v>
      </c>
      <c r="E101" s="3">
        <v>8.56</v>
      </c>
      <c r="F101" s="3">
        <f t="shared" si="6"/>
        <v>74.56</v>
      </c>
      <c r="G101" s="7">
        <v>7000</v>
      </c>
      <c r="H101" s="3">
        <f t="shared" si="7"/>
        <v>521920</v>
      </c>
      <c r="K101" s="13">
        <f>5000*F101</f>
        <v>372800</v>
      </c>
    </row>
    <row r="102" spans="1:11" ht="15" customHeight="1" x14ac:dyDescent="0.25">
      <c r="A102" s="1" t="s">
        <v>96</v>
      </c>
      <c r="B102" s="2" t="s">
        <v>115</v>
      </c>
      <c r="C102" s="21" t="s">
        <v>118</v>
      </c>
      <c r="D102" s="3">
        <v>1035</v>
      </c>
      <c r="E102" s="3">
        <v>107.25</v>
      </c>
      <c r="F102" s="3">
        <f t="shared" si="6"/>
        <v>1142.25</v>
      </c>
      <c r="G102" s="7">
        <v>3000</v>
      </c>
      <c r="H102" s="3">
        <f t="shared" si="7"/>
        <v>3426750</v>
      </c>
      <c r="K102" s="13">
        <f>2000*F102</f>
        <v>2284500</v>
      </c>
    </row>
    <row r="103" spans="1:11" ht="15" customHeight="1" x14ac:dyDescent="0.25">
      <c r="A103" s="1" t="s">
        <v>96</v>
      </c>
      <c r="B103" s="2" t="s">
        <v>115</v>
      </c>
      <c r="C103" s="34" t="s">
        <v>119</v>
      </c>
      <c r="D103" s="3">
        <v>303</v>
      </c>
      <c r="E103" s="3">
        <v>34</v>
      </c>
      <c r="F103" s="3">
        <f t="shared" si="6"/>
        <v>337</v>
      </c>
      <c r="G103" s="7">
        <v>6000</v>
      </c>
      <c r="H103" s="3">
        <f t="shared" si="7"/>
        <v>2022000</v>
      </c>
      <c r="K103" s="13">
        <f>4000*F103</f>
        <v>1348000</v>
      </c>
    </row>
    <row r="104" spans="1:11" ht="15" customHeight="1" x14ac:dyDescent="0.25">
      <c r="A104" s="1" t="s">
        <v>96</v>
      </c>
      <c r="B104" s="2" t="s">
        <v>115</v>
      </c>
      <c r="C104" s="21" t="s">
        <v>120</v>
      </c>
      <c r="D104" s="3">
        <v>219</v>
      </c>
      <c r="E104" s="3">
        <v>27.43</v>
      </c>
      <c r="F104" s="3">
        <f t="shared" si="6"/>
        <v>246.43</v>
      </c>
      <c r="G104" s="7">
        <v>6000</v>
      </c>
      <c r="H104" s="3">
        <f t="shared" si="7"/>
        <v>1478580</v>
      </c>
      <c r="K104" s="13">
        <f>4500*F104</f>
        <v>1108935</v>
      </c>
    </row>
    <row r="105" spans="1:11" ht="15" customHeight="1" x14ac:dyDescent="0.25">
      <c r="A105" s="1" t="s">
        <v>96</v>
      </c>
      <c r="B105" s="2" t="s">
        <v>115</v>
      </c>
      <c r="C105" s="34" t="s">
        <v>121</v>
      </c>
      <c r="D105" s="3">
        <v>84</v>
      </c>
      <c r="E105" s="3">
        <v>7.93</v>
      </c>
      <c r="F105" s="3">
        <f t="shared" si="6"/>
        <v>91.93</v>
      </c>
      <c r="G105" s="7">
        <v>6000</v>
      </c>
      <c r="H105" s="3">
        <f t="shared" si="7"/>
        <v>551580</v>
      </c>
      <c r="K105" s="13">
        <f>4000*F105</f>
        <v>367720</v>
      </c>
    </row>
    <row r="106" spans="1:11" ht="15" customHeight="1" x14ac:dyDescent="0.25">
      <c r="A106" s="1" t="s">
        <v>96</v>
      </c>
      <c r="B106" s="2" t="s">
        <v>115</v>
      </c>
      <c r="C106" s="21" t="s">
        <v>122</v>
      </c>
      <c r="D106" s="3">
        <v>657</v>
      </c>
      <c r="E106" s="3">
        <v>71.47999999999999</v>
      </c>
      <c r="F106" s="3">
        <f t="shared" si="6"/>
        <v>728.48</v>
      </c>
      <c r="G106" s="7">
        <v>6000</v>
      </c>
      <c r="H106" s="3">
        <f t="shared" si="7"/>
        <v>4370880</v>
      </c>
      <c r="K106" s="13">
        <f>4000*F106</f>
        <v>2913920</v>
      </c>
    </row>
    <row r="107" spans="1:11" ht="15" customHeight="1" x14ac:dyDescent="0.25">
      <c r="A107" s="1" t="s">
        <v>96</v>
      </c>
      <c r="B107" s="2" t="s">
        <v>115</v>
      </c>
      <c r="C107" s="34" t="s">
        <v>123</v>
      </c>
      <c r="D107" s="3">
        <v>177</v>
      </c>
      <c r="E107" s="3">
        <v>24.84</v>
      </c>
      <c r="F107" s="3">
        <f t="shared" si="6"/>
        <v>201.84</v>
      </c>
      <c r="G107" s="7">
        <v>6000</v>
      </c>
      <c r="H107" s="3">
        <f t="shared" si="7"/>
        <v>1211040</v>
      </c>
      <c r="K107" s="13">
        <f>4000*F107</f>
        <v>807360</v>
      </c>
    </row>
    <row r="108" spans="1:11" ht="15" customHeight="1" x14ac:dyDescent="0.25">
      <c r="A108" s="1" t="s">
        <v>96</v>
      </c>
      <c r="B108" s="2" t="s">
        <v>115</v>
      </c>
      <c r="C108" s="34" t="s">
        <v>124</v>
      </c>
      <c r="D108" s="3">
        <v>666</v>
      </c>
      <c r="E108" s="3">
        <v>43.989999999999995</v>
      </c>
      <c r="F108" s="3">
        <f t="shared" si="6"/>
        <v>709.99</v>
      </c>
      <c r="G108" s="7">
        <v>6500</v>
      </c>
      <c r="H108" s="3">
        <f t="shared" si="7"/>
        <v>4614935</v>
      </c>
      <c r="K108" s="13">
        <f t="shared" ref="K108:K109" si="10">5000*F108</f>
        <v>3549950</v>
      </c>
    </row>
    <row r="109" spans="1:11" ht="15" customHeight="1" x14ac:dyDescent="0.25">
      <c r="A109" s="1" t="s">
        <v>96</v>
      </c>
      <c r="B109" s="2" t="s">
        <v>115</v>
      </c>
      <c r="C109" s="34" t="s">
        <v>125</v>
      </c>
      <c r="D109" s="3">
        <v>159</v>
      </c>
      <c r="E109" s="3">
        <v>10.629999999999999</v>
      </c>
      <c r="F109" s="3">
        <f t="shared" si="6"/>
        <v>169.63</v>
      </c>
      <c r="G109" s="7">
        <v>7000</v>
      </c>
      <c r="H109" s="3">
        <f t="shared" si="7"/>
        <v>1187410</v>
      </c>
      <c r="K109" s="13">
        <f t="shared" si="10"/>
        <v>848150</v>
      </c>
    </row>
    <row r="110" spans="1:11" ht="15" customHeight="1" x14ac:dyDescent="0.25">
      <c r="A110" s="1" t="s">
        <v>96</v>
      </c>
      <c r="B110" s="21" t="s">
        <v>126</v>
      </c>
      <c r="C110" s="2" t="s">
        <v>127</v>
      </c>
      <c r="D110" s="3">
        <v>171</v>
      </c>
      <c r="E110" s="3">
        <v>24.9</v>
      </c>
      <c r="F110" s="3">
        <f t="shared" si="6"/>
        <v>195.9</v>
      </c>
      <c r="G110" s="7">
        <v>11000</v>
      </c>
      <c r="H110" s="3">
        <f t="shared" si="7"/>
        <v>2154900</v>
      </c>
      <c r="J110" s="49" t="s">
        <v>144</v>
      </c>
      <c r="K110" s="13">
        <f>9000*F110</f>
        <v>1763100</v>
      </c>
    </row>
    <row r="111" spans="1:11" ht="15" customHeight="1" x14ac:dyDescent="0.25">
      <c r="A111" s="51" t="s">
        <v>96</v>
      </c>
      <c r="B111" s="2" t="s">
        <v>126</v>
      </c>
      <c r="C111" s="2" t="s">
        <v>128</v>
      </c>
      <c r="D111" s="3">
        <v>48</v>
      </c>
      <c r="E111" s="3">
        <v>6.16</v>
      </c>
      <c r="F111" s="3">
        <f t="shared" si="6"/>
        <v>54.16</v>
      </c>
      <c r="G111" s="7">
        <v>18000</v>
      </c>
      <c r="H111" s="3">
        <f t="shared" si="7"/>
        <v>974879.99999999988</v>
      </c>
      <c r="J111" s="49"/>
      <c r="K111" s="13">
        <f>14000*F111</f>
        <v>758240</v>
      </c>
    </row>
    <row r="112" spans="1:11" ht="15" customHeight="1" x14ac:dyDescent="0.25">
      <c r="A112" s="1" t="s">
        <v>96</v>
      </c>
      <c r="B112" s="2" t="s">
        <v>126</v>
      </c>
      <c r="C112" s="21" t="s">
        <v>129</v>
      </c>
      <c r="D112" s="3">
        <v>249</v>
      </c>
      <c r="E112" s="3">
        <v>22.725000000000001</v>
      </c>
      <c r="F112" s="3">
        <f t="shared" si="6"/>
        <v>271.72500000000002</v>
      </c>
      <c r="G112" s="7">
        <v>11000</v>
      </c>
      <c r="H112" s="3">
        <f t="shared" si="7"/>
        <v>2988975.0000000005</v>
      </c>
      <c r="J112" s="49"/>
      <c r="K112" s="13">
        <v>11628000</v>
      </c>
    </row>
    <row r="113" spans="1:14" ht="15" customHeight="1" x14ac:dyDescent="0.25">
      <c r="A113" s="1" t="s">
        <v>96</v>
      </c>
      <c r="B113" s="2" t="s">
        <v>126</v>
      </c>
      <c r="C113" s="32" t="s">
        <v>130</v>
      </c>
      <c r="D113" s="3">
        <v>105</v>
      </c>
      <c r="E113" s="3">
        <v>11.825000000000001</v>
      </c>
      <c r="F113" s="3">
        <f t="shared" si="6"/>
        <v>116.825</v>
      </c>
      <c r="G113" s="7">
        <v>18000</v>
      </c>
      <c r="H113" s="3">
        <f t="shared" si="7"/>
        <v>2102850</v>
      </c>
      <c r="J113" s="49" t="s">
        <v>145</v>
      </c>
      <c r="K113">
        <v>2000000</v>
      </c>
    </row>
    <row r="114" spans="1:14" ht="15" customHeight="1" x14ac:dyDescent="0.25">
      <c r="A114" s="51" t="s">
        <v>96</v>
      </c>
      <c r="B114" s="2" t="s">
        <v>126</v>
      </c>
      <c r="C114" s="2" t="s">
        <v>131</v>
      </c>
      <c r="D114" s="3">
        <v>30</v>
      </c>
      <c r="E114" s="3">
        <v>6.5250000000000004</v>
      </c>
      <c r="F114" s="3">
        <f t="shared" si="6"/>
        <v>36.524999999999999</v>
      </c>
      <c r="G114" s="7">
        <v>20000</v>
      </c>
      <c r="H114" s="3">
        <f t="shared" si="7"/>
        <v>730500</v>
      </c>
      <c r="J114" s="49"/>
      <c r="K114">
        <v>2000000</v>
      </c>
    </row>
    <row r="115" spans="1:14" ht="15" customHeight="1" x14ac:dyDescent="0.25">
      <c r="A115" s="1" t="s">
        <v>96</v>
      </c>
      <c r="B115" s="2" t="s">
        <v>126</v>
      </c>
      <c r="C115" s="32" t="s">
        <v>132</v>
      </c>
      <c r="D115" s="3">
        <v>21</v>
      </c>
      <c r="E115" s="3">
        <v>4.8100000000000005</v>
      </c>
      <c r="F115" s="3">
        <f t="shared" si="6"/>
        <v>25.810000000000002</v>
      </c>
      <c r="G115" s="7">
        <v>20000</v>
      </c>
      <c r="H115" s="3">
        <f t="shared" si="7"/>
        <v>516200.00000000006</v>
      </c>
      <c r="J115" s="49"/>
      <c r="K115">
        <v>2000000</v>
      </c>
    </row>
    <row r="116" spans="1:14" ht="15" customHeight="1" x14ac:dyDescent="0.25">
      <c r="A116" s="1" t="s">
        <v>96</v>
      </c>
      <c r="B116" s="38" t="s">
        <v>126</v>
      </c>
      <c r="C116" s="2" t="s">
        <v>133</v>
      </c>
      <c r="D116" s="3">
        <v>3</v>
      </c>
      <c r="E116" s="3">
        <v>0.99500000000000011</v>
      </c>
      <c r="F116" s="8">
        <f t="shared" si="6"/>
        <v>3.9950000000000001</v>
      </c>
      <c r="G116" s="9">
        <v>160000</v>
      </c>
      <c r="H116" s="8">
        <f t="shared" si="7"/>
        <v>639200</v>
      </c>
      <c r="I116" t="s">
        <v>142</v>
      </c>
      <c r="K116" s="13">
        <f>145000*F116</f>
        <v>579275</v>
      </c>
    </row>
    <row r="117" spans="1:14" ht="15" customHeight="1" x14ac:dyDescent="0.25">
      <c r="A117" s="1" t="s">
        <v>96</v>
      </c>
      <c r="B117" s="38" t="s">
        <v>126</v>
      </c>
      <c r="C117" s="2" t="s">
        <v>134</v>
      </c>
      <c r="D117" s="3">
        <v>0</v>
      </c>
      <c r="E117" s="3">
        <v>0.60000000000000009</v>
      </c>
      <c r="F117" s="8">
        <f t="shared" si="6"/>
        <v>0.60000000000000009</v>
      </c>
      <c r="G117" s="9">
        <v>130000</v>
      </c>
      <c r="H117" s="8">
        <v>130000</v>
      </c>
      <c r="I117" t="s">
        <v>142</v>
      </c>
      <c r="K117" s="13">
        <v>120000</v>
      </c>
    </row>
    <row r="118" spans="1:14" ht="15" customHeight="1" x14ac:dyDescent="0.25">
      <c r="A118" s="1" t="s">
        <v>96</v>
      </c>
      <c r="B118" s="2" t="s">
        <v>126</v>
      </c>
      <c r="C118" s="32" t="s">
        <v>135</v>
      </c>
      <c r="D118" s="3">
        <v>132</v>
      </c>
      <c r="E118" s="3">
        <v>9.5399999999999991</v>
      </c>
      <c r="F118" s="3">
        <f t="shared" si="6"/>
        <v>141.54</v>
      </c>
      <c r="G118" s="7">
        <v>18000</v>
      </c>
      <c r="H118" s="3">
        <f t="shared" si="7"/>
        <v>2547720</v>
      </c>
      <c r="J118" s="49" t="s">
        <v>145</v>
      </c>
      <c r="K118">
        <v>1800000</v>
      </c>
    </row>
    <row r="119" spans="1:14" ht="15" customHeight="1" x14ac:dyDescent="0.25">
      <c r="A119" s="1" t="s">
        <v>96</v>
      </c>
      <c r="B119" s="2" t="s">
        <v>126</v>
      </c>
      <c r="C119" s="32" t="s">
        <v>136</v>
      </c>
      <c r="D119" s="3">
        <v>33</v>
      </c>
      <c r="E119" s="3">
        <v>7.4</v>
      </c>
      <c r="F119" s="3">
        <f t="shared" si="6"/>
        <v>40.4</v>
      </c>
      <c r="G119" s="7">
        <v>20000</v>
      </c>
      <c r="H119" s="3">
        <f t="shared" si="7"/>
        <v>808000</v>
      </c>
      <c r="J119" s="49"/>
      <c r="K119">
        <v>2000000</v>
      </c>
    </row>
    <row r="120" spans="1:14" ht="15" customHeight="1" x14ac:dyDescent="0.25">
      <c r="A120" s="1" t="s">
        <v>96</v>
      </c>
      <c r="B120" s="38" t="s">
        <v>126</v>
      </c>
      <c r="C120" s="2" t="s">
        <v>137</v>
      </c>
      <c r="D120" s="3">
        <v>0</v>
      </c>
      <c r="E120" s="3">
        <v>4.3250000000000002</v>
      </c>
      <c r="F120" s="8">
        <f t="shared" si="6"/>
        <v>4.3250000000000002</v>
      </c>
      <c r="G120" s="9">
        <v>130000</v>
      </c>
      <c r="H120" s="8">
        <f t="shared" si="7"/>
        <v>562250</v>
      </c>
      <c r="I120" t="s">
        <v>142</v>
      </c>
      <c r="K120" s="13">
        <f>120000*F120</f>
        <v>519000</v>
      </c>
    </row>
    <row r="121" spans="1:14" ht="15.75" customHeight="1" thickBot="1" x14ac:dyDescent="0.3">
      <c r="A121" s="4" t="s">
        <v>96</v>
      </c>
      <c r="B121" s="37" t="s">
        <v>126</v>
      </c>
      <c r="C121" s="5" t="s">
        <v>138</v>
      </c>
      <c r="D121" s="3">
        <v>27</v>
      </c>
      <c r="E121" s="3">
        <v>3.9899999999999998</v>
      </c>
      <c r="F121" s="3">
        <f t="shared" si="6"/>
        <v>30.99</v>
      </c>
      <c r="G121" s="7">
        <v>20000</v>
      </c>
      <c r="H121" s="3">
        <f t="shared" si="7"/>
        <v>619800</v>
      </c>
      <c r="J121" s="6" t="s">
        <v>145</v>
      </c>
      <c r="K121">
        <v>2000000</v>
      </c>
    </row>
    <row r="122" spans="1:14" ht="15.75" customHeight="1" thickBot="1" x14ac:dyDescent="0.3">
      <c r="A122" s="41" t="s">
        <v>139</v>
      </c>
      <c r="B122" s="42"/>
      <c r="C122" s="42"/>
      <c r="D122" s="3">
        <f>SUM(D8:D121)</f>
        <v>40116</v>
      </c>
      <c r="E122" s="3">
        <f t="shared" ref="E122:F122" si="11">SUM(E8:E121)</f>
        <v>4349.5150000000003</v>
      </c>
      <c r="F122" s="3">
        <f t="shared" si="11"/>
        <v>44465.514999999999</v>
      </c>
      <c r="G122" s="7"/>
      <c r="H122" s="3">
        <f>SUM(H8:H121)</f>
        <v>200199267.5</v>
      </c>
      <c r="K122" s="11">
        <f>SUM(K8:K121)</f>
        <v>140303705.5</v>
      </c>
    </row>
    <row r="123" spans="1:14" ht="15" customHeight="1" x14ac:dyDescent="0.25">
      <c r="J123" t="s">
        <v>150</v>
      </c>
      <c r="K123" s="11">
        <v>4000000</v>
      </c>
    </row>
    <row r="124" spans="1:14" ht="15" customHeight="1" x14ac:dyDescent="0.25">
      <c r="E124" t="s">
        <v>149</v>
      </c>
      <c r="H124" s="12">
        <v>200000000</v>
      </c>
      <c r="K124" s="14">
        <f>SUM(K122:K123)</f>
        <v>144303705.5</v>
      </c>
      <c r="M124" s="14">
        <f>H124-K124</f>
        <v>55696294.5</v>
      </c>
      <c r="N124" s="15">
        <f>M124/H124</f>
        <v>0.27848147249999999</v>
      </c>
    </row>
    <row r="125" spans="1:14" x14ac:dyDescent="0.25">
      <c r="C125" s="19"/>
    </row>
    <row r="128" spans="1:14" x14ac:dyDescent="0.25">
      <c r="C128" s="24"/>
      <c r="F128" s="13"/>
      <c r="G128" s="13">
        <f>H111+H114</f>
        <v>1705380</v>
      </c>
    </row>
    <row r="129" spans="1:10" x14ac:dyDescent="0.25">
      <c r="C129" s="24">
        <v>44600</v>
      </c>
      <c r="D129" s="24">
        <v>44606</v>
      </c>
      <c r="E129" s="24">
        <v>44613</v>
      </c>
      <c r="F129" s="24">
        <v>44615</v>
      </c>
      <c r="G129" s="24">
        <v>44627</v>
      </c>
    </row>
    <row r="130" spans="1:10" x14ac:dyDescent="0.25">
      <c r="A130" t="s">
        <v>176</v>
      </c>
      <c r="B130" s="29" t="s">
        <v>177</v>
      </c>
      <c r="C130" s="22">
        <v>51556360</v>
      </c>
      <c r="D130" s="23">
        <v>23053750</v>
      </c>
      <c r="E130" s="23">
        <v>14803255</v>
      </c>
      <c r="F130" s="23">
        <v>0</v>
      </c>
      <c r="G130" s="23">
        <v>1044420</v>
      </c>
      <c r="H130" s="13"/>
    </row>
    <row r="131" spans="1:10" x14ac:dyDescent="0.25">
      <c r="B131" s="28" t="s">
        <v>178</v>
      </c>
      <c r="C131" s="23">
        <v>41164563</v>
      </c>
      <c r="D131" s="23">
        <v>4420250</v>
      </c>
      <c r="E131" s="23">
        <v>0</v>
      </c>
      <c r="F131" s="23">
        <v>0</v>
      </c>
    </row>
    <row r="132" spans="1:10" x14ac:dyDescent="0.25">
      <c r="B132" s="27" t="s">
        <v>84</v>
      </c>
      <c r="C132" s="23">
        <v>10308330</v>
      </c>
      <c r="D132" s="23">
        <v>11473405</v>
      </c>
      <c r="E132" s="23">
        <v>851020</v>
      </c>
      <c r="F132" s="23">
        <v>1713920</v>
      </c>
    </row>
    <row r="133" spans="1:10" x14ac:dyDescent="0.25">
      <c r="B133" s="26" t="s">
        <v>179</v>
      </c>
      <c r="C133" s="23">
        <v>7940665</v>
      </c>
      <c r="D133" s="23">
        <v>4436040</v>
      </c>
      <c r="E133" s="23"/>
      <c r="F133" s="23">
        <v>540610</v>
      </c>
    </row>
    <row r="134" spans="1:10" x14ac:dyDescent="0.25">
      <c r="B134" s="25" t="s">
        <v>180</v>
      </c>
      <c r="C134">
        <v>13868745</v>
      </c>
      <c r="D134" s="23">
        <v>5974770</v>
      </c>
      <c r="E134" s="23">
        <v>3676335</v>
      </c>
      <c r="F134" s="23">
        <v>1331450</v>
      </c>
      <c r="G134" s="23">
        <v>1705380</v>
      </c>
    </row>
    <row r="135" spans="1:10" x14ac:dyDescent="0.25">
      <c r="B135" s="40">
        <f>C135+D135+E135+F135</f>
        <v>197113468</v>
      </c>
      <c r="C135" s="23">
        <f>SUBTOTAL(9,C130:C134)</f>
        <v>124838663</v>
      </c>
      <c r="D135" s="23">
        <f>SUBTOTAL(9,D130:D134)</f>
        <v>49358215</v>
      </c>
      <c r="E135" s="23">
        <f>SUBTOTAL(9,E130:E134)</f>
        <v>19330610</v>
      </c>
      <c r="F135" s="23">
        <f>SUBTOTAL(9,F130:F134)</f>
        <v>3585980</v>
      </c>
      <c r="G135" s="23">
        <f>SUBTOTAL(9,G130:G134)</f>
        <v>2749800</v>
      </c>
      <c r="H135" s="40">
        <f>SUM(C135:G135)</f>
        <v>199863268</v>
      </c>
      <c r="J135" s="14"/>
    </row>
    <row r="136" spans="1:10" x14ac:dyDescent="0.25">
      <c r="B136" s="40">
        <f>B135-200000000</f>
        <v>-2886532</v>
      </c>
    </row>
  </sheetData>
  <autoFilter ref="A4:H124"/>
  <mergeCells count="19">
    <mergeCell ref="J118:J119"/>
    <mergeCell ref="J78:J80"/>
    <mergeCell ref="J81:J82"/>
    <mergeCell ref="J73:J76"/>
    <mergeCell ref="K8:K16"/>
    <mergeCell ref="K17:K22"/>
    <mergeCell ref="G4:G7"/>
    <mergeCell ref="H4:H7"/>
    <mergeCell ref="J94:J96"/>
    <mergeCell ref="J110:J112"/>
    <mergeCell ref="J113:J115"/>
    <mergeCell ref="A122:C122"/>
    <mergeCell ref="A1:F2"/>
    <mergeCell ref="A4:A7"/>
    <mergeCell ref="B4:B7"/>
    <mergeCell ref="C4:C7"/>
    <mergeCell ref="D4:D7"/>
    <mergeCell ref="E4:E7"/>
    <mergeCell ref="F4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Berat Untuk PCI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user-dell</dc:creator>
  <cp:lastModifiedBy>PCI</cp:lastModifiedBy>
  <dcterms:created xsi:type="dcterms:W3CDTF">2021-12-28T07:29:50Z</dcterms:created>
  <dcterms:modified xsi:type="dcterms:W3CDTF">2022-03-07T09:07:50Z</dcterms:modified>
</cp:coreProperties>
</file>