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4" activeTab="26"/>
  </bookViews>
  <sheets>
    <sheet name="294_W6_PALEMBANG" sheetId="31" r:id="rId1"/>
    <sheet name="295_W6_Depok" sheetId="32" r:id="rId2"/>
    <sheet name="296_W6_CIKUPA" sheetId="35" r:id="rId3"/>
    <sheet name="297_W6_CIREBON" sheetId="34" r:id="rId4"/>
    <sheet name="298_W6_BANDUNG" sheetId="36" r:id="rId5"/>
    <sheet name="299_W6_CIBUBUR" sheetId="37" r:id="rId6"/>
    <sheet name="300_Sicepat_Banjarmasin_19-22" sheetId="38" r:id="rId7"/>
    <sheet name="301_Sicepat_BDJ_21,23-31.08.21" sheetId="39" r:id="rId8"/>
    <sheet name="302_Sicepat_BPN_28-31 agust" sheetId="40" r:id="rId9"/>
    <sheet name="303_Sicepat_Batam 17-31 agust" sheetId="41" r:id="rId10"/>
    <sheet name="304_Kemndiknas_" sheetId="42" r:id="rId11"/>
    <sheet name="305_W6_DENPASAR" sheetId="1" r:id="rId12"/>
    <sheet name="306_W6_SERPONG" sheetId="43" r:id="rId13"/>
    <sheet name="307_Freyssinet_Karawang" sheetId="45" r:id="rId14"/>
    <sheet name="308_MBS_Sulawesi" sheetId="46" r:id="rId15"/>
    <sheet name="309_W6_KOSAMBI" sheetId="47" r:id="rId16"/>
    <sheet name="310_W6_BALI" sheetId="49" r:id="rId17"/>
    <sheet name="311_Mahajaya_Cirebon" sheetId="50" r:id="rId18"/>
    <sheet name="312_Sicepat_PNK_19-31.08.21" sheetId="51" r:id="rId19"/>
    <sheet name="313_W6_SUKABUMI" sheetId="52" r:id="rId20"/>
    <sheet name="314_W6_CITEUREUP BOGOR" sheetId="53" r:id="rId21"/>
    <sheet name="315_W6_PONDOK GEDE" sheetId="54" r:id="rId22"/>
    <sheet name="316_W6_CIREBON" sheetId="55" r:id="rId23"/>
    <sheet name="317_W6_TANGERANG" sheetId="56" r:id="rId24"/>
    <sheet name="318_W6_DEPOK" sheetId="57" r:id="rId25"/>
    <sheet name="319_Marugame_Bandung" sheetId="59" r:id="rId26"/>
    <sheet name="320_Marugame_Bandung" sheetId="60" r:id="rId27"/>
    <sheet name="321_Link pasifik_Mix" sheetId="58" r:id="rId28"/>
    <sheet name="319_W6_DENPASAR" sheetId="61" r:id="rId29"/>
    <sheet name="320_W6_BOGOR" sheetId="62" r:id="rId30"/>
    <sheet name="321_W6_TANGERANG" sheetId="63" r:id="rId31"/>
    <sheet name="322_W6_TANGERANG" sheetId="64" r:id="rId32"/>
    <sheet name="323_W6_TANGERANG " sheetId="66" r:id="rId33"/>
    <sheet name="324_W6_SERANG" sheetId="67" r:id="rId34"/>
    <sheet name="325_W6_SERANG BANTEN" sheetId="68" r:id="rId35"/>
    <sheet name="326_W6_TANGERANG" sheetId="69" r:id="rId36"/>
    <sheet name="327_W6_TANGERANG" sheetId="70" r:id="rId37"/>
    <sheet name="328_Sicepat_Maksar_18,20-31" sheetId="71" r:id="rId38"/>
    <sheet name="329_Sicepat_Batam 01-30.09.21" sheetId="72" r:id="rId39"/>
    <sheet name="330_W6_Kosambi" sheetId="73" r:id="rId40"/>
    <sheet name="331_W6_Tangerang" sheetId="74" r:id="rId41"/>
    <sheet name="332_W6_Tangerang" sheetId="75" r:id="rId42"/>
    <sheet name="333_W6_" sheetId="76" r:id="rId43"/>
    <sheet name="334_Sicepat_BPN 01-04 Sep" sheetId="77" r:id="rId44"/>
    <sheet name="335_Sicepat_Makassar_01-04 Sept" sheetId="78" r:id="rId45"/>
    <sheet name="335_Sicepat_Makassar_01-04  (2" sheetId="79" r:id="rId46"/>
    <sheet name="336_Link pasifik_Mix" sheetId="81" r:id="rId47"/>
  </sheets>
  <externalReferences>
    <externalReference r:id="rId48"/>
    <externalReference r:id="rId49"/>
    <externalReference r:id="rId50"/>
    <externalReference r:id="rId51"/>
    <externalReference r:id="rId52"/>
  </externalReferences>
  <definedNames>
    <definedName name="_xlnm.Print_Area" localSheetId="27">'321_Link pasifik_Mix'!$A$2:$I$46</definedName>
    <definedName name="_xlnm.Print_Area" localSheetId="46">'336_Link pasifik_Mix'!$A$2:$I$44</definedName>
    <definedName name="_xlnm.Print_Titles" localSheetId="6">'300_Sicepat_Banjarmasin_19-22'!$2:$17</definedName>
    <definedName name="_xlnm.Print_Titles" localSheetId="7">'301_Sicepat_BDJ_21,23-31.08.21'!$2:$17</definedName>
    <definedName name="_xlnm.Print_Titles" localSheetId="8">'302_Sicepat_BPN_28-31 agust'!$2:$17</definedName>
    <definedName name="_xlnm.Print_Titles" localSheetId="9">'303_Sicepat_Batam 17-31 agust'!$2:$16</definedName>
    <definedName name="_xlnm.Print_Titles" localSheetId="18">'312_Sicepat_PNK_19-31.08.21'!$2:$17</definedName>
    <definedName name="_xlnm.Print_Titles" localSheetId="37">'328_Sicepat_Maksar_18,20-31'!$2:$17</definedName>
    <definedName name="_xlnm.Print_Titles" localSheetId="38">'329_Sicepat_Batam 01-30.09.21'!$2:$17</definedName>
    <definedName name="_xlnm.Print_Titles" localSheetId="43">'334_Sicepat_BPN 01-04 Sep'!$2:$17</definedName>
    <definedName name="_xlnm.Print_Titles" localSheetId="45">'335_Sicepat_Makassar_01-04  (2'!$2:$17</definedName>
    <definedName name="_xlnm.Print_Titles" localSheetId="44">'335_Sicepat_Makassar_01-04 Sept'!$2:$17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6" i="79" l="1"/>
  <c r="I22" i="81" l="1"/>
  <c r="I19" i="81"/>
  <c r="H37" i="81"/>
  <c r="I21" i="81"/>
  <c r="I20" i="81"/>
  <c r="I24" i="81" l="1"/>
  <c r="I25" i="81"/>
  <c r="I53" i="79"/>
  <c r="I41" i="79"/>
  <c r="I40" i="79"/>
  <c r="I42" i="79" s="1"/>
  <c r="L36" i="79"/>
  <c r="G35" i="79"/>
  <c r="J35" i="79" s="1"/>
  <c r="C35" i="79"/>
  <c r="B35" i="79"/>
  <c r="G34" i="79"/>
  <c r="J34" i="79" s="1"/>
  <c r="C34" i="79"/>
  <c r="B34" i="79"/>
  <c r="G33" i="79"/>
  <c r="J33" i="79" s="1"/>
  <c r="C33" i="79"/>
  <c r="B33" i="79"/>
  <c r="G32" i="79"/>
  <c r="J32" i="79" s="1"/>
  <c r="C32" i="79"/>
  <c r="B32" i="79"/>
  <c r="G31" i="79"/>
  <c r="J31" i="79" s="1"/>
  <c r="C31" i="79"/>
  <c r="B31" i="79"/>
  <c r="G30" i="79"/>
  <c r="J30" i="79" s="1"/>
  <c r="C30" i="79"/>
  <c r="B30" i="79"/>
  <c r="G29" i="79"/>
  <c r="J29" i="79" s="1"/>
  <c r="C29" i="79"/>
  <c r="B29" i="79"/>
  <c r="G28" i="79"/>
  <c r="J28" i="79" s="1"/>
  <c r="C28" i="79"/>
  <c r="B28" i="79"/>
  <c r="G27" i="79"/>
  <c r="J27" i="79" s="1"/>
  <c r="C27" i="79"/>
  <c r="B27" i="79"/>
  <c r="G26" i="79"/>
  <c r="J26" i="79" s="1"/>
  <c r="C26" i="79"/>
  <c r="B26" i="79"/>
  <c r="G25" i="79"/>
  <c r="J25" i="79" s="1"/>
  <c r="C25" i="79"/>
  <c r="B25" i="79"/>
  <c r="G24" i="79"/>
  <c r="J24" i="79" s="1"/>
  <c r="C24" i="79"/>
  <c r="B24" i="79"/>
  <c r="G23" i="79"/>
  <c r="J23" i="79" s="1"/>
  <c r="C23" i="79"/>
  <c r="B23" i="79"/>
  <c r="G22" i="79"/>
  <c r="J22" i="79" s="1"/>
  <c r="C22" i="79"/>
  <c r="B22" i="79"/>
  <c r="G21" i="79"/>
  <c r="J21" i="79" s="1"/>
  <c r="C21" i="79"/>
  <c r="B21" i="79"/>
  <c r="G20" i="79"/>
  <c r="J20" i="79" s="1"/>
  <c r="C20" i="79"/>
  <c r="B20" i="79"/>
  <c r="G19" i="79"/>
  <c r="J19" i="79" s="1"/>
  <c r="C19" i="79"/>
  <c r="B19" i="79"/>
  <c r="A19" i="79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G18" i="79"/>
  <c r="J18" i="79" s="1"/>
  <c r="C18" i="79"/>
  <c r="B18" i="79"/>
  <c r="A20" i="78"/>
  <c r="A21" i="78" s="1"/>
  <c r="A22" i="78" s="1"/>
  <c r="A23" i="78" s="1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I26" i="81" l="1"/>
  <c r="I53" i="78"/>
  <c r="I41" i="78"/>
  <c r="I40" i="78"/>
  <c r="I42" i="78" s="1"/>
  <c r="L36" i="78"/>
  <c r="G35" i="78"/>
  <c r="J35" i="78" s="1"/>
  <c r="C35" i="78"/>
  <c r="B35" i="78"/>
  <c r="G34" i="78"/>
  <c r="J34" i="78" s="1"/>
  <c r="C34" i="78"/>
  <c r="B34" i="78"/>
  <c r="G33" i="78"/>
  <c r="J33" i="78" s="1"/>
  <c r="C33" i="78"/>
  <c r="B33" i="78"/>
  <c r="G32" i="78"/>
  <c r="J32" i="78" s="1"/>
  <c r="C32" i="78"/>
  <c r="B32" i="78"/>
  <c r="G31" i="78"/>
  <c r="J31" i="78" s="1"/>
  <c r="C31" i="78"/>
  <c r="B31" i="78"/>
  <c r="G30" i="78"/>
  <c r="J30" i="78" s="1"/>
  <c r="C30" i="78"/>
  <c r="B30" i="78"/>
  <c r="G29" i="78"/>
  <c r="J29" i="78" s="1"/>
  <c r="C29" i="78"/>
  <c r="B29" i="78"/>
  <c r="G28" i="78"/>
  <c r="J28" i="78" s="1"/>
  <c r="C28" i="78"/>
  <c r="B28" i="78"/>
  <c r="G27" i="78"/>
  <c r="J27" i="78" s="1"/>
  <c r="C27" i="78"/>
  <c r="B27" i="78"/>
  <c r="G26" i="78"/>
  <c r="J26" i="78" s="1"/>
  <c r="C26" i="78"/>
  <c r="B26" i="78"/>
  <c r="G25" i="78"/>
  <c r="J25" i="78" s="1"/>
  <c r="C25" i="78"/>
  <c r="B25" i="78"/>
  <c r="G24" i="78"/>
  <c r="J24" i="78" s="1"/>
  <c r="C24" i="78"/>
  <c r="B24" i="78"/>
  <c r="G23" i="78"/>
  <c r="J23" i="78" s="1"/>
  <c r="C23" i="78"/>
  <c r="B23" i="78"/>
  <c r="G22" i="78"/>
  <c r="J22" i="78" s="1"/>
  <c r="C22" i="78"/>
  <c r="B22" i="78"/>
  <c r="G21" i="78"/>
  <c r="J21" i="78" s="1"/>
  <c r="C21" i="78"/>
  <c r="B21" i="78"/>
  <c r="G20" i="78"/>
  <c r="J20" i="78" s="1"/>
  <c r="C20" i="78"/>
  <c r="B20" i="78"/>
  <c r="G19" i="78"/>
  <c r="J19" i="78" s="1"/>
  <c r="C19" i="78"/>
  <c r="B19" i="78"/>
  <c r="A19" i="78"/>
  <c r="J18" i="78"/>
  <c r="J36" i="78" s="1"/>
  <c r="C18" i="78"/>
  <c r="J38" i="79" l="1"/>
  <c r="J39" i="79" s="1"/>
  <c r="J40" i="79" l="1"/>
  <c r="J41" i="79"/>
  <c r="J38" i="78"/>
  <c r="J39" i="78" s="1"/>
  <c r="J42" i="79" l="1"/>
  <c r="J40" i="78"/>
  <c r="J41" i="78"/>
  <c r="J42" i="78" l="1"/>
  <c r="I41" i="77"/>
  <c r="I30" i="77"/>
  <c r="I29" i="77"/>
  <c r="I31" i="77" s="1"/>
  <c r="G24" i="77"/>
  <c r="J24" i="77" s="1"/>
  <c r="C24" i="77"/>
  <c r="B24" i="77"/>
  <c r="G23" i="77"/>
  <c r="J23" i="77" s="1"/>
  <c r="C23" i="77"/>
  <c r="B23" i="77"/>
  <c r="G22" i="77"/>
  <c r="J22" i="77" s="1"/>
  <c r="C22" i="77"/>
  <c r="B22" i="77"/>
  <c r="G21" i="77"/>
  <c r="J21" i="77" s="1"/>
  <c r="C21" i="77"/>
  <c r="B21" i="77"/>
  <c r="G20" i="77"/>
  <c r="J20" i="77" s="1"/>
  <c r="C20" i="77"/>
  <c r="B20" i="77"/>
  <c r="G19" i="77"/>
  <c r="J19" i="77" s="1"/>
  <c r="C19" i="77"/>
  <c r="B19" i="77"/>
  <c r="A19" i="77"/>
  <c r="A20" i="77" s="1"/>
  <c r="A21" i="77" s="1"/>
  <c r="A22" i="77" s="1"/>
  <c r="A24" i="77" s="1"/>
  <c r="A23" i="77" s="1"/>
  <c r="G18" i="77"/>
  <c r="J18" i="77" s="1"/>
  <c r="C18" i="77"/>
  <c r="B18" i="77"/>
  <c r="J25" i="77" l="1"/>
  <c r="J27" i="77" l="1"/>
  <c r="J28" i="77" s="1"/>
  <c r="J29" i="77" l="1"/>
  <c r="J30" i="77"/>
  <c r="J31" i="77" l="1"/>
  <c r="H36" i="76" l="1"/>
  <c r="H22" i="76"/>
  <c r="H21" i="76"/>
  <c r="H24" i="76" s="1"/>
  <c r="I18" i="76"/>
  <c r="I19" i="76" s="1"/>
  <c r="I21" i="76" l="1"/>
  <c r="I23" i="76"/>
  <c r="I24" i="76" l="1"/>
  <c r="H36" i="75" l="1"/>
  <c r="H22" i="75"/>
  <c r="H21" i="75"/>
  <c r="H24" i="75" s="1"/>
  <c r="I18" i="75"/>
  <c r="I19" i="75" s="1"/>
  <c r="H36" i="74"/>
  <c r="H22" i="74"/>
  <c r="H21" i="74"/>
  <c r="H24" i="74" s="1"/>
  <c r="I19" i="74"/>
  <c r="I23" i="74" s="1"/>
  <c r="I18" i="74"/>
  <c r="I23" i="75" l="1"/>
  <c r="I21" i="75"/>
  <c r="I21" i="74"/>
  <c r="I24" i="74" s="1"/>
  <c r="I24" i="75" l="1"/>
  <c r="H36" i="73" l="1"/>
  <c r="H22" i="73"/>
  <c r="H21" i="73"/>
  <c r="H24" i="73" s="1"/>
  <c r="I18" i="73"/>
  <c r="I19" i="73" s="1"/>
  <c r="I21" i="73" s="1"/>
  <c r="I23" i="73" l="1"/>
  <c r="I24" i="73" s="1"/>
  <c r="I71" i="72"/>
  <c r="I59" i="72"/>
  <c r="I58" i="72"/>
  <c r="I60" i="72" s="1"/>
  <c r="G53" i="72"/>
  <c r="J53" i="72" s="1"/>
  <c r="C53" i="72"/>
  <c r="B53" i="72"/>
  <c r="G52" i="72"/>
  <c r="J52" i="72" s="1"/>
  <c r="C52" i="72"/>
  <c r="B52" i="72"/>
  <c r="G51" i="72"/>
  <c r="J51" i="72" s="1"/>
  <c r="C51" i="72"/>
  <c r="B51" i="72"/>
  <c r="G50" i="72"/>
  <c r="J50" i="72" s="1"/>
  <c r="C50" i="72"/>
  <c r="B50" i="72"/>
  <c r="G49" i="72"/>
  <c r="J49" i="72" s="1"/>
  <c r="C49" i="72"/>
  <c r="B49" i="72"/>
  <c r="G48" i="72"/>
  <c r="J48" i="72" s="1"/>
  <c r="C48" i="72"/>
  <c r="B48" i="72"/>
  <c r="G47" i="72"/>
  <c r="J47" i="72" s="1"/>
  <c r="C47" i="72"/>
  <c r="B47" i="72"/>
  <c r="G46" i="72"/>
  <c r="J46" i="72" s="1"/>
  <c r="C46" i="72"/>
  <c r="B46" i="72"/>
  <c r="G45" i="72"/>
  <c r="J45" i="72" s="1"/>
  <c r="C45" i="72"/>
  <c r="B45" i="72"/>
  <c r="G44" i="72"/>
  <c r="J44" i="72" s="1"/>
  <c r="C44" i="72"/>
  <c r="B44" i="72"/>
  <c r="G43" i="72"/>
  <c r="J43" i="72" s="1"/>
  <c r="C43" i="72"/>
  <c r="B43" i="72"/>
  <c r="G42" i="72"/>
  <c r="J42" i="72" s="1"/>
  <c r="C42" i="72"/>
  <c r="B42" i="72"/>
  <c r="G41" i="72"/>
  <c r="J41" i="72" s="1"/>
  <c r="C41" i="72"/>
  <c r="B41" i="72"/>
  <c r="G40" i="72"/>
  <c r="J40" i="72" s="1"/>
  <c r="C40" i="72"/>
  <c r="B40" i="72"/>
  <c r="G39" i="72"/>
  <c r="J39" i="72" s="1"/>
  <c r="C39" i="72"/>
  <c r="B39" i="72"/>
  <c r="G38" i="72"/>
  <c r="J38" i="72" s="1"/>
  <c r="C38" i="72"/>
  <c r="B38" i="72"/>
  <c r="G37" i="72"/>
  <c r="J37" i="72" s="1"/>
  <c r="C37" i="72"/>
  <c r="B37" i="72"/>
  <c r="G36" i="72"/>
  <c r="J36" i="72" s="1"/>
  <c r="C36" i="72"/>
  <c r="B36" i="72"/>
  <c r="G35" i="72"/>
  <c r="J35" i="72" s="1"/>
  <c r="C35" i="72"/>
  <c r="B35" i="72"/>
  <c r="G34" i="72"/>
  <c r="J34" i="72" s="1"/>
  <c r="C34" i="72"/>
  <c r="B34" i="72"/>
  <c r="G33" i="72"/>
  <c r="J33" i="72" s="1"/>
  <c r="C33" i="72"/>
  <c r="B33" i="72"/>
  <c r="G32" i="72"/>
  <c r="J32" i="72" s="1"/>
  <c r="C32" i="72"/>
  <c r="B32" i="72"/>
  <c r="G31" i="72"/>
  <c r="J31" i="72" s="1"/>
  <c r="C31" i="72"/>
  <c r="B31" i="72"/>
  <c r="G30" i="72"/>
  <c r="J30" i="72" s="1"/>
  <c r="C30" i="72"/>
  <c r="B30" i="72"/>
  <c r="G29" i="72"/>
  <c r="J29" i="72" s="1"/>
  <c r="C29" i="72"/>
  <c r="B29" i="72"/>
  <c r="G28" i="72"/>
  <c r="J28" i="72" s="1"/>
  <c r="C28" i="72"/>
  <c r="B28" i="72"/>
  <c r="G27" i="72"/>
  <c r="J27" i="72" s="1"/>
  <c r="C27" i="72"/>
  <c r="B27" i="72"/>
  <c r="G26" i="72"/>
  <c r="J26" i="72" s="1"/>
  <c r="C26" i="72"/>
  <c r="B26" i="72"/>
  <c r="G25" i="72"/>
  <c r="J25" i="72" s="1"/>
  <c r="C25" i="72"/>
  <c r="B25" i="72"/>
  <c r="G24" i="72"/>
  <c r="J24" i="72" s="1"/>
  <c r="C24" i="72"/>
  <c r="B24" i="72"/>
  <c r="G23" i="72"/>
  <c r="J23" i="72" s="1"/>
  <c r="C23" i="72"/>
  <c r="B23" i="72"/>
  <c r="G22" i="72"/>
  <c r="J22" i="72" s="1"/>
  <c r="C22" i="72"/>
  <c r="B22" i="72"/>
  <c r="G21" i="72"/>
  <c r="J21" i="72" s="1"/>
  <c r="C21" i="72"/>
  <c r="B21" i="72"/>
  <c r="G20" i="72"/>
  <c r="J20" i="72" s="1"/>
  <c r="C20" i="72"/>
  <c r="B20" i="72"/>
  <c r="G19" i="72"/>
  <c r="J19" i="72" s="1"/>
  <c r="C19" i="72"/>
  <c r="B19" i="72"/>
  <c r="A19" i="72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G18" i="72"/>
  <c r="J18" i="72" s="1"/>
  <c r="C18" i="72"/>
  <c r="B18" i="72"/>
  <c r="J54" i="72" l="1"/>
  <c r="J57" i="72" s="1"/>
  <c r="J58" i="72" s="1"/>
  <c r="J59" i="72" l="1"/>
  <c r="J60" i="72" s="1"/>
  <c r="A19" i="71" l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I90" i="71"/>
  <c r="I79" i="71"/>
  <c r="I78" i="71"/>
  <c r="I80" i="71" s="1"/>
  <c r="G73" i="71"/>
  <c r="J73" i="71" s="1"/>
  <c r="B73" i="71"/>
  <c r="G72" i="71"/>
  <c r="J72" i="71" s="1"/>
  <c r="B72" i="71"/>
  <c r="G71" i="71"/>
  <c r="J71" i="71" s="1"/>
  <c r="B71" i="71"/>
  <c r="G70" i="71"/>
  <c r="J70" i="71" s="1"/>
  <c r="B70" i="71"/>
  <c r="G69" i="71"/>
  <c r="J69" i="71" s="1"/>
  <c r="B69" i="71"/>
  <c r="G68" i="71"/>
  <c r="J68" i="71" s="1"/>
  <c r="B68" i="71"/>
  <c r="G67" i="71"/>
  <c r="J67" i="71" s="1"/>
  <c r="B67" i="71"/>
  <c r="G66" i="71"/>
  <c r="J66" i="71" s="1"/>
  <c r="B66" i="71"/>
  <c r="G65" i="71"/>
  <c r="J65" i="71" s="1"/>
  <c r="B65" i="71"/>
  <c r="G64" i="71"/>
  <c r="J64" i="71" s="1"/>
  <c r="B64" i="71"/>
  <c r="G63" i="71"/>
  <c r="J63" i="71" s="1"/>
  <c r="B63" i="71"/>
  <c r="G62" i="71"/>
  <c r="J62" i="71" s="1"/>
  <c r="B62" i="71"/>
  <c r="G61" i="71"/>
  <c r="J61" i="71" s="1"/>
  <c r="B61" i="71"/>
  <c r="G60" i="71"/>
  <c r="J60" i="71" s="1"/>
  <c r="B60" i="71"/>
  <c r="G59" i="71"/>
  <c r="J59" i="71" s="1"/>
  <c r="B59" i="71"/>
  <c r="G58" i="71"/>
  <c r="J58" i="71" s="1"/>
  <c r="B58" i="71"/>
  <c r="G57" i="71"/>
  <c r="J57" i="71" s="1"/>
  <c r="B57" i="71"/>
  <c r="G56" i="71"/>
  <c r="J56" i="71" s="1"/>
  <c r="B56" i="71"/>
  <c r="G55" i="71"/>
  <c r="J55" i="71" s="1"/>
  <c r="B55" i="71"/>
  <c r="G54" i="71"/>
  <c r="J54" i="71" s="1"/>
  <c r="B54" i="71"/>
  <c r="G53" i="71"/>
  <c r="J53" i="71" s="1"/>
  <c r="B53" i="71"/>
  <c r="G52" i="71"/>
  <c r="J52" i="71" s="1"/>
  <c r="B52" i="71"/>
  <c r="G51" i="71"/>
  <c r="J51" i="71" s="1"/>
  <c r="B51" i="71"/>
  <c r="G50" i="71"/>
  <c r="J50" i="71" s="1"/>
  <c r="B50" i="71"/>
  <c r="G49" i="71"/>
  <c r="J49" i="71" s="1"/>
  <c r="B49" i="71"/>
  <c r="G48" i="71"/>
  <c r="J48" i="71" s="1"/>
  <c r="B48" i="71"/>
  <c r="G47" i="71"/>
  <c r="J47" i="71" s="1"/>
  <c r="B47" i="71"/>
  <c r="G46" i="71"/>
  <c r="J46" i="71" s="1"/>
  <c r="B46" i="71"/>
  <c r="G45" i="71"/>
  <c r="J45" i="71" s="1"/>
  <c r="B45" i="71"/>
  <c r="G44" i="71"/>
  <c r="J44" i="71" s="1"/>
  <c r="B44" i="71"/>
  <c r="G43" i="71"/>
  <c r="J43" i="71" s="1"/>
  <c r="B43" i="71"/>
  <c r="G42" i="71"/>
  <c r="J42" i="71" s="1"/>
  <c r="B42" i="71"/>
  <c r="G41" i="71"/>
  <c r="J41" i="71" s="1"/>
  <c r="B41" i="71"/>
  <c r="G40" i="71"/>
  <c r="J40" i="71" s="1"/>
  <c r="B40" i="71"/>
  <c r="G39" i="71"/>
  <c r="J39" i="71" s="1"/>
  <c r="B39" i="71"/>
  <c r="G38" i="71"/>
  <c r="J38" i="71" s="1"/>
  <c r="B38" i="71"/>
  <c r="G37" i="71"/>
  <c r="J37" i="71" s="1"/>
  <c r="B37" i="71"/>
  <c r="G36" i="71"/>
  <c r="J36" i="71" s="1"/>
  <c r="B36" i="71"/>
  <c r="G35" i="71"/>
  <c r="J35" i="71" s="1"/>
  <c r="B35" i="71"/>
  <c r="G34" i="71"/>
  <c r="J34" i="71" s="1"/>
  <c r="B34" i="71"/>
  <c r="G33" i="71"/>
  <c r="J33" i="71" s="1"/>
  <c r="B33" i="71"/>
  <c r="G32" i="71"/>
  <c r="J32" i="71" s="1"/>
  <c r="B32" i="71"/>
  <c r="G31" i="71"/>
  <c r="J31" i="71" s="1"/>
  <c r="B31" i="71"/>
  <c r="G30" i="71"/>
  <c r="J30" i="71" s="1"/>
  <c r="B30" i="71"/>
  <c r="G29" i="71"/>
  <c r="J29" i="71" s="1"/>
  <c r="B29" i="71"/>
  <c r="G28" i="71"/>
  <c r="J28" i="71" s="1"/>
  <c r="B28" i="71"/>
  <c r="G27" i="71"/>
  <c r="J27" i="71" s="1"/>
  <c r="B27" i="71"/>
  <c r="G26" i="71"/>
  <c r="J26" i="71" s="1"/>
  <c r="B26" i="71"/>
  <c r="G25" i="71"/>
  <c r="J25" i="71" s="1"/>
  <c r="B25" i="71"/>
  <c r="G24" i="71"/>
  <c r="J24" i="71" s="1"/>
  <c r="B24" i="71"/>
  <c r="G23" i="71"/>
  <c r="J23" i="71" s="1"/>
  <c r="B23" i="71"/>
  <c r="G22" i="71"/>
  <c r="J22" i="71" s="1"/>
  <c r="B22" i="71"/>
  <c r="G21" i="71"/>
  <c r="J21" i="71" s="1"/>
  <c r="B21" i="71"/>
  <c r="G20" i="71"/>
  <c r="J20" i="71" s="1"/>
  <c r="B20" i="71"/>
  <c r="G19" i="71"/>
  <c r="J19" i="71" s="1"/>
  <c r="B19" i="71"/>
  <c r="G18" i="71"/>
  <c r="J18" i="71" s="1"/>
  <c r="C18" i="71"/>
  <c r="B18" i="71"/>
  <c r="J74" i="71" l="1"/>
  <c r="J76" i="71"/>
  <c r="H36" i="70"/>
  <c r="H22" i="70"/>
  <c r="H21" i="70"/>
  <c r="H24" i="70" s="1"/>
  <c r="I18" i="70"/>
  <c r="I19" i="70" s="1"/>
  <c r="H36" i="69"/>
  <c r="H22" i="69"/>
  <c r="H21" i="69"/>
  <c r="H24" i="69" s="1"/>
  <c r="I18" i="69"/>
  <c r="I19" i="69" s="1"/>
  <c r="J77" i="71" l="1"/>
  <c r="I21" i="70"/>
  <c r="I23" i="70"/>
  <c r="I21" i="69"/>
  <c r="I23" i="69"/>
  <c r="J79" i="71" l="1"/>
  <c r="J78" i="71"/>
  <c r="I24" i="70"/>
  <c r="I24" i="69"/>
  <c r="J80" i="71" l="1"/>
  <c r="H36" i="68"/>
  <c r="H22" i="68"/>
  <c r="H21" i="68"/>
  <c r="H24" i="68" s="1"/>
  <c r="I18" i="68"/>
  <c r="I19" i="68" s="1"/>
  <c r="I23" i="68" s="1"/>
  <c r="H36" i="67"/>
  <c r="H22" i="67"/>
  <c r="H21" i="67"/>
  <c r="H24" i="67" s="1"/>
  <c r="I18" i="67"/>
  <c r="I19" i="67" s="1"/>
  <c r="H36" i="66"/>
  <c r="H22" i="66"/>
  <c r="H21" i="66"/>
  <c r="H24" i="66" s="1"/>
  <c r="I18" i="66"/>
  <c r="I19" i="66" s="1"/>
  <c r="H36" i="64"/>
  <c r="H22" i="64"/>
  <c r="H21" i="64"/>
  <c r="H24" i="64" s="1"/>
  <c r="I18" i="64"/>
  <c r="I19" i="64" s="1"/>
  <c r="H36" i="63"/>
  <c r="H22" i="63"/>
  <c r="H21" i="63"/>
  <c r="H24" i="63" s="1"/>
  <c r="I18" i="63"/>
  <c r="I19" i="63" s="1"/>
  <c r="H36" i="62"/>
  <c r="H22" i="62"/>
  <c r="H21" i="62"/>
  <c r="H24" i="62" s="1"/>
  <c r="I18" i="62"/>
  <c r="I19" i="62" s="1"/>
  <c r="I21" i="62" s="1"/>
  <c r="H22" i="61"/>
  <c r="H21" i="61"/>
  <c r="H24" i="61" s="1"/>
  <c r="I19" i="61"/>
  <c r="I21" i="61" s="1"/>
  <c r="I18" i="61"/>
  <c r="H36" i="61"/>
  <c r="I21" i="68" l="1"/>
  <c r="I24" i="68" s="1"/>
  <c r="I21" i="67"/>
  <c r="I23" i="67"/>
  <c r="I21" i="66"/>
  <c r="I23" i="66"/>
  <c r="I21" i="64"/>
  <c r="I23" i="64"/>
  <c r="I24" i="64" s="1"/>
  <c r="I21" i="63"/>
  <c r="I23" i="63"/>
  <c r="I23" i="62"/>
  <c r="I24" i="62" s="1"/>
  <c r="I22" i="61"/>
  <c r="I23" i="61" s="1"/>
  <c r="I24" i="61" s="1"/>
  <c r="I24" i="66" l="1"/>
  <c r="I24" i="67"/>
  <c r="I24" i="63"/>
  <c r="H37" i="60"/>
  <c r="H23" i="60"/>
  <c r="H25" i="60" s="1"/>
  <c r="I18" i="60"/>
  <c r="I21" i="60" s="1"/>
  <c r="I24" i="60" s="1"/>
  <c r="I23" i="60" l="1"/>
  <c r="I25" i="60" s="1"/>
  <c r="H37" i="59" l="1"/>
  <c r="H23" i="59"/>
  <c r="H25" i="59" s="1"/>
  <c r="I18" i="59"/>
  <c r="I21" i="59" s="1"/>
  <c r="I24" i="59" l="1"/>
  <c r="I23" i="59"/>
  <c r="I25" i="59" s="1"/>
  <c r="I22" i="58"/>
  <c r="H39" i="58"/>
  <c r="I23" i="58"/>
  <c r="I21" i="58"/>
  <c r="I20" i="58"/>
  <c r="I19" i="58"/>
  <c r="I24" i="58" l="1"/>
  <c r="I27" i="58"/>
  <c r="I26" i="58" l="1"/>
  <c r="I28" i="58" s="1"/>
  <c r="H36" i="57" l="1"/>
  <c r="H22" i="57"/>
  <c r="H21" i="57"/>
  <c r="H24" i="57" s="1"/>
  <c r="I18" i="57"/>
  <c r="I19" i="57" s="1"/>
  <c r="H36" i="56"/>
  <c r="H22" i="56"/>
  <c r="H21" i="56"/>
  <c r="H24" i="56" s="1"/>
  <c r="I18" i="56"/>
  <c r="I19" i="56" s="1"/>
  <c r="H36" i="55"/>
  <c r="H22" i="55"/>
  <c r="H21" i="55"/>
  <c r="H24" i="55" s="1"/>
  <c r="I18" i="55"/>
  <c r="I19" i="55" s="1"/>
  <c r="H36" i="54"/>
  <c r="H22" i="54"/>
  <c r="H21" i="54"/>
  <c r="H24" i="54" s="1"/>
  <c r="I18" i="54"/>
  <c r="I19" i="54" s="1"/>
  <c r="I23" i="57" l="1"/>
  <c r="I21" i="57"/>
  <c r="I21" i="56"/>
  <c r="I23" i="56"/>
  <c r="I21" i="55"/>
  <c r="I23" i="55"/>
  <c r="I24" i="55" s="1"/>
  <c r="I21" i="54"/>
  <c r="I23" i="54"/>
  <c r="H36" i="53"/>
  <c r="H22" i="53"/>
  <c r="H21" i="53"/>
  <c r="H24" i="53" s="1"/>
  <c r="I18" i="53"/>
  <c r="I19" i="53" s="1"/>
  <c r="H36" i="52"/>
  <c r="H22" i="52"/>
  <c r="H21" i="52"/>
  <c r="H24" i="52" s="1"/>
  <c r="I18" i="52"/>
  <c r="I19" i="52" s="1"/>
  <c r="I23" i="52" s="1"/>
  <c r="I24" i="57" l="1"/>
  <c r="I24" i="56"/>
  <c r="I24" i="54"/>
  <c r="I21" i="53"/>
  <c r="I23" i="53"/>
  <c r="I21" i="52"/>
  <c r="I24" i="52" s="1"/>
  <c r="I24" i="53" l="1"/>
  <c r="A19" i="51" l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18" i="51"/>
  <c r="I60" i="51"/>
  <c r="I49" i="51"/>
  <c r="I48" i="51"/>
  <c r="I50" i="51" s="1"/>
  <c r="J44" i="51" l="1"/>
  <c r="J46" i="51" s="1"/>
  <c r="J47" i="51" s="1"/>
  <c r="H36" i="50"/>
  <c r="H22" i="50"/>
  <c r="H21" i="50"/>
  <c r="H24" i="50" s="1"/>
  <c r="I18" i="50"/>
  <c r="I19" i="50" s="1"/>
  <c r="J48" i="51" l="1"/>
  <c r="J49" i="51"/>
  <c r="I21" i="50"/>
  <c r="I24" i="50" s="1"/>
  <c r="J50" i="51" l="1"/>
  <c r="H22" i="49" l="1"/>
  <c r="H21" i="49"/>
  <c r="H24" i="49" s="1"/>
  <c r="H36" i="49"/>
  <c r="I18" i="49"/>
  <c r="I19" i="49" s="1"/>
  <c r="I22" i="49" s="1"/>
  <c r="I23" i="49" s="1"/>
  <c r="H36" i="47"/>
  <c r="I23" i="47"/>
  <c r="H22" i="47"/>
  <c r="H21" i="47"/>
  <c r="H24" i="47" s="1"/>
  <c r="I18" i="47"/>
  <c r="I19" i="47" s="1"/>
  <c r="I21" i="49" l="1"/>
  <c r="I24" i="49" s="1"/>
  <c r="I21" i="47"/>
  <c r="I24" i="47" s="1"/>
  <c r="I18" i="46"/>
  <c r="I19" i="46" s="1"/>
  <c r="I22" i="46" s="1"/>
  <c r="H33" i="46"/>
  <c r="I21" i="46" l="1"/>
  <c r="I23" i="46" s="1"/>
  <c r="I35" i="45"/>
  <c r="J20" i="45"/>
  <c r="J21" i="45" s="1"/>
  <c r="J23" i="45" l="1"/>
  <c r="J25" i="45" s="1"/>
  <c r="H36" i="43" l="1"/>
  <c r="I23" i="43"/>
  <c r="H22" i="43"/>
  <c r="H21" i="43"/>
  <c r="H24" i="43" s="1"/>
  <c r="I18" i="43"/>
  <c r="I19" i="43" s="1"/>
  <c r="H36" i="1"/>
  <c r="I23" i="1"/>
  <c r="H22" i="1"/>
  <c r="H21" i="1"/>
  <c r="H24" i="1" s="1"/>
  <c r="I18" i="1"/>
  <c r="I19" i="1" s="1"/>
  <c r="I21" i="1" s="1"/>
  <c r="I21" i="43" l="1"/>
  <c r="I24" i="43" s="1"/>
  <c r="I24" i="1"/>
  <c r="A19" i="38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H22" i="42" l="1"/>
  <c r="H23" i="42"/>
  <c r="G36" i="42"/>
  <c r="G22" i="42"/>
  <c r="G21" i="42"/>
  <c r="G24" i="42" s="1"/>
  <c r="H18" i="42"/>
  <c r="H19" i="42" s="1"/>
  <c r="I51" i="41"/>
  <c r="I50" i="41"/>
  <c r="I52" i="41" s="1"/>
  <c r="J45" i="41"/>
  <c r="J44" i="41"/>
  <c r="J43" i="41"/>
  <c r="J42" i="41"/>
  <c r="J41" i="41"/>
  <c r="J40" i="41"/>
  <c r="J39" i="41"/>
  <c r="J38" i="41"/>
  <c r="J37" i="41"/>
  <c r="J36" i="41"/>
  <c r="J35" i="41"/>
  <c r="J34" i="41"/>
  <c r="J33" i="41"/>
  <c r="J32" i="41"/>
  <c r="J31" i="41"/>
  <c r="J30" i="41"/>
  <c r="I62" i="41"/>
  <c r="L53" i="41"/>
  <c r="J29" i="41"/>
  <c r="J28" i="41"/>
  <c r="J27" i="41"/>
  <c r="J26" i="41"/>
  <c r="J25" i="41"/>
  <c r="J24" i="41"/>
  <c r="J23" i="41"/>
  <c r="J22" i="41"/>
  <c r="J21" i="41"/>
  <c r="J20" i="41"/>
  <c r="J19" i="41"/>
  <c r="J18" i="41"/>
  <c r="J17" i="41"/>
  <c r="J46" i="41" l="1"/>
  <c r="J49" i="41" s="1"/>
  <c r="J51" i="41" s="1"/>
  <c r="H24" i="42"/>
  <c r="J50" i="41" l="1"/>
  <c r="J52" i="41" s="1"/>
  <c r="I41" i="40" l="1"/>
  <c r="I30" i="40"/>
  <c r="I29" i="40"/>
  <c r="I31" i="40" s="1"/>
  <c r="J24" i="40"/>
  <c r="J23" i="40"/>
  <c r="J21" i="40"/>
  <c r="J22" i="40"/>
  <c r="J20" i="40"/>
  <c r="J19" i="40"/>
  <c r="J18" i="40"/>
  <c r="J25" i="40" l="1"/>
  <c r="J27" i="40" s="1"/>
  <c r="J28" i="40" s="1"/>
  <c r="J29" i="40" l="1"/>
  <c r="J30" i="40"/>
  <c r="J31" i="40" l="1"/>
  <c r="J53" i="39" l="1"/>
  <c r="J52" i="39"/>
  <c r="J51" i="39"/>
  <c r="J50" i="39"/>
  <c r="J49" i="39"/>
  <c r="J48" i="39"/>
  <c r="J47" i="39"/>
  <c r="J46" i="39"/>
  <c r="J45" i="39"/>
  <c r="J44" i="39"/>
  <c r="J43" i="39"/>
  <c r="J42" i="39"/>
  <c r="J41" i="39"/>
  <c r="J40" i="39"/>
  <c r="J39" i="39"/>
  <c r="J38" i="39"/>
  <c r="I58" i="39"/>
  <c r="I60" i="39" s="1"/>
  <c r="I59" i="39"/>
  <c r="I70" i="39"/>
  <c r="J37" i="39"/>
  <c r="J36" i="39"/>
  <c r="J35" i="39"/>
  <c r="J34" i="39"/>
  <c r="J33" i="39"/>
  <c r="J32" i="39"/>
  <c r="J31" i="39"/>
  <c r="J30" i="39"/>
  <c r="J29" i="39"/>
  <c r="J28" i="39"/>
  <c r="J27" i="39"/>
  <c r="J26" i="39"/>
  <c r="J25" i="39"/>
  <c r="J24" i="39"/>
  <c r="J23" i="39"/>
  <c r="J22" i="39"/>
  <c r="J21" i="39"/>
  <c r="J20" i="39"/>
  <c r="J19" i="39"/>
  <c r="J18" i="39"/>
  <c r="J54" i="39" l="1"/>
  <c r="J56" i="39" s="1"/>
  <c r="J57" i="39" s="1"/>
  <c r="J59" i="39" s="1"/>
  <c r="J58" i="39"/>
  <c r="I54" i="38"/>
  <c r="I43" i="38"/>
  <c r="I42" i="38"/>
  <c r="I44" i="38" s="1"/>
  <c r="J37" i="38"/>
  <c r="J36" i="38"/>
  <c r="J35" i="38"/>
  <c r="J34" i="38"/>
  <c r="J33" i="38"/>
  <c r="J32" i="38"/>
  <c r="J31" i="38"/>
  <c r="J30" i="38"/>
  <c r="J29" i="38"/>
  <c r="J28" i="38"/>
  <c r="J27" i="38"/>
  <c r="J26" i="38"/>
  <c r="J25" i="38"/>
  <c r="J24" i="38"/>
  <c r="J23" i="38"/>
  <c r="J22" i="38"/>
  <c r="J21" i="38"/>
  <c r="J20" i="38"/>
  <c r="J19" i="38"/>
  <c r="J18" i="38"/>
  <c r="J38" i="38" l="1"/>
  <c r="J40" i="38" s="1"/>
  <c r="J41" i="38" s="1"/>
  <c r="J60" i="39"/>
  <c r="H36" i="37"/>
  <c r="I23" i="37"/>
  <c r="H22" i="37"/>
  <c r="H21" i="37"/>
  <c r="H24" i="37" s="1"/>
  <c r="I18" i="37"/>
  <c r="I19" i="37" s="1"/>
  <c r="H36" i="36"/>
  <c r="I23" i="36"/>
  <c r="H22" i="36"/>
  <c r="H21" i="36"/>
  <c r="H24" i="36" s="1"/>
  <c r="I18" i="36"/>
  <c r="I19" i="36" s="1"/>
  <c r="J42" i="38" l="1"/>
  <c r="J43" i="38"/>
  <c r="I21" i="37"/>
  <c r="I24" i="37" s="1"/>
  <c r="I21" i="36"/>
  <c r="I24" i="36" s="1"/>
  <c r="H36" i="35"/>
  <c r="I23" i="35"/>
  <c r="H22" i="35"/>
  <c r="H21" i="35"/>
  <c r="H24" i="35" s="1"/>
  <c r="I18" i="35"/>
  <c r="I19" i="35" s="1"/>
  <c r="I21" i="35" s="1"/>
  <c r="I24" i="35" s="1"/>
  <c r="H36" i="34"/>
  <c r="I23" i="34"/>
  <c r="H22" i="34"/>
  <c r="H21" i="34"/>
  <c r="H24" i="34" s="1"/>
  <c r="I18" i="34"/>
  <c r="I19" i="34" s="1"/>
  <c r="H36" i="32"/>
  <c r="I23" i="32"/>
  <c r="H22" i="32"/>
  <c r="H21" i="32"/>
  <c r="H24" i="32" s="1"/>
  <c r="I18" i="32"/>
  <c r="I19" i="32" s="1"/>
  <c r="H36" i="31"/>
  <c r="H22" i="31"/>
  <c r="H21" i="31"/>
  <c r="H24" i="31" s="1"/>
  <c r="I18" i="31"/>
  <c r="I19" i="31" s="1"/>
  <c r="J44" i="38" l="1"/>
  <c r="I22" i="31"/>
  <c r="I23" i="31" s="1"/>
  <c r="I21" i="34"/>
  <c r="I24" i="34" s="1"/>
  <c r="I21" i="32"/>
  <c r="I24" i="32" s="1"/>
  <c r="I21" i="31"/>
  <c r="I24" i="31" l="1"/>
</calcChain>
</file>

<file path=xl/sharedStrings.xml><?xml version="1.0" encoding="utf-8"?>
<sst xmlns="http://schemas.openxmlformats.org/spreadsheetml/2006/main" count="2853" uniqueCount="485">
  <si>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</si>
  <si>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</si>
  <si>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</si>
  <si>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</si>
  <si>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</si>
  <si>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</si>
  <si>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INVOICE</t>
  </si>
  <si>
    <t>To</t>
  </si>
  <si>
    <t>: PT. Sicepat Express Indonesia</t>
  </si>
  <si>
    <t>Invoice No</t>
  </si>
  <si>
    <t>:</t>
  </si>
  <si>
    <t>Invoice Date</t>
  </si>
  <si>
    <t>Due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</si>
  <si>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</si>
  <si>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</si>
  <si>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</si>
  <si>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</si>
  <si>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</si>
  <si>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</si>
  <si>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</si>
  <si>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</si>
  <si>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</si>
  <si>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</si>
  <si>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</si>
  <si>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</si>
  <si>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PPN 1%</t>
  </si>
  <si>
    <t>DP</t>
  </si>
  <si>
    <t>Pelunasan</t>
  </si>
  <si>
    <t xml:space="preserve"> 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</si>
  <si>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</si>
  <si>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</si>
  <si>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</si>
  <si>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</si>
  <si>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</si>
  <si>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</si>
  <si>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</si>
  <si>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Discount 10%</t>
  </si>
  <si>
    <t>Total Setlah Discount</t>
  </si>
  <si>
    <t>-</t>
  </si>
  <si>
    <t>PENGIRIMAN BARANG TUJUAN MAKASAR</t>
  </si>
  <si>
    <t>DMP UPG (MAKASAR)</t>
  </si>
  <si>
    <t>DMP UP1 (MAKASAR)</t>
  </si>
  <si>
    <t>PPh 23  2%</t>
  </si>
  <si>
    <t>PENGIRIMAN BARANG TUJUAN BANJARMASIN</t>
  </si>
  <si>
    <t>DMP BM1 (BANJARMASIN)</t>
  </si>
  <si>
    <t>PENGIRIMAN BARANG TUJUAN BALIKPAPAN</t>
  </si>
  <si>
    <t>DMP BPN (BALIKPAPAN)</t>
  </si>
  <si>
    <t>: PT. Tibeka Logistik Indonesia</t>
  </si>
  <si>
    <t>QTY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</si>
  <si>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Lima Ratus Lima Belas Ribu Rupiah.</t>
    </r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</si>
  <si>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Sepuluh Ribu Rupiah.</t>
    </r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</si>
  <si>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Ratus Sembilan Ribu Rupiah.</t>
    </r>
  </si>
  <si>
    <t>CIREBON</t>
  </si>
  <si>
    <t>DEPOK</t>
  </si>
  <si>
    <t>Palembang</t>
  </si>
  <si>
    <t xml:space="preserve"> 294/PCI/K1/IX/21</t>
  </si>
  <si>
    <t>BKI032210031658</t>
  </si>
  <si>
    <t xml:space="preserve">Pengiriman Barang                    PT. CATURADILUHUR SENTOSA (DO/W6/2021/08/006E2)  CDD LONG       </t>
  </si>
  <si>
    <t xml:space="preserve"> 295/PCI/K1/IX/21</t>
  </si>
  <si>
    <t>29/8/2021</t>
  </si>
  <si>
    <t>BKI032210031583</t>
  </si>
  <si>
    <t xml:space="preserve">Pengiriman Barang                    MITRA 10 DEPOK (DO/W6/2021/08/0133E)  CDD  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</si>
  <si>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Lima Ratus Tujuh Puluh Ribu Rupiah.</t>
    </r>
  </si>
  <si>
    <t xml:space="preserve"> 296/PCI/K1/IX/21</t>
  </si>
  <si>
    <t>CIKUPA</t>
  </si>
  <si>
    <t xml:space="preserve">Pengiriman Barang                    MITRA 10 CIKUPA (DO/W6/2021/08/0133B)  CDE   </t>
  </si>
  <si>
    <t>BKI032210031575</t>
  </si>
  <si>
    <t xml:space="preserve">Pengiriman Barang                    PT.PROPAN RAYA I.C.C (DO/W6/2021/08/010C1)  CDD BOX   </t>
  </si>
  <si>
    <t>BKI032210031385</t>
  </si>
  <si>
    <t xml:space="preserve"> 297/PCI/K1/IX/21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</si>
  <si>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Ratus Delapam Ribu Rupiah.</t>
    </r>
  </si>
  <si>
    <t>BANDUNG</t>
  </si>
  <si>
    <t>BKI032210031559</t>
  </si>
  <si>
    <t xml:space="preserve">Pengiriman Barang                    PT.CATUR SENTOSA ADIPRANA (DO/W6/2021/08/01253)  CDD LONG  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</si>
  <si>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Enam Ratus Enam Belas Ribu Rupiah.</t>
    </r>
  </si>
  <si>
    <t xml:space="preserve"> 298/PCI/K1/X/21</t>
  </si>
  <si>
    <t xml:space="preserve"> 01 Oktober 2021</t>
  </si>
  <si>
    <t>CIBUBUR</t>
  </si>
  <si>
    <t>BKI032210031401</t>
  </si>
  <si>
    <t xml:space="preserve"> 299/PCI/K1/X/21</t>
  </si>
  <si>
    <t xml:space="preserve">Pengiriman Barang                    MITRA 10 CIBUBUR  (DO/W6/2021/08/01255)  CDD LONG    </t>
  </si>
  <si>
    <t>BKI032210032359</t>
  </si>
  <si>
    <t>DMP BDJ (BANJARMASIN)</t>
  </si>
  <si>
    <t>BKI032210032375</t>
  </si>
  <si>
    <t>BKI032210032367</t>
  </si>
  <si>
    <t>BKI032210030858</t>
  </si>
  <si>
    <t>BKI032210032409</t>
  </si>
  <si>
    <t>BKI032210032425</t>
  </si>
  <si>
    <t>BKI032210032474</t>
  </si>
  <si>
    <t>BKI032210032490</t>
  </si>
  <si>
    <t>BKI032210032763</t>
  </si>
  <si>
    <t>BKI032210032771</t>
  </si>
  <si>
    <t>BKI032210032805</t>
  </si>
  <si>
    <t>BKI032210032789</t>
  </si>
  <si>
    <t>BKI032210032797</t>
  </si>
  <si>
    <t>BKI032210032813</t>
  </si>
  <si>
    <t>BKI032210032821</t>
  </si>
  <si>
    <t>BKI032210032839</t>
  </si>
  <si>
    <t>BKI032210032847</t>
  </si>
  <si>
    <t>BKI032210032854</t>
  </si>
  <si>
    <t>BKI032210032870</t>
  </si>
  <si>
    <t>BKI032210032862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</si>
  <si>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Delapan Puluh Delapan Juta Sembilan Ratus Tiga Puluh Dua Ribu Sembilan Ratus Delapan Puluh Enam Rupiah.</t>
    </r>
  </si>
  <si>
    <t xml:space="preserve"> 300/PCI/K1/X/21</t>
  </si>
  <si>
    <t>15 Oktober 2021</t>
  </si>
  <si>
    <t>BKI032210032896</t>
  </si>
  <si>
    <t>BKI032210032946</t>
  </si>
  <si>
    <t>BKI032210032904</t>
  </si>
  <si>
    <t>BKI032210032912</t>
  </si>
  <si>
    <t>BKI032210032920</t>
  </si>
  <si>
    <t>BKI032210032953</t>
  </si>
  <si>
    <t>BKI032210032938</t>
  </si>
  <si>
    <t>BKI032210032979</t>
  </si>
  <si>
    <t>BKI032210033035</t>
  </si>
  <si>
    <t>BKI032210033043</t>
  </si>
  <si>
    <t>BKI032210033050</t>
  </si>
  <si>
    <t>BKI032210033068</t>
  </si>
  <si>
    <t>BKI032210033092</t>
  </si>
  <si>
    <t>BKI032210033084</t>
  </si>
  <si>
    <t>BKI032210033076</t>
  </si>
  <si>
    <t>BKI032210033100</t>
  </si>
  <si>
    <t>BKI032210033118</t>
  </si>
  <si>
    <t>BKI032210033126</t>
  </si>
  <si>
    <t>BKI032210033134</t>
  </si>
  <si>
    <t>BKI032210033142</t>
  </si>
  <si>
    <t>BKI032210033159</t>
  </si>
  <si>
    <t>BKI032210033167</t>
  </si>
  <si>
    <t>BKI032210033175</t>
  </si>
  <si>
    <t>BKI032210033183</t>
  </si>
  <si>
    <t>BKI032210033217</t>
  </si>
  <si>
    <t>BKI032210033191</t>
  </si>
  <si>
    <t>BKI032210033209</t>
  </si>
  <si>
    <t>BKI032210033274</t>
  </si>
  <si>
    <t>BKI032210032961</t>
  </si>
  <si>
    <t>BKI032210033027</t>
  </si>
  <si>
    <t>BKI032210033225</t>
  </si>
  <si>
    <t>BKI032210033233</t>
  </si>
  <si>
    <t>BKI032210033241</t>
  </si>
  <si>
    <t>BKI032210033258</t>
  </si>
  <si>
    <t>BKI032210032995</t>
  </si>
  <si>
    <t>BKI032210032987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</si>
  <si>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Ratus Enam Puluh Enam Juta Tiga Ratus Enam Puluh Satu Ribu Tujuh Ratus Tujuh Puluh Tujuh Rupiah.</t>
    </r>
  </si>
  <si>
    <t xml:space="preserve"> 301/PCI/K1/X/21</t>
  </si>
  <si>
    <t xml:space="preserve"> 302/PCI/K1/X/21</t>
  </si>
  <si>
    <t>BKI032210032052</t>
  </si>
  <si>
    <t>BKI032210032888</t>
  </si>
  <si>
    <t>BKI032210032060</t>
  </si>
  <si>
    <t>BKI032210032078</t>
  </si>
  <si>
    <t>BKI032210033266</t>
  </si>
  <si>
    <t>BKI032210032110</t>
  </si>
  <si>
    <t>BKI032210033282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</si>
  <si>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Puluh Lima Juta Delapan Ratus Dua Belas Ribu Lima Ratus Empat Puluh Tujuh Rupiah.</t>
    </r>
  </si>
  <si>
    <t>DMP BTH (BATAM)</t>
  </si>
  <si>
    <t>BATAM</t>
  </si>
  <si>
    <t xml:space="preserve"> 303/PCI/K1/X/21</t>
  </si>
  <si>
    <t>BKI032210029835</t>
  </si>
  <si>
    <t>BKI032210030874</t>
  </si>
  <si>
    <t>BKI032210033894</t>
  </si>
  <si>
    <t>BKI032210033886</t>
  </si>
  <si>
    <t>BKI032210030890</t>
  </si>
  <si>
    <t>BKI032210030882</t>
  </si>
  <si>
    <t>BKI032210033902</t>
  </si>
  <si>
    <t>BKI032210033688</t>
  </si>
  <si>
    <t>BKI032210033696</t>
  </si>
  <si>
    <t>BKI032210033704</t>
  </si>
  <si>
    <t>BKI032210033993</t>
  </si>
  <si>
    <t>BKI032210033712</t>
  </si>
  <si>
    <t>BKI032210033985</t>
  </si>
  <si>
    <t>BKI032210033720</t>
  </si>
  <si>
    <t>BKI032210033738</t>
  </si>
  <si>
    <t>BKI032210033746</t>
  </si>
  <si>
    <t>BKI032210033753</t>
  </si>
  <si>
    <t>BKI032210033761</t>
  </si>
  <si>
    <t>BKI032210033779</t>
  </si>
  <si>
    <t>BKI032210033787</t>
  </si>
  <si>
    <t>BKI032210033795</t>
  </si>
  <si>
    <t>BKI032210033803</t>
  </si>
  <si>
    <t>BKI032210033811</t>
  </si>
  <si>
    <t>BKI032210033829</t>
  </si>
  <si>
    <t>BKI032210033837</t>
  </si>
  <si>
    <t>BKI032210033845</t>
  </si>
  <si>
    <t>BKI032210033852</t>
  </si>
  <si>
    <t>BKI032210033860</t>
  </si>
  <si>
    <t>BKI032210033878</t>
  </si>
  <si>
    <t xml:space="preserve"> 304/PCI/K1/X/21</t>
  </si>
  <si>
    <t>Pekerjaan Pemindahan Barang-Barang Pusmenjar Ke Gudang Ciketing Setjen Kemendikbudristek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</si>
  <si>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Emam Puluh Sembilan Juta Sembilan Ratus Tiga Puluh Tujuh Ribu Lima Ratus Enam Puluh Rupiah.</t>
    </r>
  </si>
  <si>
    <t>: Kementrian Pendidikan Nasional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</si>
  <si>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Sembilan Puluh Tiga Juta Lima Ratus Empat Puluh Enam Ribu Seratus Dua Puluh Tiga Rupiah.</t>
    </r>
  </si>
  <si>
    <t>Bekasi</t>
  </si>
  <si>
    <t xml:space="preserve"> 305/PCI/K1/X/21</t>
  </si>
  <si>
    <t>BKI032210031567</t>
  </si>
  <si>
    <t xml:space="preserve">Pengiriman Barang                    MITRA 10   (DO/W6/2021/08/0124C/R/02)  CDD LONG    </t>
  </si>
  <si>
    <t>DENPASAR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</si>
  <si>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Juta Enam Ratus Enam Puluh Enam Ribu Rupiah.</t>
    </r>
  </si>
  <si>
    <t xml:space="preserve"> 306/PCI/K1/X/21</t>
  </si>
  <si>
    <t>BKI032210031377</t>
  </si>
  <si>
    <t xml:space="preserve">Pengiriman Barang                   PT.CATUR KARDA DEPO BANGUNAN  (DO/W6/2021/08/0101A)  CDD LONG    </t>
  </si>
  <si>
    <t>SERPONG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</si>
  <si>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Sebelas Ribu Rupiah.</t>
    </r>
  </si>
  <si>
    <t xml:space="preserve"> 04 Oktober 2021</t>
  </si>
  <si>
    <t>:  PT. Freyssinet Total Technology</t>
  </si>
  <si>
    <t xml:space="preserve">   Metropolitan Tower 9th Floor,</t>
  </si>
  <si>
    <t xml:space="preserve">   JL. R.A. Kartini Kav. 14, Cilandak</t>
  </si>
  <si>
    <t xml:space="preserve"> -</t>
  </si>
  <si>
    <t xml:space="preserve">   Jakarta 12430 </t>
  </si>
  <si>
    <t>NO. PO</t>
  </si>
  <si>
    <t>PPN 1 %</t>
  </si>
  <si>
    <t xml:space="preserve">Bekasi, </t>
  </si>
  <si>
    <t>075</t>
  </si>
  <si>
    <t>Pengiriman Kompresor Airman dari Gudang Ke HSR Via Towing</t>
  </si>
  <si>
    <t>Karawang</t>
  </si>
  <si>
    <r>
      <t xml:space="preserve">Say </t>
    </r>
    <r>
      <rPr>
        <b/>
        <i/>
        <sz val="11"/>
        <color theme="2" tint="-0.749992370372631"/>
        <rFont val="Calibri"/>
        <family val="2"/>
        <scheme val="minor"/>
      </rPr>
      <t>: Tiga Juta Tiga Puluh Ribu Rupiah.</t>
    </r>
  </si>
  <si>
    <t xml:space="preserve"> 307/PCI/K1/X/21</t>
  </si>
  <si>
    <t>: PT. Makmur Berkat Solusi</t>
  </si>
  <si>
    <t>:  Bpk. Welly</t>
  </si>
  <si>
    <t xml:space="preserve"> 07 Oktober 2021</t>
  </si>
  <si>
    <t>PDF Pa rizqi</t>
  </si>
  <si>
    <t>Pengiriman Barang Tujuan Kendari Sulawesi Utara</t>
  </si>
  <si>
    <t>Sulawesi Utara</t>
  </si>
  <si>
    <t>PPh 23 2%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</si>
  <si>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Belas Juta Delapan Ratus Enam Puluh Ribu Rupiah</t>
    </r>
  </si>
  <si>
    <t xml:space="preserve"> 308/PCI/K1/X/21</t>
  </si>
  <si>
    <t>BKI032210031351</t>
  </si>
  <si>
    <t xml:space="preserve">Pengiriman Barang                   PT.SURYA PRABHA JATISATYA  (DO/W6/2021/08/00F2C)  CDD LONG    </t>
  </si>
  <si>
    <t>KOSAMBI</t>
  </si>
  <si>
    <t xml:space="preserve"> 309/PCI/K1/X/21</t>
  </si>
  <si>
    <t xml:space="preserve"> 08 Oktober 2021</t>
  </si>
  <si>
    <t xml:space="preserve"> 310/PCI/K1/X/21</t>
  </si>
  <si>
    <t>BKI032210035790</t>
  </si>
  <si>
    <t xml:space="preserve">Pengiriman Barang                   JL.BUNG TOMO DENPASAR  (DO/W6/2021/10/000ID)  CDD LONG    </t>
  </si>
  <si>
    <t>: PT. Maha Jaya Plastindo Indonesia</t>
  </si>
  <si>
    <t xml:space="preserve"> 311/PCI/K1/X/21</t>
  </si>
  <si>
    <t>BKI032210036202</t>
  </si>
  <si>
    <t>Pengiriman Barang Tujuan          PT. Inti Trio Bhakti Jaya</t>
  </si>
  <si>
    <t>Cirebon</t>
  </si>
  <si>
    <t>Pa+A29:J32yment Instructions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</si>
  <si>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Enam Ratus Tiga Puluh Enam Ribu Rupiah.</t>
    </r>
  </si>
  <si>
    <t>BKI032210030908</t>
  </si>
  <si>
    <t>Pengirimn Barang Tujuan Sicepat Pontianak</t>
  </si>
  <si>
    <t>DMP PNK (PONTIANAK)</t>
  </si>
  <si>
    <t>BKI032210034108</t>
  </si>
  <si>
    <t>BKI032210034116</t>
  </si>
  <si>
    <t>BKI032210034124</t>
  </si>
  <si>
    <t>BKI032210034132</t>
  </si>
  <si>
    <t>BKI032210034140</t>
  </si>
  <si>
    <t>BKI032210034157</t>
  </si>
  <si>
    <t>BKI032210034173</t>
  </si>
  <si>
    <t>BKI032210034181</t>
  </si>
  <si>
    <t>BKI032210034215</t>
  </si>
  <si>
    <t>BKI032210034223</t>
  </si>
  <si>
    <t>BKI032210035048</t>
  </si>
  <si>
    <t>BKI032210034249</t>
  </si>
  <si>
    <t>BKI032210034256</t>
  </si>
  <si>
    <t>BKI032210034264</t>
  </si>
  <si>
    <t>BKI032210034272</t>
  </si>
  <si>
    <t>BKI032210034280</t>
  </si>
  <si>
    <t>BKI032210034298</t>
  </si>
  <si>
    <t>BKI032210034306</t>
  </si>
  <si>
    <t>BKI032210034314</t>
  </si>
  <si>
    <t>BKI032210034330</t>
  </si>
  <si>
    <t>BKI032210034348</t>
  </si>
  <si>
    <t>BKI03221003455</t>
  </si>
  <si>
    <t>BKI032210034363</t>
  </si>
  <si>
    <t>BKI032210034371</t>
  </si>
  <si>
    <t>BKI032210034397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</si>
  <si>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Enam Juta Enam Ratus Empat Puluh Ribu Delapan Ratus Lima Puluh Sembilan Rupiah.</t>
    </r>
  </si>
  <si>
    <t xml:space="preserve"> 312/PCI/K1/X/21</t>
  </si>
  <si>
    <t xml:space="preserve"> 11 Oktober 2021</t>
  </si>
  <si>
    <t xml:space="preserve"> 25 Oktober 2021</t>
  </si>
  <si>
    <t xml:space="preserve"> 313/PCI/K1/X/21</t>
  </si>
  <si>
    <t>BKI032210033951</t>
  </si>
  <si>
    <t>SUKABUMI</t>
  </si>
  <si>
    <t>Pengiriman Barang                  JAMPANG KULON SUKABUMI   (DO/W6/2021/09/008A8)  CDD BOX</t>
  </si>
  <si>
    <t xml:space="preserve"> 314/PCI/K1/X/21</t>
  </si>
  <si>
    <t>BKI032210034033</t>
  </si>
  <si>
    <t>Pengiriman Barang                  CITEUREUP BOGOR  DO/W6/2021/09/00BD6)  CDD BOX</t>
  </si>
  <si>
    <t>BOGOR</t>
  </si>
  <si>
    <t xml:space="preserve"> 315/PCI/K1/X/21</t>
  </si>
  <si>
    <t>BKI032210035840</t>
  </si>
  <si>
    <t>PONDOK GEDE</t>
  </si>
  <si>
    <t>Pengiriman Barang                  MITRA 10 JATI MAKMUR PONDOK GEDE   (DO/W6/2021/09/0177A)  CDE BOX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</si>
  <si>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Tujuh Ratus Tujuh Ribu Rupiah</t>
    </r>
  </si>
  <si>
    <t xml:space="preserve"> 316/PCI/K1/X/21</t>
  </si>
  <si>
    <t>BKI032210034074</t>
  </si>
  <si>
    <t>Pengiriman Barang                 UD. DUTA MENTARI AIR MENTARI   (DO/W6/2021/09/0114C)  CDD BOX</t>
  </si>
  <si>
    <t xml:space="preserve"> 317/PCI/K1/X/21</t>
  </si>
  <si>
    <t>BKI032210035816</t>
  </si>
  <si>
    <t>TANGERANG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</si>
  <si>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Tujuh Ratus Tujuh Belas Ribu Rupiah</t>
    </r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</si>
  <si>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Sebelas Ribu Rupiah</t>
    </r>
  </si>
  <si>
    <t>Pengiriman Barang                 MITRA 10 DC GADING SERPONG   (DO/W6/2021/09/018F8)  CDE BOX</t>
  </si>
  <si>
    <t xml:space="preserve"> 318/PCI/K1/X/21</t>
  </si>
  <si>
    <t>BKI032210035832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</si>
  <si>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Dua Ratus Dua Belas Ribu Rupiah</t>
    </r>
  </si>
  <si>
    <t>Pengiriman Barang                 MITRA 10 DEPOK   (DO/W6/2021/09/01780)  CDD LONG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</si>
  <si>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Enam Puluh Ribu Lima Ratus Rupiah</t>
    </r>
  </si>
  <si>
    <t xml:space="preserve"> 13 Oktober 2021</t>
  </si>
  <si>
    <t>: PT Link Pasifik</t>
  </si>
  <si>
    <t xml:space="preserve">  Jl. Gading Batavia N Jakarta No. 14310 RT. 10 RW. 7</t>
  </si>
  <si>
    <t xml:space="preserve">  Kelapa Gading - Jakarta 14240</t>
  </si>
  <si>
    <t>THAILAND</t>
  </si>
  <si>
    <t>JAPAN</t>
  </si>
  <si>
    <t>SINGAPORE</t>
  </si>
  <si>
    <t>PPn 1%</t>
  </si>
  <si>
    <t>PPh Pasal 23 2%</t>
  </si>
  <si>
    <t xml:space="preserve"> 15 Oktober 2021</t>
  </si>
  <si>
    <t xml:space="preserve"> 29 Oktober 2021</t>
  </si>
  <si>
    <t>BKI032210036947</t>
  </si>
  <si>
    <t>Pengiriman Barang Tujuan Chemicals Company AGC Inc               (AWB No. 70 0013 2090)</t>
  </si>
  <si>
    <t>BKI032210036913</t>
  </si>
  <si>
    <t>Pengiriman Barang Tujuan Vinythai Public Co Ltd           (AWB No. 83 3832 2856)</t>
  </si>
  <si>
    <t>BKI032210035089</t>
  </si>
  <si>
    <t>BKI032210035071</t>
  </si>
  <si>
    <t>Pengiriman Barang Tujuan Ecolab                                              (AWB No. 15 2987 7602)</t>
  </si>
  <si>
    <t>Pengiriman Barang Tujuan Nalco                                                (AWB No. 49 3853 0155)</t>
  </si>
  <si>
    <t>BKI032210036889</t>
  </si>
  <si>
    <t>Pengiriman Barang Tujuan Nelco Water                                              (AWB No. 83 6830 0975)</t>
  </si>
  <si>
    <t>USA</t>
  </si>
  <si>
    <t>: PT. Sriboga Marugame Indonesia</t>
  </si>
  <si>
    <t>Pengiriman Barang Tujuan M025 Riau Bandung</t>
  </si>
  <si>
    <t>Bandung</t>
  </si>
  <si>
    <t xml:space="preserve"> 15 November 21</t>
  </si>
  <si>
    <t>BKI032210036137</t>
  </si>
  <si>
    <t>Pengiriman Barang Tujuan M012 Trans Studio Bandung</t>
  </si>
  <si>
    <t>BKI032210036129</t>
  </si>
  <si>
    <t>BKI032210036111</t>
  </si>
  <si>
    <t xml:space="preserve">Pengiriman Barang Tujuan M036 Paskal Hypersquare </t>
  </si>
  <si>
    <t>Unit</t>
  </si>
  <si>
    <t xml:space="preserve">: </t>
  </si>
  <si>
    <t>CDE Long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</si>
  <si>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Sembilan Ratus Enam Puluh Ribu Tiga Ratus Sembilan Puluh Enam Rupiah.</t>
    </r>
  </si>
  <si>
    <t xml:space="preserve"> 319/PCI/K1/X/21</t>
  </si>
  <si>
    <t xml:space="preserve"> 320/PCI/K1/X/21</t>
  </si>
  <si>
    <t>BKI032210037234</t>
  </si>
  <si>
    <t>BKI032210037218</t>
  </si>
  <si>
    <t xml:space="preserve"> 321/PCI/K1/X/21</t>
  </si>
  <si>
    <r>
      <t xml:space="preserve">Say </t>
    </r>
    <r>
      <rPr>
        <b/>
        <i/>
        <sz val="11"/>
        <color theme="1"/>
        <rFont val="Calibri"/>
        <family val="2"/>
        <scheme val="minor"/>
      </rPr>
      <t>:  Delapan Juta Delapan Ratus Sebelas Ribu Rupiah..</t>
    </r>
  </si>
  <si>
    <t xml:space="preserve"> 16 Oktober 2021</t>
  </si>
  <si>
    <t>BKI032210037606</t>
  </si>
  <si>
    <t>Pengiriman Barang                 MITRA 10 DC BAJATAKI (DO/W6/2021/08/005OB/R/02)  CDD LONG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</si>
  <si>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Enam Puluh Ribu Rupiah</t>
    </r>
  </si>
  <si>
    <t>BKI032210037267</t>
  </si>
  <si>
    <t>Pengiriman Barang                 AMERICAN STANDARD (DO/W6/2021/10/004D5)  CDD LONG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</si>
  <si>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Sepuluh Ribu Rupiah</t>
    </r>
  </si>
  <si>
    <t>BKI032210037275</t>
  </si>
  <si>
    <t xml:space="preserve">Pengiriman Barang                 RAYA KRESEK (DO/W6/2021/10/00595)  CDD </t>
  </si>
  <si>
    <t xml:space="preserve"> 322/PCI/K1/X/21</t>
  </si>
  <si>
    <t>Pengiriman Barang                 PT.SURYA PRABHA JATISATYA (DO/W6/2021/10/00447)  CDD LONG</t>
  </si>
  <si>
    <t xml:space="preserve"> 323/PCI/K1/X/21</t>
  </si>
  <si>
    <t>14/09/2021</t>
  </si>
  <si>
    <t>BKI032210034041</t>
  </si>
  <si>
    <t>Pengiriman Barang                 PT.SURYA PRABHA JATISATYA (DO/W6/2021/09/00B4B)  CDD LONG</t>
  </si>
  <si>
    <t xml:space="preserve"> 324/PCI/K1/X/21</t>
  </si>
  <si>
    <t>19/09/2021</t>
  </si>
  <si>
    <t>BKI032210034066</t>
  </si>
  <si>
    <t xml:space="preserve">Pengiriman Barang                 KINO WH SERANG (DO/W6/2021/09/00DOF)  CDD </t>
  </si>
  <si>
    <t>SERANG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</si>
  <si>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Dua Ratus Enam Puluh Dua Ribu Lima Ratus Rupiah</t>
    </r>
  </si>
  <si>
    <t xml:space="preserve"> 325/PCI/K1/X/21</t>
  </si>
  <si>
    <t>BKI032210035865</t>
  </si>
  <si>
    <t>SERANG BANTEN</t>
  </si>
  <si>
    <t xml:space="preserve">Pengiriman Barang                 KABUPATEN LEBAK DAN BANTEN (DO/W6/2021/10/00173/R/01)        CDE </t>
  </si>
  <si>
    <t xml:space="preserve"> 326/PCI/K1/X/21</t>
  </si>
  <si>
    <t>BKI032210035808</t>
  </si>
  <si>
    <t>Pengiriman Barang                 PT.SURYA PRABHA JATISATYA (DO/W6/2021/10/018F9)  CDD LONG</t>
  </si>
  <si>
    <t xml:space="preserve"> 327/PCI/K1/X/21</t>
  </si>
  <si>
    <t>BKI032210035782</t>
  </si>
  <si>
    <t>Pengiriman Barang                 MITRA 10 TANJUNG API-API PALEMBANG (DO/W6/2021/10/00011)  CDD LONG</t>
  </si>
  <si>
    <t>PALEMBANG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</si>
  <si>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Tujuh Juta Tujuh Puluh Ribu Rupiah</t>
    </r>
  </si>
  <si>
    <t>Periode</t>
  </si>
  <si>
    <t>MAKASSAR</t>
  </si>
  <si>
    <t>18, 20-31 Agustus 21</t>
  </si>
  <si>
    <t xml:space="preserve"> 328/PCI/K1/X/21</t>
  </si>
  <si>
    <t xml:space="preserve"> 18 Oktober 2021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</si>
  <si>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Ratus Dua Belas Juta Tiga Puluh Empat Ribu Sembilan Ratus Tiga Puluh Satu Rupiah.</t>
    </r>
  </si>
  <si>
    <t>BKI032210035204</t>
  </si>
  <si>
    <t>BKI032210035212</t>
  </si>
  <si>
    <t>BKI032210035220</t>
  </si>
  <si>
    <t>BKI032210035238</t>
  </si>
  <si>
    <t>BKI032210035246</t>
  </si>
  <si>
    <t>BKI032210035253</t>
  </si>
  <si>
    <t>BKI032210035261</t>
  </si>
  <si>
    <t>BKI032210035279</t>
  </si>
  <si>
    <t>BKI032210035287</t>
  </si>
  <si>
    <t>BKI032210035303</t>
  </si>
  <si>
    <t>BKI032210035311</t>
  </si>
  <si>
    <t>BKI032210036103</t>
  </si>
  <si>
    <t>BKI032210035329</t>
  </si>
  <si>
    <t>BKI032210035345</t>
  </si>
  <si>
    <t>BKI032210035352</t>
  </si>
  <si>
    <t>BKI032210035360</t>
  </si>
  <si>
    <t>BKI032210035386</t>
  </si>
  <si>
    <t>BKI032210035394</t>
  </si>
  <si>
    <t>BKI032210036095</t>
  </si>
  <si>
    <t>BKI032210035410</t>
  </si>
  <si>
    <t>BKI032210035428</t>
  </si>
  <si>
    <t>BKI032210035436</t>
  </si>
  <si>
    <t>BKI032210035451</t>
  </si>
  <si>
    <t>BKI032210035469</t>
  </si>
  <si>
    <t>BKI032210036087</t>
  </si>
  <si>
    <t>BKI032210035493</t>
  </si>
  <si>
    <t>BKI032210035501</t>
  </si>
  <si>
    <t>BKI032210035527</t>
  </si>
  <si>
    <t>BKI032110035535</t>
  </si>
  <si>
    <t>BKI032210035543</t>
  </si>
  <si>
    <t>BKI032210035550</t>
  </si>
  <si>
    <t>BKI032210035576</t>
  </si>
  <si>
    <t>BKI032210036079</t>
  </si>
  <si>
    <t>BKI032210035584</t>
  </si>
  <si>
    <t>BKI032210035592</t>
  </si>
  <si>
    <t>BKI032210035626</t>
  </si>
  <si>
    <t>BKI032210035634</t>
  </si>
  <si>
    <t>BKI032210035659</t>
  </si>
  <si>
    <t>BKI032210035667</t>
  </si>
  <si>
    <t>BKI032210036053</t>
  </si>
  <si>
    <t>BKI032210035675</t>
  </si>
  <si>
    <t>BKI032210036186</t>
  </si>
  <si>
    <t>BKI032210035691</t>
  </si>
  <si>
    <t>BKI032210035709</t>
  </si>
  <si>
    <t>BKI032210036046</t>
  </si>
  <si>
    <t>BKI032210035717</t>
  </si>
  <si>
    <t>BKI032210035402</t>
  </si>
  <si>
    <t>BKI032210036194</t>
  </si>
  <si>
    <t>BKI032210035733</t>
  </si>
  <si>
    <t>BKI032210035741</t>
  </si>
  <si>
    <t>BKI032210035881</t>
  </si>
  <si>
    <t>BKI032210035899</t>
  </si>
  <si>
    <t>BKI032210035931</t>
  </si>
  <si>
    <t>BKI032210035956</t>
  </si>
  <si>
    <t>BKI032210035964</t>
  </si>
  <si>
    <t>Invoice Performa</t>
  </si>
  <si>
    <t>01-30 September 21</t>
  </si>
  <si>
    <t>SICEPAT EXPRESBATAMORCHARD         (SORTATION)</t>
  </si>
  <si>
    <t>BATAM KOTA</t>
  </si>
  <si>
    <t>Total Setelah Discount</t>
  </si>
  <si>
    <t>TOTAL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</si>
  <si>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Puluh Delapan Juta Enam Ratus Sembilan Puluh Dua Ribu Seratus Dua Puluh Enam Rupiah.</t>
    </r>
  </si>
  <si>
    <t xml:space="preserve"> 329/PCI/K1/X/21</t>
  </si>
  <si>
    <t xml:space="preserve"> 22 Oktober 2021</t>
  </si>
  <si>
    <t xml:space="preserve"> BATAM</t>
  </si>
  <si>
    <t xml:space="preserve"> 330/PCI/K1/X/21</t>
  </si>
  <si>
    <t xml:space="preserve"> 23 Oktober 2021</t>
  </si>
  <si>
    <t>BKI032210037671</t>
  </si>
  <si>
    <t>Pengiriman Barang                 PT.Surya Prabha Jatisatya (DO/W6/2021/10/00A71)  CDD LONG</t>
  </si>
  <si>
    <t xml:space="preserve"> 331/PCI/K1/X/21</t>
  </si>
  <si>
    <t>BKI032210037663</t>
  </si>
  <si>
    <t xml:space="preserve">Pengiriman Barang                 Tangerang (DO/W6/2021/10/009C5)  CDD </t>
  </si>
  <si>
    <t>Tangerang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</si>
  <si>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Ratus Sembilan Ribu Rupiah</t>
    </r>
  </si>
  <si>
    <t xml:space="preserve"> 332/PCI/K1/X/21</t>
  </si>
  <si>
    <t>BKI032210037283</t>
  </si>
  <si>
    <t xml:space="preserve">Pengiriman Barang                 Jl. Raya Kresek (DO/W6/2021/10/00596)  CDD </t>
  </si>
  <si>
    <t>BKI032210037341</t>
  </si>
  <si>
    <t xml:space="preserve">Pengiriman Barang                 Jl.Yos Sudarso (DO/W6/2021/10/002CD)  CDD </t>
  </si>
  <si>
    <t>Gresik</t>
  </si>
  <si>
    <t xml:space="preserve"> 333/PCI/K1/X/21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</si>
  <si>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Tiga Ratus Tiga Puluh Tiga Ribu Rupiah</t>
    </r>
  </si>
  <si>
    <t>BALIKPAPAN</t>
  </si>
  <si>
    <t>01 - 04 Sept 2021</t>
  </si>
  <si>
    <t xml:space="preserve"> 334/PCI/K1/X/21</t>
  </si>
  <si>
    <t xml:space="preserve"> 25 Oktober 21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</si>
  <si>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Puluh Empat Juta Lima Ratus Lima Belas Ribu Lima Ratus Tujuh Puluh Empat Rupiah.</t>
    </r>
  </si>
  <si>
    <t>PENGIRIMAN BARANG TUJUAN MAKASSAR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</si>
  <si>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Dua Puluh Tujuh Juta Lima Ratus Sepuluh Ribu Seratus Sembilan Belas Rupiah.</t>
    </r>
  </si>
  <si>
    <t xml:space="preserve"> 335/PCI/K1/X/21</t>
  </si>
  <si>
    <t>131272892094704000</t>
  </si>
  <si>
    <t xml:space="preserve"> 336/PCI/K1/X/21</t>
  </si>
  <si>
    <t xml:space="preserve"> 28 Oktober 2021</t>
  </si>
  <si>
    <t xml:space="preserve"> 11 November 2021</t>
  </si>
  <si>
    <t>BKI032210037747</t>
  </si>
  <si>
    <t>BKI032210038026</t>
  </si>
  <si>
    <t>CHINA</t>
  </si>
  <si>
    <t>Pengiriman Barang Tujuan Nalco Water An Ecolab (AWB No. 38 6945 3825)</t>
  </si>
  <si>
    <t>Pengiriman Barang Tujuan Nalco Industrial Service Rayong                                             (AWB No. 97 4167 55 21)</t>
  </si>
  <si>
    <t>Pengiriman Barang Tujuan Sanghai China                           (AWB No.38 6946 6554)</t>
  </si>
  <si>
    <r>
      <t xml:space="preserve">Say </t>
    </r>
    <r>
      <rPr>
        <b/>
        <i/>
        <sz val="11"/>
        <color theme="1"/>
        <rFont val="Calibri"/>
        <family val="2"/>
        <scheme val="minor"/>
      </rPr>
      <t>:  Lima Juta Sembilan Ratus Empat Puluh Ribu Rupiah.</t>
    </r>
  </si>
  <si>
    <t>BKI032210038018</t>
  </si>
  <si>
    <t>KRESEK</t>
  </si>
  <si>
    <t>17- 21 Agustus 21</t>
  </si>
  <si>
    <t>28 - 31 Agustus 21</t>
  </si>
  <si>
    <t>BANJARMASIN</t>
  </si>
  <si>
    <t>21, 23 - 31 Agust 21</t>
  </si>
  <si>
    <t>19 - 22 Agustus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</si>
</sst>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[$-F800]dddd\,\ mmmm\ dd\,\ yyyy"/>
    <numFmt numFmtId="168" formatCode="_(&quot;Rp&quot;* #,##0_);_(&quot;Rp&quot;* \(#,##0\);_(&quot;Rp&quot;* &quot;-&quot;_);_(@_)"/>
    <numFmt numFmtId="169" formatCode="_-* #,##0_-;\-* #,##0_-;_-* &quot;-&quot;??_-;_-@_-"/>
    <numFmt numFmtId="170" formatCode="dd/mm/yyyy;@"/>
    <numFmt numFmtId="171" formatCode="dd/mm/yy;@"/>
    <numFmt numFmtId="172" formatCode="[$-409]d\-mmm\-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8"/>
      <color theme="2" tint="-0.749992370372631"/>
      <name val="Calibri"/>
      <family val="2"/>
      <scheme val="minor"/>
    </font>
    <font>
      <b/>
      <i/>
      <sz val="11"/>
      <color theme="2" tint="-0.74999237037263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0" applyFont="1"/>
    <xf numFmtId="0" fontId="3" fillId="0" borderId="0" xfId="0" applyFont="1"/>
    <xf numFmtId="166" fontId="3" fillId="0" borderId="0" xfId="1" applyNumberFormat="1" applyFont="1"/>
    <xf numFmtId="0" fontId="4" fillId="0" borderId="0" xfId="0" applyFont="1"/>
    <xf numFmtId="0" fontId="3" fillId="0" borderId="1" xfId="0" applyFont="1" applyBorder="1"/>
    <xf numFmtId="166" fontId="3" fillId="0" borderId="1" xfId="1" applyNumberFormat="1" applyFont="1" applyBorder="1"/>
    <xf numFmtId="166" fontId="3" fillId="0" borderId="0" xfId="1" applyNumberFormat="1" applyFont="1" applyAlignment="1">
      <alignment horizontal="center"/>
    </xf>
    <xf numFmtId="0" fontId="6" fillId="0" borderId="0" xfId="0" applyFont="1"/>
    <xf numFmtId="167" fontId="3" fillId="0" borderId="0" xfId="0" quotePrefix="1" applyNumberFormat="1" applyFont="1"/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15" fontId="3" fillId="3" borderId="11" xfId="0" quotePrefix="1" applyNumberFormat="1" applyFont="1" applyFill="1" applyBorder="1" applyAlignment="1">
      <alignment horizontal="center" vertical="center"/>
    </xf>
    <xf numFmtId="15" fontId="3" fillId="3" borderId="11" xfId="0" quotePrefix="1" applyNumberFormat="1" applyFont="1" applyFill="1" applyBorder="1" applyAlignment="1">
      <alignment horizontal="center" vertical="center" wrapText="1"/>
    </xf>
    <xf numFmtId="166" fontId="7" fillId="3" borderId="11" xfId="1" applyNumberFormat="1" applyFont="1" applyFill="1" applyBorder="1" applyAlignment="1">
      <alignment horizontal="center" vertical="center" wrapText="1"/>
    </xf>
    <xf numFmtId="166" fontId="3" fillId="3" borderId="11" xfId="1" applyNumberFormat="1" applyFont="1" applyFill="1" applyBorder="1" applyAlignment="1">
      <alignment horizontal="center" vertical="center" wrapText="1"/>
    </xf>
    <xf numFmtId="0" fontId="3" fillId="3" borderId="12" xfId="1" applyNumberFormat="1" applyFont="1" applyFill="1" applyBorder="1" applyAlignment="1">
      <alignment horizontal="center" vertical="center" wrapText="1"/>
    </xf>
    <xf numFmtId="0" fontId="3" fillId="3" borderId="11" xfId="1" applyNumberFormat="1" applyFont="1" applyFill="1" applyBorder="1" applyAlignment="1">
      <alignment horizontal="center" vertical="center" wrapText="1"/>
    </xf>
    <xf numFmtId="166" fontId="3" fillId="0" borderId="15" xfId="1" applyNumberFormat="1" applyFont="1" applyBorder="1" applyAlignment="1">
      <alignment horizontal="center" vertical="center"/>
    </xf>
    <xf numFmtId="166" fontId="3" fillId="0" borderId="16" xfId="1" applyNumberFormat="1" applyFont="1" applyBorder="1" applyAlignment="1">
      <alignment horizontal="center" vertical="center"/>
    </xf>
    <xf numFmtId="164" fontId="3" fillId="0" borderId="20" xfId="0" applyNumberFormat="1" applyFont="1" applyBorder="1" applyAlignment="1">
      <alignment horizontal="center" vertical="center"/>
    </xf>
    <xf numFmtId="166" fontId="3" fillId="0" borderId="0" xfId="1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168" fontId="3" fillId="0" borderId="1" xfId="0" applyNumberFormat="1" applyFont="1" applyBorder="1" applyAlignment="1">
      <alignment horizontal="center" vertical="center"/>
    </xf>
    <xf numFmtId="166" fontId="2" fillId="0" borderId="0" xfId="1" applyNumberFormat="1" applyFont="1"/>
    <xf numFmtId="168" fontId="2" fillId="0" borderId="0" xfId="0" applyNumberFormat="1" applyFont="1"/>
    <xf numFmtId="165" fontId="3" fillId="0" borderId="0" xfId="1" applyFont="1"/>
    <xf numFmtId="0" fontId="9" fillId="0" borderId="0" xfId="0" applyFont="1"/>
    <xf numFmtId="0" fontId="10" fillId="0" borderId="0" xfId="0" applyFont="1"/>
    <xf numFmtId="0" fontId="2" fillId="0" borderId="0" xfId="0" applyFont="1" applyBorder="1"/>
    <xf numFmtId="0" fontId="3" fillId="0" borderId="0" xfId="0" applyFont="1" applyBorder="1"/>
    <xf numFmtId="0" fontId="10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10" fillId="0" borderId="0" xfId="0" quotePrefix="1" applyFont="1" applyAlignment="1">
      <alignment horizontal="left"/>
    </xf>
    <xf numFmtId="0" fontId="2" fillId="0" borderId="0" xfId="0" quotePrefix="1" applyFont="1" applyBorder="1" applyAlignment="1">
      <alignment horizontal="left"/>
    </xf>
    <xf numFmtId="0" fontId="2" fillId="0" borderId="0" xfId="0" quotePrefix="1" applyFont="1" applyAlignment="1">
      <alignment horizontal="left"/>
    </xf>
    <xf numFmtId="0" fontId="3" fillId="0" borderId="0" xfId="0" applyFont="1" applyAlignment="1">
      <alignment horizontal="right"/>
    </xf>
    <xf numFmtId="168" fontId="2" fillId="0" borderId="0" xfId="0" applyNumberFormat="1" applyFont="1" applyAlignment="1">
      <alignment horizontal="center" vertical="center"/>
    </xf>
    <xf numFmtId="166" fontId="2" fillId="0" borderId="1" xfId="1" applyNumberFormat="1" applyFont="1" applyBorder="1"/>
    <xf numFmtId="0" fontId="8" fillId="0" borderId="0" xfId="0" applyFont="1"/>
    <xf numFmtId="0" fontId="3" fillId="0" borderId="0" xfId="0" applyFont="1" applyAlignment="1">
      <alignment horizontal="left"/>
    </xf>
    <xf numFmtId="15" fontId="3" fillId="0" borderId="11" xfId="0" quotePrefix="1" applyNumberFormat="1" applyFont="1" applyFill="1" applyBorder="1" applyAlignment="1">
      <alignment horizontal="center" vertical="center" wrapText="1"/>
    </xf>
    <xf numFmtId="166" fontId="3" fillId="3" borderId="12" xfId="1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vertical="center"/>
    </xf>
    <xf numFmtId="0" fontId="2" fillId="0" borderId="0" xfId="1" applyNumberFormat="1" applyFont="1"/>
    <xf numFmtId="170" fontId="0" fillId="0" borderId="23" xfId="0" applyNumberFormat="1" applyFont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66" fontId="2" fillId="0" borderId="0" xfId="1" applyNumberFormat="1" applyFont="1" applyAlignment="1">
      <alignment horizontal="left" vertical="center"/>
    </xf>
    <xf numFmtId="166" fontId="3" fillId="0" borderId="11" xfId="1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2" fillId="0" borderId="0" xfId="1" applyNumberFormat="1" applyFont="1" applyAlignment="1">
      <alignment horizontal="left" vertical="center"/>
    </xf>
    <xf numFmtId="0" fontId="2" fillId="0" borderId="0" xfId="1" applyNumberFormat="1" applyFont="1" applyAlignment="1">
      <alignment horizontal="left" vertical="center"/>
    </xf>
    <xf numFmtId="166" fontId="2" fillId="0" borderId="1" xfId="1" applyNumberFormat="1" applyFont="1" applyBorder="1" applyAlignment="1">
      <alignment horizontal="left" vertical="center"/>
    </xf>
    <xf numFmtId="0" fontId="3" fillId="3" borderId="11" xfId="0" applyFont="1" applyFill="1" applyBorder="1" applyAlignment="1">
      <alignment horizontal="center" vertical="center"/>
    </xf>
    <xf numFmtId="166" fontId="2" fillId="0" borderId="0" xfId="1" applyNumberFormat="1" applyFont="1" applyBorder="1" applyAlignment="1">
      <alignment horizontal="left" vertical="center"/>
    </xf>
    <xf numFmtId="168" fontId="3" fillId="0" borderId="0" xfId="0" applyNumberFormat="1" applyFont="1" applyBorder="1" applyAlignment="1">
      <alignment horizontal="center" vertical="center"/>
    </xf>
    <xf numFmtId="168" fontId="3" fillId="0" borderId="0" xfId="0" applyNumberFormat="1" applyFont="1"/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11" fillId="0" borderId="0" xfId="0" applyFont="1"/>
    <xf numFmtId="0" fontId="7" fillId="0" borderId="0" xfId="0" applyFont="1"/>
    <xf numFmtId="166" fontId="7" fillId="0" borderId="0" xfId="1" applyNumberFormat="1" applyFont="1"/>
    <xf numFmtId="0" fontId="7" fillId="0" borderId="1" xfId="0" applyFont="1" applyBorder="1"/>
    <xf numFmtId="166" fontId="7" fillId="0" borderId="1" xfId="1" applyNumberFormat="1" applyFont="1" applyBorder="1"/>
    <xf numFmtId="166" fontId="7" fillId="0" borderId="0" xfId="1" applyNumberFormat="1" applyFont="1" applyAlignment="1">
      <alignment horizontal="center"/>
    </xf>
    <xf numFmtId="0" fontId="7" fillId="0" borderId="0" xfId="0" applyFont="1" applyAlignment="1"/>
    <xf numFmtId="167" fontId="7" fillId="0" borderId="0" xfId="0" applyNumberFormat="1" applyFont="1"/>
    <xf numFmtId="0" fontId="11" fillId="2" borderId="5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1" fillId="2" borderId="9" xfId="0" applyFont="1" applyFill="1" applyBorder="1" applyAlignment="1">
      <alignment horizontal="center"/>
    </xf>
    <xf numFmtId="0" fontId="7" fillId="3" borderId="24" xfId="0" applyFont="1" applyFill="1" applyBorder="1" applyAlignment="1">
      <alignment horizontal="center" vertical="center"/>
    </xf>
    <xf numFmtId="15" fontId="7" fillId="3" borderId="25" xfId="0" quotePrefix="1" applyNumberFormat="1" applyFont="1" applyFill="1" applyBorder="1" applyAlignment="1">
      <alignment horizontal="center" vertical="center"/>
    </xf>
    <xf numFmtId="0" fontId="7" fillId="3" borderId="25" xfId="0" quotePrefix="1" applyNumberFormat="1" applyFont="1" applyFill="1" applyBorder="1" applyAlignment="1">
      <alignment horizontal="center" vertical="center" wrapText="1"/>
    </xf>
    <xf numFmtId="0" fontId="7" fillId="3" borderId="25" xfId="0" quotePrefix="1" applyNumberFormat="1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66" fontId="7" fillId="3" borderId="15" xfId="0" applyNumberFormat="1" applyFont="1" applyFill="1" applyBorder="1" applyAlignment="1">
      <alignment horizontal="center" vertical="center"/>
    </xf>
    <xf numFmtId="168" fontId="11" fillId="0" borderId="20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6" fontId="7" fillId="0" borderId="0" xfId="1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168" fontId="3" fillId="0" borderId="1" xfId="0" quotePrefix="1" applyNumberFormat="1" applyFont="1" applyBorder="1" applyAlignment="1">
      <alignment horizontal="center" vertical="center"/>
    </xf>
    <xf numFmtId="9" fontId="7" fillId="0" borderId="0" xfId="0" applyNumberFormat="1" applyFont="1"/>
    <xf numFmtId="166" fontId="11" fillId="0" borderId="0" xfId="1" applyNumberFormat="1" applyFont="1"/>
    <xf numFmtId="168" fontId="11" fillId="0" borderId="0" xfId="0" applyNumberFormat="1" applyFont="1"/>
    <xf numFmtId="0" fontId="14" fillId="0" borderId="0" xfId="0" applyFont="1"/>
    <xf numFmtId="0" fontId="11" fillId="0" borderId="0" xfId="0" applyFont="1" applyAlignment="1">
      <alignment horizontal="left"/>
    </xf>
    <xf numFmtId="0" fontId="11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center" vertical="center"/>
    </xf>
    <xf numFmtId="0" fontId="3" fillId="3" borderId="10" xfId="0" applyNumberFormat="1" applyFont="1" applyFill="1" applyBorder="1" applyAlignment="1">
      <alignment horizontal="center" vertical="center"/>
    </xf>
    <xf numFmtId="0" fontId="3" fillId="3" borderId="11" xfId="0" quotePrefix="1" applyNumberFormat="1" applyFont="1" applyFill="1" applyBorder="1" applyAlignment="1">
      <alignment horizontal="center" vertical="center" wrapText="1"/>
    </xf>
    <xf numFmtId="169" fontId="3" fillId="3" borderId="12" xfId="2" applyNumberFormat="1" applyFont="1" applyFill="1" applyBorder="1" applyAlignment="1">
      <alignment horizontal="center" vertical="center" wrapText="1"/>
    </xf>
    <xf numFmtId="166" fontId="3" fillId="0" borderId="16" xfId="1" applyNumberFormat="1" applyFont="1" applyBorder="1" applyAlignment="1">
      <alignment vertical="center"/>
    </xf>
    <xf numFmtId="171" fontId="3" fillId="3" borderId="11" xfId="0" quotePrefix="1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11" xfId="1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5" fillId="0" borderId="0" xfId="0" applyFont="1"/>
    <xf numFmtId="166" fontId="0" fillId="0" borderId="0" xfId="1" applyNumberFormat="1" applyFont="1"/>
    <xf numFmtId="0" fontId="16" fillId="0" borderId="0" xfId="0" applyFont="1"/>
    <xf numFmtId="0" fontId="0" fillId="0" borderId="1" xfId="0" applyBorder="1"/>
    <xf numFmtId="166" fontId="0" fillId="0" borderId="1" xfId="1" applyNumberFormat="1" applyFont="1" applyBorder="1"/>
    <xf numFmtId="166" fontId="0" fillId="0" borderId="0" xfId="1" applyNumberFormat="1" applyFont="1" applyAlignment="1">
      <alignment horizontal="center"/>
    </xf>
    <xf numFmtId="0" fontId="0" fillId="0" borderId="0" xfId="0" applyAlignment="1"/>
    <xf numFmtId="167" fontId="0" fillId="0" borderId="0" xfId="0" applyNumberFormat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/>
    </xf>
    <xf numFmtId="0" fontId="0" fillId="3" borderId="24" xfId="0" applyFill="1" applyBorder="1" applyAlignment="1">
      <alignment horizontal="center" vertical="center"/>
    </xf>
    <xf numFmtId="172" fontId="0" fillId="3" borderId="25" xfId="0" quotePrefix="1" applyNumberFormat="1" applyFill="1" applyBorder="1" applyAlignment="1">
      <alignment horizontal="center" vertical="center"/>
    </xf>
    <xf numFmtId="172" fontId="0" fillId="3" borderId="25" xfId="0" quotePrefix="1" applyNumberFormat="1" applyFill="1" applyBorder="1" applyAlignment="1">
      <alignment horizontal="center" vertical="center" wrapText="1"/>
    </xf>
    <xf numFmtId="0" fontId="0" fillId="3" borderId="25" xfId="0" applyFill="1" applyBorder="1" applyAlignment="1">
      <alignment horizontal="center" vertical="center" wrapText="1"/>
    </xf>
    <xf numFmtId="0" fontId="0" fillId="3" borderId="11" xfId="0" quotePrefix="1" applyFill="1" applyBorder="1" applyAlignment="1">
      <alignment horizontal="center" vertical="center"/>
    </xf>
    <xf numFmtId="166" fontId="0" fillId="3" borderId="16" xfId="0" applyNumberFormat="1" applyFill="1" applyBorder="1" applyAlignment="1">
      <alignment vertical="center"/>
    </xf>
    <xf numFmtId="168" fontId="15" fillId="0" borderId="2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6" fontId="15" fillId="0" borderId="0" xfId="1" applyNumberFormat="1" applyFont="1" applyAlignment="1">
      <alignment horizontal="left" vertical="center"/>
    </xf>
    <xf numFmtId="166" fontId="15" fillId="0" borderId="1" xfId="1" applyNumberFormat="1" applyFont="1" applyBorder="1" applyAlignment="1">
      <alignment horizontal="left" vertical="center"/>
    </xf>
    <xf numFmtId="168" fontId="0" fillId="0" borderId="1" xfId="0" applyNumberFormat="1" applyBorder="1" applyAlignment="1">
      <alignment horizontal="center" vertical="center"/>
    </xf>
    <xf numFmtId="166" fontId="15" fillId="0" borderId="0" xfId="1" applyNumberFormat="1" applyFont="1"/>
    <xf numFmtId="168" fontId="15" fillId="0" borderId="0" xfId="0" applyNumberFormat="1" applyFont="1"/>
    <xf numFmtId="0" fontId="15" fillId="0" borderId="0" xfId="0" applyFont="1" applyAlignment="1">
      <alignment vertical="center"/>
    </xf>
    <xf numFmtId="0" fontId="19" fillId="0" borderId="0" xfId="0" applyFont="1"/>
    <xf numFmtId="0" fontId="15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5" fillId="0" borderId="0" xfId="0" quotePrefix="1" applyFont="1" applyAlignment="1">
      <alignment horizontal="left"/>
    </xf>
    <xf numFmtId="0" fontId="0" fillId="0" borderId="0" xfId="0" applyAlignment="1">
      <alignment horizontal="right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15" xfId="1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15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71" fontId="3" fillId="0" borderId="11" xfId="0" quotePrefix="1" applyNumberFormat="1" applyFont="1" applyFill="1" applyBorder="1" applyAlignment="1">
      <alignment horizontal="center" vertical="center" wrapText="1"/>
    </xf>
    <xf numFmtId="0" fontId="3" fillId="0" borderId="11" xfId="0" quotePrefix="1" applyNumberFormat="1" applyFont="1" applyFill="1" applyBorder="1" applyAlignment="1">
      <alignment horizontal="center" vertical="center" wrapText="1"/>
    </xf>
    <xf numFmtId="171" fontId="3" fillId="3" borderId="11" xfId="0" quotePrefix="1" applyNumberFormat="1" applyFont="1" applyFill="1" applyBorder="1" applyAlignment="1">
      <alignment horizontal="center" vertical="center" wrapText="1"/>
    </xf>
    <xf numFmtId="166" fontId="3" fillId="3" borderId="11" xfId="1" quotePrefix="1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15" xfId="1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6" fontId="11" fillId="0" borderId="0" xfId="1" applyNumberFormat="1" applyFont="1" applyBorder="1" applyAlignment="1">
      <alignment horizontal="left" vertical="center"/>
    </xf>
    <xf numFmtId="166" fontId="3" fillId="0" borderId="0" xfId="1" applyNumberFormat="1" applyFont="1" applyBorder="1" applyAlignment="1">
      <alignment horizontal="center" vertical="center"/>
    </xf>
    <xf numFmtId="168" fontId="2" fillId="0" borderId="0" xfId="0" applyNumberFormat="1" applyFont="1" applyBorder="1" applyAlignment="1">
      <alignment horizontal="center" vertical="center"/>
    </xf>
    <xf numFmtId="0" fontId="3" fillId="0" borderId="11" xfId="1" applyNumberFormat="1" applyFont="1" applyFill="1" applyBorder="1" applyAlignment="1">
      <alignment horizontal="center" vertical="center" wrapText="1"/>
    </xf>
    <xf numFmtId="1" fontId="3" fillId="3" borderId="11" xfId="1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15" xfId="1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1" fontId="3" fillId="3" borderId="12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166" fontId="3" fillId="0" borderId="22" xfId="1" applyNumberFormat="1" applyFont="1" applyBorder="1" applyAlignment="1">
      <alignment horizontal="center" vertical="center"/>
    </xf>
    <xf numFmtId="166" fontId="3" fillId="0" borderId="21" xfId="1" applyNumberFormat="1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6" fontId="3" fillId="0" borderId="13" xfId="1" applyNumberFormat="1" applyFont="1" applyBorder="1" applyAlignment="1">
      <alignment horizontal="center" vertical="center"/>
    </xf>
    <xf numFmtId="166" fontId="3" fillId="0" borderId="14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66" fontId="3" fillId="0" borderId="11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166" fontId="11" fillId="2" borderId="7" xfId="1" applyNumberFormat="1" applyFont="1" applyFill="1" applyBorder="1" applyAlignment="1">
      <alignment horizontal="center"/>
    </xf>
    <xf numFmtId="166" fontId="11" fillId="2" borderId="8" xfId="1" applyNumberFormat="1" applyFont="1" applyFill="1" applyBorder="1" applyAlignment="1">
      <alignment horizontal="center"/>
    </xf>
    <xf numFmtId="166" fontId="7" fillId="3" borderId="13" xfId="0" applyNumberFormat="1" applyFont="1" applyFill="1" applyBorder="1" applyAlignment="1">
      <alignment horizontal="center" vertical="center"/>
    </xf>
    <xf numFmtId="166" fontId="7" fillId="3" borderId="14" xfId="0" applyNumberFormat="1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66" fontId="3" fillId="0" borderId="23" xfId="1" applyNumberFormat="1" applyFont="1" applyBorder="1" applyAlignment="1">
      <alignment horizontal="center" vertical="center"/>
    </xf>
    <xf numFmtId="166" fontId="3" fillId="0" borderId="27" xfId="1" applyNumberFormat="1" applyFont="1" applyBorder="1" applyAlignment="1">
      <alignment horizontal="center" vertical="center"/>
    </xf>
    <xf numFmtId="166" fontId="3" fillId="0" borderId="15" xfId="1" applyNumberFormat="1" applyFont="1" applyBorder="1" applyAlignment="1">
      <alignment horizontal="center" vertical="center"/>
    </xf>
    <xf numFmtId="166" fontId="3" fillId="0" borderId="28" xfId="1" applyNumberFormat="1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13" xfId="1" applyNumberFormat="1" applyFont="1" applyBorder="1" applyAlignment="1">
      <alignment horizontal="center" vertical="center"/>
    </xf>
    <xf numFmtId="164" fontId="0" fillId="0" borderId="14" xfId="1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6" fontId="15" fillId="2" borderId="7" xfId="1" applyNumberFormat="1" applyFont="1" applyFill="1" applyBorder="1" applyAlignment="1">
      <alignment horizontal="center"/>
    </xf>
    <xf numFmtId="166" fontId="15" fillId="2" borderId="8" xfId="1" applyNumberFormat="1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 vertical="center"/>
    </xf>
    <xf numFmtId="166" fontId="3" fillId="0" borderId="0" xfId="1" applyNumberFormat="1" applyFont="1" applyAlignment="1">
      <alignment horizontal="left"/>
    </xf>
  </cellXfs>
  <cellStyles count="3">
    <cellStyle name="Comma" xfId="2" builtinId="3"/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3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.png"/><Relationship Id="rId4" Type="http://schemas.microsoft.com/office/2007/relationships/hdphoto" Target="../media/hdphoto1.wdp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9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1</xdr:row>
      <xdr:rowOff>79563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279588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6</xdr:col>
      <xdr:colOff>409575</xdr:colOff>
      <xdr:row>54</xdr:row>
      <xdr:rowOff>10829</xdr:rowOff>
    </xdr:from>
    <xdr:to>
      <xdr:col>10</xdr:col>
      <xdr:colOff>314325</xdr:colOff>
      <xdr:row>60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0" y="17241554"/>
          <a:ext cx="2762250" cy="1294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1</xdr:row>
      <xdr:rowOff>136713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336738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6</xdr:col>
      <xdr:colOff>285750</xdr:colOff>
      <xdr:row>69</xdr:row>
      <xdr:rowOff>182279</xdr:rowOff>
    </xdr:from>
    <xdr:to>
      <xdr:col>10</xdr:col>
      <xdr:colOff>190500</xdr:colOff>
      <xdr:row>76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23728079"/>
          <a:ext cx="2762250" cy="1294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1</xdr:row>
      <xdr:rowOff>136713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336738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6</xdr:col>
      <xdr:colOff>371475</xdr:colOff>
      <xdr:row>40</xdr:row>
      <xdr:rowOff>153704</xdr:rowOff>
    </xdr:from>
    <xdr:to>
      <xdr:col>10</xdr:col>
      <xdr:colOff>276225</xdr:colOff>
      <xdr:row>46</xdr:row>
      <xdr:rowOff>200024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850" y="9821579"/>
          <a:ext cx="2762250" cy="1294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228600</xdr:colOff>
      <xdr:row>1</xdr:row>
      <xdr:rowOff>98613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3975" y="2986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7</xdr:col>
      <xdr:colOff>47625</xdr:colOff>
      <xdr:row>61</xdr:row>
      <xdr:rowOff>180975</xdr:rowOff>
    </xdr:from>
    <xdr:to>
      <xdr:col>10</xdr:col>
      <xdr:colOff>361950</xdr:colOff>
      <xdr:row>67</xdr:row>
      <xdr:rowOff>151435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425" y="23679150"/>
          <a:ext cx="2600325" cy="12182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12</xdr:col>
      <xdr:colOff>200025</xdr:colOff>
      <xdr:row>42</xdr:row>
      <xdr:rowOff>95250</xdr:rowOff>
    </xdr:from>
    <xdr:to>
      <xdr:col>15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29</xdr:row>
      <xdr:rowOff>133350</xdr:rowOff>
    </xdr:from>
    <xdr:to>
      <xdr:col>13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61987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7029450"/>
          <a:ext cx="2124075" cy="10286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123825</xdr:colOff>
      <xdr:row>1</xdr:row>
      <xdr:rowOff>50988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41488"/>
          <a:ext cx="2333625" cy="1162050"/>
        </a:xfrm>
        <a:prstGeom prst="rect">
          <a:avLst/>
        </a:prstGeom>
      </xdr:spPr>
    </xdr:pic>
    <xdr:clientData/>
  </xdr:oneCellAnchor>
  <xdr:oneCellAnchor>
    <xdr:from>
      <xdr:col>13</xdr:col>
      <xdr:colOff>428625</xdr:colOff>
      <xdr:row>35</xdr:row>
      <xdr:rowOff>161925</xdr:rowOff>
    </xdr:from>
    <xdr:ext cx="1850091" cy="1058263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7375" y="7600950"/>
          <a:ext cx="1850091" cy="1058263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123825</xdr:colOff>
      <xdr:row>1</xdr:row>
      <xdr:rowOff>50988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2025" y="2414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12</xdr:col>
      <xdr:colOff>95250</xdr:colOff>
      <xdr:row>33</xdr:row>
      <xdr:rowOff>134836</xdr:rowOff>
    </xdr:from>
    <xdr:to>
      <xdr:col>15</xdr:col>
      <xdr:colOff>581025</xdr:colOff>
      <xdr:row>39</xdr:row>
      <xdr:rowOff>76199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7211911"/>
          <a:ext cx="2314575" cy="10843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200" y="96393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20150" y="7029450"/>
          <a:ext cx="2124075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36</xdr:row>
      <xdr:rowOff>92274</xdr:rowOff>
    </xdr:from>
    <xdr:to>
      <xdr:col>9</xdr:col>
      <xdr:colOff>104775</xdr:colOff>
      <xdr:row>41</xdr:row>
      <xdr:rowOff>133349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8388549"/>
          <a:ext cx="2324100" cy="10888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1</xdr:row>
      <xdr:rowOff>136713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336738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12</xdr:col>
      <xdr:colOff>523875</xdr:colOff>
      <xdr:row>58</xdr:row>
      <xdr:rowOff>39404</xdr:rowOff>
    </xdr:from>
    <xdr:to>
      <xdr:col>17</xdr:col>
      <xdr:colOff>238125</xdr:colOff>
      <xdr:row>64</xdr:row>
      <xdr:rowOff>180974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23461379"/>
          <a:ext cx="2762250" cy="129409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165288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4950" y="1652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97917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01150" y="7381875"/>
          <a:ext cx="2124075" cy="102869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165288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16528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9350" y="1026795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77300" y="7858125"/>
          <a:ext cx="2124075" cy="102869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260538"/>
          <a:ext cx="2333625" cy="1162050"/>
        </a:xfrm>
        <a:prstGeom prst="rect">
          <a:avLst/>
        </a:prstGeom>
      </xdr:spPr>
    </xdr:pic>
    <xdr:clientData/>
  </xdr:oneCellAnchor>
  <xdr:oneCellAnchor>
    <xdr:from>
      <xdr:col>12</xdr:col>
      <xdr:colOff>590550</xdr:colOff>
      <xdr:row>34</xdr:row>
      <xdr:rowOff>133350</xdr:rowOff>
    </xdr:from>
    <xdr:ext cx="1981200" cy="11049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8391525"/>
          <a:ext cx="1981200" cy="1104900"/>
        </a:xfrm>
        <a:prstGeom prst="rect">
          <a:avLst/>
        </a:prstGeom>
      </xdr:spPr>
    </xdr:pic>
    <xdr:clientData/>
  </xdr:oneCellAnchor>
  <xdr:twoCellAnchor editAs="oneCell">
    <xdr:from>
      <xdr:col>10</xdr:col>
      <xdr:colOff>400051</xdr:colOff>
      <xdr:row>43</xdr:row>
      <xdr:rowOff>174597</xdr:rowOff>
    </xdr:from>
    <xdr:to>
      <xdr:col>14</xdr:col>
      <xdr:colOff>390525</xdr:colOff>
      <xdr:row>49</xdr:row>
      <xdr:rowOff>152042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51" y="10166322"/>
          <a:ext cx="2428874" cy="112997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39</xdr:row>
      <xdr:rowOff>41126</xdr:rowOff>
    </xdr:from>
    <xdr:to>
      <xdr:col>9</xdr:col>
      <xdr:colOff>161925</xdr:colOff>
      <xdr:row>45</xdr:row>
      <xdr:rowOff>76199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7725" y="9528026"/>
          <a:ext cx="2514600" cy="117807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91575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1</xdr:row>
      <xdr:rowOff>136713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336738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90</xdr:row>
      <xdr:rowOff>182279</xdr:rowOff>
    </xdr:from>
    <xdr:to>
      <xdr:col>18</xdr:col>
      <xdr:colOff>323850</xdr:colOff>
      <xdr:row>97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350" y="33710279"/>
          <a:ext cx="2762250" cy="129409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11</xdr:col>
      <xdr:colOff>457200</xdr:colOff>
      <xdr:row>67</xdr:row>
      <xdr:rowOff>20354</xdr:rowOff>
    </xdr:from>
    <xdr:to>
      <xdr:col>15</xdr:col>
      <xdr:colOff>342900</xdr:colOff>
      <xdr:row>73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31719554"/>
          <a:ext cx="2762250" cy="129409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29</xdr:row>
      <xdr:rowOff>133350</xdr:rowOff>
    </xdr:from>
    <xdr:to>
      <xdr:col>14</xdr:col>
      <xdr:colOff>552450</xdr:colOff>
      <xdr:row>34</xdr:row>
      <xdr:rowOff>161924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39200" y="6819900"/>
          <a:ext cx="2124075" cy="102869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12</xdr:col>
      <xdr:colOff>180975</xdr:colOff>
      <xdr:row>39</xdr:row>
      <xdr:rowOff>29879</xdr:rowOff>
    </xdr:from>
    <xdr:to>
      <xdr:col>16</xdr:col>
      <xdr:colOff>504825</xdr:colOff>
      <xdr:row>45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9775" y="11364629"/>
          <a:ext cx="2762250" cy="129409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49</xdr:row>
      <xdr:rowOff>182279</xdr:rowOff>
    </xdr:from>
    <xdr:to>
      <xdr:col>14</xdr:col>
      <xdr:colOff>495300</xdr:colOff>
      <xdr:row>56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1050" y="15765179"/>
          <a:ext cx="2762250" cy="129409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6</xdr:col>
      <xdr:colOff>276225</xdr:colOff>
      <xdr:row>52</xdr:row>
      <xdr:rowOff>172754</xdr:rowOff>
    </xdr:from>
    <xdr:to>
      <xdr:col>10</xdr:col>
      <xdr:colOff>257175</xdr:colOff>
      <xdr:row>59</xdr:row>
      <xdr:rowOff>19049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16355729"/>
          <a:ext cx="2762250" cy="1294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</xdr:colOff>
      <xdr:row>1</xdr:row>
      <xdr:rowOff>70038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260538"/>
          <a:ext cx="2333625" cy="1162050"/>
        </a:xfrm>
        <a:prstGeom prst="rect">
          <a:avLst/>
        </a:prstGeom>
      </xdr:spPr>
    </xdr:pic>
    <xdr:clientData/>
  </xdr:oneCellAnchor>
  <xdr:oneCellAnchor>
    <xdr:from>
      <xdr:col>12</xdr:col>
      <xdr:colOff>590550</xdr:colOff>
      <xdr:row>32</xdr:row>
      <xdr:rowOff>133350</xdr:rowOff>
    </xdr:from>
    <xdr:ext cx="1981200" cy="11049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8648700"/>
          <a:ext cx="1981200" cy="1104900"/>
        </a:xfrm>
        <a:prstGeom prst="rect">
          <a:avLst/>
        </a:prstGeom>
      </xdr:spPr>
    </xdr:pic>
    <xdr:clientData/>
  </xdr:oneCellAnchor>
  <xdr:twoCellAnchor editAs="oneCell">
    <xdr:from>
      <xdr:col>10</xdr:col>
      <xdr:colOff>400051</xdr:colOff>
      <xdr:row>41</xdr:row>
      <xdr:rowOff>174597</xdr:rowOff>
    </xdr:from>
    <xdr:to>
      <xdr:col>14</xdr:col>
      <xdr:colOff>390525</xdr:colOff>
      <xdr:row>47</xdr:row>
      <xdr:rowOff>152042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51" y="10423497"/>
          <a:ext cx="2428874" cy="112997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37</xdr:row>
      <xdr:rowOff>22076</xdr:rowOff>
    </xdr:from>
    <xdr:to>
      <xdr:col>9</xdr:col>
      <xdr:colOff>228600</xdr:colOff>
      <xdr:row>43</xdr:row>
      <xdr:rowOff>57149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8689826"/>
          <a:ext cx="2514600" cy="11780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DE/2021/INVOICE/Performa/Sicepat/09_Performa%20Invoice%20Sicepat%20Periode%2002-03%20Agustus%202021_Pontiana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/2021/INVOICE/Performa/Sicepat/21_Performa%20Invoice%20Sicepat%20Periode%2018,%2020-31%20Agustus%202021_Makassa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/2021/INVOICE/Performa/Sicepat/22_Performa%20Invoice%20Sicepat%20Periode%20%2001%20-%2031%20September%202021_Bat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/2021/INVOICE/Performa/Sicepat/23_Performa%20Invoice%20Sicepat%20Periode%2001-04%20September%202021_Balikpapa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/2021/INVOICE/Performa/Sicepat/24_Performa%20Invoice%20Sicepat%20Periode%2001-04%20September%202021_Makass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9_Sicepat"/>
      <sheetName val="BKI032210028936"/>
      <sheetName val="BKI032210028878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_Sicepat"/>
      <sheetName val="BKI032210035196"/>
      <sheetName val="BKI032210035204"/>
      <sheetName val="BKI032210035212"/>
      <sheetName val="BKI032210035220"/>
      <sheetName val="BKI032210035238"/>
      <sheetName val="BKI032210035246"/>
      <sheetName val="BKI032210035253"/>
      <sheetName val="BKI032210035261"/>
      <sheetName val="BKI032210035279"/>
      <sheetName val="BKI032210035287"/>
      <sheetName val="BKI032210035303"/>
      <sheetName val="BKI032210035311"/>
      <sheetName val="BKI032210036103"/>
      <sheetName val="BKI032210035329"/>
      <sheetName val="BKI032210035345"/>
      <sheetName val="BKI032210035352"/>
      <sheetName val="BKI032210035360"/>
      <sheetName val="BKI032210035386"/>
      <sheetName val="BKI032210035394"/>
      <sheetName val="BKI032210036095"/>
      <sheetName val="BKI032210035410"/>
      <sheetName val="BKI032210035428"/>
      <sheetName val="BKI032210035436"/>
      <sheetName val="BKI032210035451"/>
      <sheetName val="BKI032210035469"/>
      <sheetName val="BKI032210036087"/>
      <sheetName val=" BKI032210035493"/>
      <sheetName val="BKI032210035501"/>
      <sheetName val="BKI032210035527"/>
      <sheetName val="BKI032110035535"/>
      <sheetName val="BKI032210035543"/>
      <sheetName val="BKI032210035550"/>
      <sheetName val="BKI032210035576"/>
      <sheetName val="BKI032210036079"/>
      <sheetName val="BKI032210035584"/>
      <sheetName val="BKI032210035592"/>
      <sheetName val="BKI032210035626"/>
      <sheetName val="BKI032210035634"/>
      <sheetName val="BKI032210035659"/>
      <sheetName val="BKI032210035667"/>
      <sheetName val="BKI032210036053"/>
      <sheetName val="BKI032210035675"/>
      <sheetName val="BKI032210036186"/>
      <sheetName val="BKI032210035691"/>
      <sheetName val="BKI032210035709"/>
      <sheetName val="BKI032210036046"/>
      <sheetName val="BKI032210035717"/>
      <sheetName val="BKI032210035402"/>
      <sheetName val="BKI032210036194"/>
      <sheetName val="BKI032210035733"/>
      <sheetName val="BKI032210035741"/>
      <sheetName val="BKI032210035881"/>
      <sheetName val="BKI032210035899"/>
      <sheetName val="BKI032210035931"/>
      <sheetName val="BKI032210035956"/>
      <sheetName val="BKI032210035964"/>
    </sheetNames>
    <sheetDataSet>
      <sheetData sheetId="0"/>
      <sheetData sheetId="1">
        <row r="3">
          <cell r="A3" t="str">
            <v>BKI032210035196</v>
          </cell>
          <cell r="E3">
            <v>44426</v>
          </cell>
        </row>
        <row r="170">
          <cell r="N170">
            <v>4649</v>
          </cell>
        </row>
      </sheetData>
      <sheetData sheetId="2">
        <row r="3">
          <cell r="A3" t="str">
            <v>BKI032210035204</v>
          </cell>
          <cell r="E3">
            <v>44428</v>
          </cell>
        </row>
        <row r="22">
          <cell r="N22">
            <v>391</v>
          </cell>
        </row>
      </sheetData>
      <sheetData sheetId="3">
        <row r="3">
          <cell r="A3" t="str">
            <v>BKI032210035212</v>
          </cell>
          <cell r="E3">
            <v>44428</v>
          </cell>
        </row>
        <row r="418">
          <cell r="N418">
            <v>9908</v>
          </cell>
        </row>
      </sheetData>
      <sheetData sheetId="4">
        <row r="3">
          <cell r="A3" t="str">
            <v>BKI032210035220</v>
          </cell>
          <cell r="E3">
            <v>44428</v>
          </cell>
        </row>
        <row r="28">
          <cell r="N28">
            <v>331</v>
          </cell>
        </row>
      </sheetData>
      <sheetData sheetId="5">
        <row r="3">
          <cell r="A3" t="str">
            <v>BKI032210035238</v>
          </cell>
          <cell r="E3">
            <v>44428</v>
          </cell>
        </row>
        <row r="279">
          <cell r="N279">
            <v>6778</v>
          </cell>
        </row>
      </sheetData>
      <sheetData sheetId="6">
        <row r="3">
          <cell r="A3" t="str">
            <v>BKI032210035246</v>
          </cell>
          <cell r="E3">
            <v>44428</v>
          </cell>
        </row>
        <row r="66">
          <cell r="N66">
            <v>1116</v>
          </cell>
        </row>
      </sheetData>
      <sheetData sheetId="7">
        <row r="3">
          <cell r="A3" t="str">
            <v>BKI032210035253</v>
          </cell>
          <cell r="E3">
            <v>44428</v>
          </cell>
        </row>
        <row r="11">
          <cell r="N11">
            <v>107</v>
          </cell>
        </row>
      </sheetData>
      <sheetData sheetId="8">
        <row r="3">
          <cell r="A3" t="str">
            <v>BKI032210035261</v>
          </cell>
          <cell r="E3">
            <v>44428</v>
          </cell>
        </row>
        <row r="249">
          <cell r="N249">
            <v>6242</v>
          </cell>
        </row>
      </sheetData>
      <sheetData sheetId="9">
        <row r="3">
          <cell r="A3" t="str">
            <v>BKI032210035279</v>
          </cell>
          <cell r="E3">
            <v>44429</v>
          </cell>
        </row>
        <row r="243">
          <cell r="N243">
            <v>4935</v>
          </cell>
        </row>
      </sheetData>
      <sheetData sheetId="10">
        <row r="3">
          <cell r="A3" t="str">
            <v>BKI032210035287</v>
          </cell>
          <cell r="E3">
            <v>44429</v>
          </cell>
        </row>
        <row r="235">
          <cell r="N235">
            <v>5250</v>
          </cell>
        </row>
      </sheetData>
      <sheetData sheetId="11">
        <row r="3">
          <cell r="A3" t="str">
            <v>BKI032210035303</v>
          </cell>
          <cell r="E3">
            <v>44429</v>
          </cell>
        </row>
        <row r="5">
          <cell r="N5">
            <v>51</v>
          </cell>
        </row>
      </sheetData>
      <sheetData sheetId="12">
        <row r="3">
          <cell r="A3" t="str">
            <v>BKI032210035311</v>
          </cell>
          <cell r="E3">
            <v>44429</v>
          </cell>
        </row>
        <row r="24">
          <cell r="N24">
            <v>462</v>
          </cell>
        </row>
      </sheetData>
      <sheetData sheetId="13">
        <row r="3">
          <cell r="A3" t="str">
            <v>BKI032210036103</v>
          </cell>
          <cell r="E3">
            <v>44429</v>
          </cell>
        </row>
        <row r="12">
          <cell r="N12">
            <v>222</v>
          </cell>
        </row>
      </sheetData>
      <sheetData sheetId="14">
        <row r="3">
          <cell r="A3" t="str">
            <v>BKI032210035329</v>
          </cell>
          <cell r="E3">
            <v>44430</v>
          </cell>
        </row>
        <row r="33">
          <cell r="N33">
            <v>532</v>
          </cell>
        </row>
      </sheetData>
      <sheetData sheetId="15">
        <row r="3">
          <cell r="A3" t="str">
            <v>BKI032210035345</v>
          </cell>
          <cell r="E3">
            <v>44430</v>
          </cell>
        </row>
        <row r="137">
          <cell r="N137">
            <v>3541</v>
          </cell>
        </row>
      </sheetData>
      <sheetData sheetId="16">
        <row r="3">
          <cell r="A3" t="str">
            <v>BKI032210035352</v>
          </cell>
          <cell r="E3">
            <v>44430</v>
          </cell>
        </row>
        <row r="170">
          <cell r="N170">
            <v>3406</v>
          </cell>
        </row>
      </sheetData>
      <sheetData sheetId="17">
        <row r="3">
          <cell r="A3" t="str">
            <v>BKI032210035360</v>
          </cell>
          <cell r="E3">
            <v>44430</v>
          </cell>
        </row>
        <row r="23">
          <cell r="N23">
            <v>251</v>
          </cell>
        </row>
      </sheetData>
      <sheetData sheetId="18">
        <row r="3">
          <cell r="A3" t="str">
            <v>BKI032210035386</v>
          </cell>
          <cell r="E3">
            <v>44430</v>
          </cell>
        </row>
        <row r="62">
          <cell r="N62">
            <v>2460</v>
          </cell>
        </row>
      </sheetData>
      <sheetData sheetId="19">
        <row r="3">
          <cell r="A3" t="str">
            <v>BKI032210035394</v>
          </cell>
          <cell r="E3">
            <v>44431</v>
          </cell>
        </row>
        <row r="80">
          <cell r="N80">
            <v>2023</v>
          </cell>
        </row>
      </sheetData>
      <sheetData sheetId="20">
        <row r="3">
          <cell r="A3" t="str">
            <v>BKI032210036095</v>
          </cell>
          <cell r="E3">
            <v>44431</v>
          </cell>
        </row>
        <row r="92">
          <cell r="N92">
            <v>2108</v>
          </cell>
        </row>
      </sheetData>
      <sheetData sheetId="21">
        <row r="3">
          <cell r="A3" t="str">
            <v>BKI032210035410</v>
          </cell>
          <cell r="E3">
            <v>44432</v>
          </cell>
        </row>
        <row r="257">
          <cell r="N257">
            <v>11713</v>
          </cell>
        </row>
      </sheetData>
      <sheetData sheetId="22">
        <row r="3">
          <cell r="A3" t="str">
            <v>BKI032210035428</v>
          </cell>
          <cell r="E3">
            <v>44432</v>
          </cell>
        </row>
        <row r="163">
          <cell r="N163">
            <v>3632</v>
          </cell>
        </row>
      </sheetData>
      <sheetData sheetId="23">
        <row r="3">
          <cell r="A3" t="str">
            <v>BKI032210035436</v>
          </cell>
          <cell r="E3">
            <v>44432</v>
          </cell>
        </row>
        <row r="20">
          <cell r="N20">
            <v>686</v>
          </cell>
        </row>
      </sheetData>
      <sheetData sheetId="24">
        <row r="3">
          <cell r="A3" t="str">
            <v>BKI032210035451</v>
          </cell>
          <cell r="E3">
            <v>44432</v>
          </cell>
        </row>
        <row r="47">
          <cell r="N47">
            <v>889</v>
          </cell>
        </row>
      </sheetData>
      <sheetData sheetId="25">
        <row r="3">
          <cell r="A3" t="str">
            <v>BKI032210035469</v>
          </cell>
          <cell r="E3">
            <v>44432</v>
          </cell>
        </row>
        <row r="123">
          <cell r="N123">
            <v>2303</v>
          </cell>
        </row>
      </sheetData>
      <sheetData sheetId="26">
        <row r="3">
          <cell r="A3" t="str">
            <v>BKI032210036087</v>
          </cell>
          <cell r="E3">
            <v>44433</v>
          </cell>
        </row>
        <row r="62">
          <cell r="N62">
            <v>1469</v>
          </cell>
        </row>
      </sheetData>
      <sheetData sheetId="27">
        <row r="3">
          <cell r="A3" t="str">
            <v>BKI032210035493</v>
          </cell>
          <cell r="E3">
            <v>44433</v>
          </cell>
        </row>
        <row r="238">
          <cell r="N238">
            <v>5255</v>
          </cell>
        </row>
      </sheetData>
      <sheetData sheetId="28">
        <row r="3">
          <cell r="A3" t="str">
            <v>BKI032210035501</v>
          </cell>
          <cell r="E3">
            <v>44433</v>
          </cell>
        </row>
        <row r="10">
          <cell r="N10">
            <v>172</v>
          </cell>
        </row>
      </sheetData>
      <sheetData sheetId="29">
        <row r="3">
          <cell r="A3" t="str">
            <v>BKI032210035527</v>
          </cell>
          <cell r="E3">
            <v>44433</v>
          </cell>
        </row>
        <row r="184">
          <cell r="N184">
            <v>3895</v>
          </cell>
        </row>
      </sheetData>
      <sheetData sheetId="30">
        <row r="3">
          <cell r="A3" t="str">
            <v>BKI032110035535</v>
          </cell>
          <cell r="E3">
            <v>44434</v>
          </cell>
        </row>
        <row r="11">
          <cell r="N11">
            <v>112</v>
          </cell>
        </row>
      </sheetData>
      <sheetData sheetId="31">
        <row r="3">
          <cell r="A3" t="str">
            <v>BKI032210035543</v>
          </cell>
          <cell r="E3">
            <v>44434</v>
          </cell>
        </row>
        <row r="244">
          <cell r="N244">
            <v>9327</v>
          </cell>
        </row>
      </sheetData>
      <sheetData sheetId="32">
        <row r="3">
          <cell r="A3" t="str">
            <v>BKI032210035550</v>
          </cell>
          <cell r="E3">
            <v>44434</v>
          </cell>
        </row>
        <row r="5">
          <cell r="N5">
            <v>91</v>
          </cell>
        </row>
      </sheetData>
      <sheetData sheetId="33">
        <row r="3">
          <cell r="A3" t="str">
            <v>BKI032210035576</v>
          </cell>
          <cell r="E3">
            <v>44434</v>
          </cell>
        </row>
        <row r="197">
          <cell r="N197">
            <v>3806</v>
          </cell>
        </row>
      </sheetData>
      <sheetData sheetId="34">
        <row r="3">
          <cell r="A3" t="str">
            <v>BKI032210036079</v>
          </cell>
          <cell r="E3">
            <v>44434</v>
          </cell>
        </row>
        <row r="54">
          <cell r="N54">
            <v>1186</v>
          </cell>
        </row>
      </sheetData>
      <sheetData sheetId="35">
        <row r="3">
          <cell r="A3" t="str">
            <v>BKI032210035584</v>
          </cell>
          <cell r="E3">
            <v>44435</v>
          </cell>
        </row>
        <row r="242">
          <cell r="N242">
            <v>5660</v>
          </cell>
        </row>
      </sheetData>
      <sheetData sheetId="36">
        <row r="3">
          <cell r="A3" t="str">
            <v>BKI032210035592</v>
          </cell>
          <cell r="E3">
            <v>44435</v>
          </cell>
        </row>
        <row r="268">
          <cell r="N268">
            <v>7738</v>
          </cell>
        </row>
      </sheetData>
      <sheetData sheetId="37">
        <row r="3">
          <cell r="A3" t="str">
            <v>BKI032210035626</v>
          </cell>
          <cell r="E3">
            <v>44435</v>
          </cell>
        </row>
        <row r="5">
          <cell r="N5">
            <v>52</v>
          </cell>
        </row>
      </sheetData>
      <sheetData sheetId="38">
        <row r="3">
          <cell r="A3" t="str">
            <v>BKI032210035634</v>
          </cell>
          <cell r="E3">
            <v>44435</v>
          </cell>
        </row>
        <row r="25">
          <cell r="N25">
            <v>306</v>
          </cell>
        </row>
      </sheetData>
      <sheetData sheetId="39">
        <row r="3">
          <cell r="A3" t="str">
            <v>BKI032210035659</v>
          </cell>
          <cell r="E3">
            <v>44436</v>
          </cell>
        </row>
        <row r="214">
          <cell r="N214">
            <v>5534</v>
          </cell>
        </row>
      </sheetData>
      <sheetData sheetId="40">
        <row r="3">
          <cell r="A3" t="str">
            <v>BKI032210035667</v>
          </cell>
          <cell r="E3">
            <v>44436</v>
          </cell>
        </row>
        <row r="60">
          <cell r="N60">
            <v>1734</v>
          </cell>
        </row>
      </sheetData>
      <sheetData sheetId="41">
        <row r="3">
          <cell r="A3" t="str">
            <v>BKI032210036053</v>
          </cell>
          <cell r="E3">
            <v>44436</v>
          </cell>
        </row>
        <row r="4">
          <cell r="N4">
            <v>6</v>
          </cell>
        </row>
      </sheetData>
      <sheetData sheetId="42">
        <row r="3">
          <cell r="A3" t="str">
            <v>BKI032210035675</v>
          </cell>
          <cell r="E3">
            <v>44436</v>
          </cell>
        </row>
        <row r="174">
          <cell r="N174">
            <v>4446</v>
          </cell>
        </row>
      </sheetData>
      <sheetData sheetId="43">
        <row r="3">
          <cell r="A3" t="str">
            <v>BKI032210036186</v>
          </cell>
          <cell r="E3">
            <v>44437</v>
          </cell>
        </row>
        <row r="191">
          <cell r="N191">
            <v>4193</v>
          </cell>
        </row>
      </sheetData>
      <sheetData sheetId="44">
        <row r="3">
          <cell r="A3" t="str">
            <v>BKI032210035691</v>
          </cell>
          <cell r="E3">
            <v>44437</v>
          </cell>
        </row>
        <row r="78">
          <cell r="N78">
            <v>2271</v>
          </cell>
        </row>
      </sheetData>
      <sheetData sheetId="45">
        <row r="3">
          <cell r="A3" t="str">
            <v>BKI032210035709</v>
          </cell>
          <cell r="E3">
            <v>44437</v>
          </cell>
        </row>
        <row r="110">
          <cell r="N110">
            <v>2708</v>
          </cell>
        </row>
      </sheetData>
      <sheetData sheetId="46">
        <row r="3">
          <cell r="A3" t="str">
            <v>BKI032210036046</v>
          </cell>
          <cell r="E3">
            <v>44437</v>
          </cell>
        </row>
        <row r="13">
          <cell r="N13">
            <v>97</v>
          </cell>
        </row>
      </sheetData>
      <sheetData sheetId="47">
        <row r="3">
          <cell r="A3" t="str">
            <v>BKI032210035717</v>
          </cell>
          <cell r="E3">
            <v>44437</v>
          </cell>
        </row>
        <row r="31">
          <cell r="N31">
            <v>259</v>
          </cell>
        </row>
      </sheetData>
      <sheetData sheetId="48">
        <row r="3">
          <cell r="A3" t="str">
            <v>BKI032210035402</v>
          </cell>
          <cell r="E3">
            <v>44438</v>
          </cell>
        </row>
        <row r="87">
          <cell r="N87">
            <v>1621</v>
          </cell>
        </row>
      </sheetData>
      <sheetData sheetId="49">
        <row r="3">
          <cell r="A3" t="str">
            <v>BKI032210036194</v>
          </cell>
          <cell r="E3">
            <v>44438</v>
          </cell>
        </row>
        <row r="80">
          <cell r="N80">
            <v>2195</v>
          </cell>
        </row>
      </sheetData>
      <sheetData sheetId="50">
        <row r="3">
          <cell r="A3" t="str">
            <v>BKI032210035733</v>
          </cell>
          <cell r="E3">
            <v>44439</v>
          </cell>
        </row>
        <row r="226">
          <cell r="N226">
            <v>5552</v>
          </cell>
        </row>
      </sheetData>
      <sheetData sheetId="51">
        <row r="3">
          <cell r="A3" t="str">
            <v>BKI032210035741</v>
          </cell>
          <cell r="E3">
            <v>44439</v>
          </cell>
        </row>
        <row r="282">
          <cell r="N282">
            <v>8309</v>
          </cell>
        </row>
      </sheetData>
      <sheetData sheetId="52">
        <row r="3">
          <cell r="A3" t="str">
            <v>BKI032210035881</v>
          </cell>
          <cell r="E3">
            <v>44439</v>
          </cell>
        </row>
        <row r="5">
          <cell r="N5">
            <v>31</v>
          </cell>
        </row>
      </sheetData>
      <sheetData sheetId="53">
        <row r="3">
          <cell r="A3" t="str">
            <v>BKI032210035899</v>
          </cell>
          <cell r="E3">
            <v>44439</v>
          </cell>
        </row>
        <row r="32">
          <cell r="N32">
            <v>409</v>
          </cell>
        </row>
      </sheetData>
      <sheetData sheetId="54">
        <row r="3">
          <cell r="A3" t="str">
            <v>BKI032210035931</v>
          </cell>
          <cell r="E3">
            <v>44439</v>
          </cell>
        </row>
        <row r="5">
          <cell r="N5">
            <v>30</v>
          </cell>
        </row>
      </sheetData>
      <sheetData sheetId="55">
        <row r="3">
          <cell r="A3" t="str">
            <v>BKI032210035956</v>
          </cell>
          <cell r="E3">
            <v>44439</v>
          </cell>
        </row>
        <row r="74">
          <cell r="N74">
            <v>1637</v>
          </cell>
        </row>
      </sheetData>
      <sheetData sheetId="56">
        <row r="3">
          <cell r="A3" t="str">
            <v>BKI032210035964</v>
          </cell>
          <cell r="E3">
            <v>44439</v>
          </cell>
        </row>
        <row r="5">
          <cell r="N5">
            <v>60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2_Sicepat_Batam"/>
      <sheetName val="BKI032210036228"/>
      <sheetName val="BKI032210036236"/>
      <sheetName val="BKI032210036244"/>
      <sheetName val="BKI032210036251"/>
      <sheetName val="BKI032210036269"/>
      <sheetName val="BKI032210036277"/>
      <sheetName val="BKI032210036285"/>
      <sheetName val="BKI032210036293"/>
      <sheetName val="BKI032210036301"/>
      <sheetName val="BKI032210036319"/>
      <sheetName val="BKI032210036327"/>
      <sheetName val="BKI032210036335"/>
      <sheetName val="BKI032210036343"/>
      <sheetName val="BKI032210036350"/>
      <sheetName val="BKI032210036368"/>
      <sheetName val="BKI032210036376"/>
      <sheetName val="BKI032210036384"/>
      <sheetName val="BKI032210036392"/>
      <sheetName val="BKI032210036624"/>
      <sheetName val="BKI032210036426"/>
      <sheetName val="BKI032210036434"/>
      <sheetName val="BKI032210036400"/>
      <sheetName val="BKI032210036442"/>
      <sheetName val="BKI032210036459"/>
      <sheetName val="BKI032210036475"/>
      <sheetName val="BKI032210036483"/>
      <sheetName val="BKI032210036491"/>
      <sheetName val="BKI032210036517"/>
      <sheetName val="BKI032210036525"/>
      <sheetName val="BKI032210036541"/>
      <sheetName val="BKI032210036558"/>
      <sheetName val="BKI032210036566"/>
      <sheetName val="BKI032210036574"/>
      <sheetName val="BKI032210036582"/>
      <sheetName val="BKI032210036590"/>
      <sheetName val="BKI032210036608"/>
    </sheetNames>
    <sheetDataSet>
      <sheetData sheetId="0"/>
      <sheetData sheetId="1">
        <row r="3">
          <cell r="A3" t="str">
            <v>BKI032210036228</v>
          </cell>
          <cell r="E3">
            <v>44440</v>
          </cell>
        </row>
        <row r="33">
          <cell r="N33">
            <v>558</v>
          </cell>
        </row>
      </sheetData>
      <sheetData sheetId="2">
        <row r="3">
          <cell r="A3" t="str">
            <v>BKI032210036236</v>
          </cell>
          <cell r="E3">
            <v>44440</v>
          </cell>
        </row>
        <row r="11">
          <cell r="N11">
            <v>141</v>
          </cell>
        </row>
      </sheetData>
      <sheetData sheetId="3">
        <row r="3">
          <cell r="A3" t="str">
            <v>BKI032210036244</v>
          </cell>
          <cell r="E3">
            <v>44441</v>
          </cell>
        </row>
        <row r="18">
          <cell r="N18">
            <v>329</v>
          </cell>
        </row>
      </sheetData>
      <sheetData sheetId="4">
        <row r="3">
          <cell r="A3" t="str">
            <v>BKI032210036251</v>
          </cell>
          <cell r="E3">
            <v>44441</v>
          </cell>
        </row>
        <row r="31">
          <cell r="N31">
            <v>441</v>
          </cell>
        </row>
      </sheetData>
      <sheetData sheetId="5">
        <row r="3">
          <cell r="A3" t="str">
            <v>BKI032210036269</v>
          </cell>
          <cell r="E3">
            <v>44442</v>
          </cell>
        </row>
        <row r="22">
          <cell r="N22">
            <v>436</v>
          </cell>
        </row>
      </sheetData>
      <sheetData sheetId="6">
        <row r="3">
          <cell r="A3" t="str">
            <v>BKI032210036277</v>
          </cell>
          <cell r="E3">
            <v>44443</v>
          </cell>
        </row>
        <row r="27">
          <cell r="N27">
            <v>453</v>
          </cell>
        </row>
      </sheetData>
      <sheetData sheetId="7">
        <row r="3">
          <cell r="A3" t="str">
            <v>BKI032210036285</v>
          </cell>
          <cell r="E3">
            <v>44444</v>
          </cell>
        </row>
        <row r="17">
          <cell r="N17">
            <v>433</v>
          </cell>
        </row>
      </sheetData>
      <sheetData sheetId="8">
        <row r="3">
          <cell r="A3" t="str">
            <v>BKI032210036293</v>
          </cell>
          <cell r="E3">
            <v>44445</v>
          </cell>
        </row>
        <row r="9">
          <cell r="N9">
            <v>104</v>
          </cell>
        </row>
      </sheetData>
      <sheetData sheetId="9">
        <row r="3">
          <cell r="A3" t="str">
            <v>BKI032210036301</v>
          </cell>
          <cell r="E3">
            <v>44446</v>
          </cell>
        </row>
        <row r="32">
          <cell r="N32">
            <v>438</v>
          </cell>
        </row>
      </sheetData>
      <sheetData sheetId="10">
        <row r="3">
          <cell r="A3" t="str">
            <v>BKI032210036319</v>
          </cell>
          <cell r="E3">
            <v>44447</v>
          </cell>
        </row>
        <row r="24">
          <cell r="N24">
            <v>584</v>
          </cell>
        </row>
      </sheetData>
      <sheetData sheetId="11">
        <row r="3">
          <cell r="A3" t="str">
            <v>BKI032210036327</v>
          </cell>
          <cell r="E3">
            <v>44448</v>
          </cell>
        </row>
        <row r="47">
          <cell r="N47">
            <v>846</v>
          </cell>
        </row>
      </sheetData>
      <sheetData sheetId="12">
        <row r="3">
          <cell r="A3" t="str">
            <v>BKI032210036335</v>
          </cell>
          <cell r="E3">
            <v>44448</v>
          </cell>
        </row>
        <row r="5">
          <cell r="N5">
            <v>50</v>
          </cell>
        </row>
      </sheetData>
      <sheetData sheetId="13">
        <row r="3">
          <cell r="A3" t="str">
            <v>BKI032210036343</v>
          </cell>
          <cell r="E3">
            <v>44449</v>
          </cell>
        </row>
        <row r="26">
          <cell r="N26">
            <v>412</v>
          </cell>
        </row>
      </sheetData>
      <sheetData sheetId="14">
        <row r="3">
          <cell r="A3" t="str">
            <v>BKI032210036350</v>
          </cell>
          <cell r="E3">
            <v>44449</v>
          </cell>
        </row>
        <row r="15">
          <cell r="N15">
            <v>359</v>
          </cell>
        </row>
      </sheetData>
      <sheetData sheetId="15">
        <row r="3">
          <cell r="A3" t="str">
            <v>BKI032210036368</v>
          </cell>
          <cell r="E3">
            <v>44450</v>
          </cell>
        </row>
        <row r="22">
          <cell r="N22">
            <v>355</v>
          </cell>
        </row>
      </sheetData>
      <sheetData sheetId="16">
        <row r="3">
          <cell r="A3" t="str">
            <v>BKI032210036376</v>
          </cell>
          <cell r="E3">
            <v>44451</v>
          </cell>
        </row>
        <row r="8">
          <cell r="N8">
            <v>78</v>
          </cell>
        </row>
      </sheetData>
      <sheetData sheetId="17">
        <row r="3">
          <cell r="A3" t="str">
            <v>BKI032210036384</v>
          </cell>
          <cell r="E3">
            <v>44451</v>
          </cell>
        </row>
        <row r="8">
          <cell r="N8">
            <v>106</v>
          </cell>
        </row>
      </sheetData>
      <sheetData sheetId="18">
        <row r="3">
          <cell r="A3" t="str">
            <v>BKI032210036392</v>
          </cell>
          <cell r="E3">
            <v>44452</v>
          </cell>
        </row>
        <row r="12">
          <cell r="N12">
            <v>220</v>
          </cell>
        </row>
      </sheetData>
      <sheetData sheetId="19">
        <row r="3">
          <cell r="A3" t="str">
            <v>BKI032210036624</v>
          </cell>
          <cell r="E3">
            <v>44453</v>
          </cell>
        </row>
        <row r="32">
          <cell r="N32">
            <v>467</v>
          </cell>
        </row>
      </sheetData>
      <sheetData sheetId="20">
        <row r="3">
          <cell r="A3" t="str">
            <v>BKI032210036426</v>
          </cell>
          <cell r="E3">
            <v>44454</v>
          </cell>
        </row>
        <row r="55">
          <cell r="N55">
            <v>688</v>
          </cell>
        </row>
      </sheetData>
      <sheetData sheetId="21">
        <row r="3">
          <cell r="A3" t="str">
            <v>BKI032210036434</v>
          </cell>
          <cell r="E3">
            <v>44455</v>
          </cell>
        </row>
        <row r="34">
          <cell r="N34">
            <v>541</v>
          </cell>
        </row>
      </sheetData>
      <sheetData sheetId="22">
        <row r="3">
          <cell r="A3" t="str">
            <v>BKI032210036400</v>
          </cell>
          <cell r="E3">
            <v>44456</v>
          </cell>
        </row>
        <row r="34">
          <cell r="N34">
            <v>983</v>
          </cell>
        </row>
      </sheetData>
      <sheetData sheetId="23">
        <row r="3">
          <cell r="A3" t="str">
            <v>BKI032210036442</v>
          </cell>
          <cell r="E3">
            <v>44457</v>
          </cell>
        </row>
        <row r="18">
          <cell r="N18">
            <v>327</v>
          </cell>
        </row>
      </sheetData>
      <sheetData sheetId="24">
        <row r="3">
          <cell r="A3" t="str">
            <v>BKI032210036459</v>
          </cell>
          <cell r="E3">
            <v>44458</v>
          </cell>
        </row>
        <row r="26">
          <cell r="N26">
            <v>367</v>
          </cell>
        </row>
      </sheetData>
      <sheetData sheetId="25">
        <row r="3">
          <cell r="A3" t="str">
            <v>BKI032210036475</v>
          </cell>
          <cell r="E3">
            <v>44459</v>
          </cell>
        </row>
        <row r="15">
          <cell r="N15">
            <v>290</v>
          </cell>
        </row>
      </sheetData>
      <sheetData sheetId="26">
        <row r="3">
          <cell r="A3" t="str">
            <v>BKI032210036483</v>
          </cell>
          <cell r="E3">
            <v>44460</v>
          </cell>
        </row>
        <row r="24">
          <cell r="N24">
            <v>390</v>
          </cell>
        </row>
      </sheetData>
      <sheetData sheetId="27">
        <row r="3">
          <cell r="A3" t="str">
            <v>BKI032210036491</v>
          </cell>
          <cell r="E3">
            <v>44461</v>
          </cell>
        </row>
        <row r="23">
          <cell r="N23">
            <v>392</v>
          </cell>
        </row>
      </sheetData>
      <sheetData sheetId="28">
        <row r="3">
          <cell r="A3" t="str">
            <v>BKI032210036517</v>
          </cell>
          <cell r="E3">
            <v>44462</v>
          </cell>
        </row>
        <row r="28">
          <cell r="N28">
            <v>538</v>
          </cell>
        </row>
      </sheetData>
      <sheetData sheetId="29">
        <row r="3">
          <cell r="A3" t="str">
            <v>BKI032210036525</v>
          </cell>
          <cell r="E3">
            <v>44463</v>
          </cell>
        </row>
        <row r="39">
          <cell r="N39">
            <v>482</v>
          </cell>
        </row>
      </sheetData>
      <sheetData sheetId="30">
        <row r="3">
          <cell r="A3" t="str">
            <v>BKI032210036541</v>
          </cell>
          <cell r="E3">
            <v>44464</v>
          </cell>
        </row>
        <row r="23">
          <cell r="N23">
            <v>483.97500000000002</v>
          </cell>
        </row>
      </sheetData>
      <sheetData sheetId="31">
        <row r="3">
          <cell r="A3" t="str">
            <v>BKI032210036558</v>
          </cell>
          <cell r="E3">
            <v>44465</v>
          </cell>
        </row>
        <row r="16">
          <cell r="N16">
            <v>307.72849999999994</v>
          </cell>
        </row>
      </sheetData>
      <sheetData sheetId="32">
        <row r="3">
          <cell r="A3" t="str">
            <v>BKI032210036566</v>
          </cell>
          <cell r="E3">
            <v>44466</v>
          </cell>
        </row>
        <row r="15">
          <cell r="N15">
            <v>226.58449999999999</v>
          </cell>
        </row>
      </sheetData>
      <sheetData sheetId="33">
        <row r="3">
          <cell r="A3" t="str">
            <v>BKI032210036574</v>
          </cell>
          <cell r="E3">
            <v>44467</v>
          </cell>
        </row>
        <row r="31">
          <cell r="N31">
            <v>526</v>
          </cell>
        </row>
      </sheetData>
      <sheetData sheetId="34">
        <row r="3">
          <cell r="A3" t="str">
            <v>BKI032210036582</v>
          </cell>
          <cell r="E3">
            <v>44468</v>
          </cell>
        </row>
        <row r="19">
          <cell r="N19">
            <v>277</v>
          </cell>
        </row>
      </sheetData>
      <sheetData sheetId="35">
        <row r="3">
          <cell r="A3" t="str">
            <v>BKI032210036590</v>
          </cell>
          <cell r="E3">
            <v>44469</v>
          </cell>
        </row>
        <row r="41">
          <cell r="N41">
            <v>563</v>
          </cell>
        </row>
      </sheetData>
      <sheetData sheetId="36">
        <row r="3">
          <cell r="A3" t="str">
            <v>BKI032210036608</v>
          </cell>
          <cell r="E3">
            <v>44469</v>
          </cell>
        </row>
        <row r="5">
          <cell r="N5">
            <v>49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3_Sicepat"/>
      <sheetName val="BKI032210036707"/>
      <sheetName val="BKI032210036715"/>
      <sheetName val="BKI032210036723"/>
      <sheetName val="BKI032210036731"/>
      <sheetName val="BKI032210036749"/>
      <sheetName val="BKI032210036764"/>
      <sheetName val="BKI032210036756"/>
    </sheetNames>
    <sheetDataSet>
      <sheetData sheetId="0" refreshError="1"/>
      <sheetData sheetId="1" refreshError="1">
        <row r="3">
          <cell r="A3" t="str">
            <v>BKI032210036707</v>
          </cell>
          <cell r="E3">
            <v>44440</v>
          </cell>
        </row>
        <row r="5">
          <cell r="N5">
            <v>22</v>
          </cell>
        </row>
      </sheetData>
      <sheetData sheetId="2" refreshError="1">
        <row r="3">
          <cell r="A3" t="str">
            <v>BKI032210036715</v>
          </cell>
          <cell r="E3">
            <v>44440</v>
          </cell>
        </row>
        <row r="7">
          <cell r="N7">
            <v>101</v>
          </cell>
        </row>
      </sheetData>
      <sheetData sheetId="3" refreshError="1">
        <row r="3">
          <cell r="A3" t="str">
            <v>BKI032210036723</v>
          </cell>
          <cell r="E3">
            <v>44441</v>
          </cell>
        </row>
        <row r="146">
          <cell r="N146">
            <v>3212</v>
          </cell>
        </row>
      </sheetData>
      <sheetData sheetId="4" refreshError="1">
        <row r="3">
          <cell r="A3" t="str">
            <v>BKI032210036731</v>
          </cell>
          <cell r="E3">
            <v>44441</v>
          </cell>
        </row>
        <row r="63">
          <cell r="N63">
            <v>1210.0137500000001</v>
          </cell>
        </row>
      </sheetData>
      <sheetData sheetId="5" refreshError="1">
        <row r="3">
          <cell r="A3" t="str">
            <v>BKI032210036749</v>
          </cell>
        </row>
        <row r="8">
          <cell r="N8">
            <v>30.774999999999999</v>
          </cell>
        </row>
      </sheetData>
      <sheetData sheetId="6" refreshError="1">
        <row r="3">
          <cell r="A3" t="str">
            <v>BKI032210036764</v>
          </cell>
          <cell r="E3">
            <v>44442</v>
          </cell>
        </row>
        <row r="191">
          <cell r="N191">
            <v>5197.8837500000018</v>
          </cell>
        </row>
      </sheetData>
      <sheetData sheetId="7" refreshError="1">
        <row r="3">
          <cell r="A3" t="str">
            <v>BKI032210036756</v>
          </cell>
          <cell r="E3">
            <v>44443</v>
          </cell>
        </row>
        <row r="168">
          <cell r="N168">
            <v>3139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4_Sicepat"/>
      <sheetName val="BKI032210037036"/>
      <sheetName val="BKI032210036772"/>
      <sheetName val="BKI032210036798"/>
      <sheetName val="BKI032210036806"/>
      <sheetName val="BKI032210036814"/>
      <sheetName val="BKI032210036822"/>
      <sheetName val="BKI032210036830"/>
      <sheetName val="BKI032210036848"/>
      <sheetName val="BKI032210036855"/>
      <sheetName val="BKI032210036863"/>
      <sheetName val="BKI032210036871"/>
      <sheetName val="BKI032210036897"/>
      <sheetName val="BKI032210036905"/>
      <sheetName val="BKI032210036921"/>
      <sheetName val="BKI032210036939"/>
      <sheetName val="BKI032210036954"/>
      <sheetName val="BKI032210037028"/>
      <sheetName val="BKI032210037010"/>
      <sheetName val="24_Performa Invoice Sicepat Per"/>
    </sheetNames>
    <sheetDataSet>
      <sheetData sheetId="0" refreshError="1"/>
      <sheetData sheetId="1" refreshError="1">
        <row r="3">
          <cell r="A3" t="str">
            <v>BKI032210037036</v>
          </cell>
        </row>
      </sheetData>
      <sheetData sheetId="2" refreshError="1">
        <row r="3">
          <cell r="A3" t="str">
            <v>BKI032210036772</v>
          </cell>
          <cell r="E3">
            <v>44440</v>
          </cell>
        </row>
        <row r="227">
          <cell r="N227">
            <v>5679</v>
          </cell>
        </row>
        <row r="232">
          <cell r="P232">
            <v>16866630</v>
          </cell>
        </row>
      </sheetData>
      <sheetData sheetId="3" refreshError="1">
        <row r="3">
          <cell r="A3" t="str">
            <v>BKI032210036798</v>
          </cell>
          <cell r="E3">
            <v>44440</v>
          </cell>
        </row>
        <row r="244">
          <cell r="N244">
            <v>8724</v>
          </cell>
        </row>
      </sheetData>
      <sheetData sheetId="4" refreshError="1">
        <row r="3">
          <cell r="A3" t="str">
            <v>BKI032210036806</v>
          </cell>
          <cell r="E3">
            <v>44440</v>
          </cell>
        </row>
        <row r="5">
          <cell r="N5">
            <v>54</v>
          </cell>
        </row>
      </sheetData>
      <sheetData sheetId="5" refreshError="1">
        <row r="3">
          <cell r="A3" t="str">
            <v>BKI032210036814</v>
          </cell>
          <cell r="E3">
            <v>44440</v>
          </cell>
        </row>
        <row r="5">
          <cell r="N5">
            <v>11</v>
          </cell>
        </row>
      </sheetData>
      <sheetData sheetId="6" refreshError="1">
        <row r="3">
          <cell r="A3" t="str">
            <v>BKI032210036822</v>
          </cell>
          <cell r="E3">
            <v>44440</v>
          </cell>
        </row>
        <row r="19">
          <cell r="N19">
            <v>154</v>
          </cell>
        </row>
      </sheetData>
      <sheetData sheetId="7" refreshError="1">
        <row r="3">
          <cell r="A3" t="str">
            <v>BKI032210036830</v>
          </cell>
          <cell r="E3">
            <v>44440</v>
          </cell>
        </row>
        <row r="8">
          <cell r="N8">
            <v>63</v>
          </cell>
        </row>
      </sheetData>
      <sheetData sheetId="8" refreshError="1">
        <row r="3">
          <cell r="A3" t="str">
            <v>BKI032210036848</v>
          </cell>
          <cell r="E3">
            <v>44441</v>
          </cell>
        </row>
        <row r="218">
          <cell r="N218">
            <v>5674</v>
          </cell>
        </row>
      </sheetData>
      <sheetData sheetId="9" refreshError="1">
        <row r="3">
          <cell r="A3" t="str">
            <v>BKI032210036855</v>
          </cell>
          <cell r="E3">
            <v>44441</v>
          </cell>
        </row>
        <row r="211">
          <cell r="N211">
            <v>5524</v>
          </cell>
        </row>
      </sheetData>
      <sheetData sheetId="10" refreshError="1">
        <row r="3">
          <cell r="A3" t="str">
            <v>BKI032210036863</v>
          </cell>
          <cell r="E3">
            <v>44441</v>
          </cell>
        </row>
        <row r="51">
          <cell r="N51">
            <v>1242</v>
          </cell>
        </row>
      </sheetData>
      <sheetData sheetId="11" refreshError="1">
        <row r="3">
          <cell r="A3" t="str">
            <v>BKI032210036871</v>
          </cell>
          <cell r="E3">
            <v>44441</v>
          </cell>
        </row>
        <row r="8">
          <cell r="N8">
            <v>231</v>
          </cell>
        </row>
      </sheetData>
      <sheetData sheetId="12" refreshError="1">
        <row r="3">
          <cell r="A3" t="str">
            <v>BKI032210036897</v>
          </cell>
          <cell r="E3">
            <v>44442</v>
          </cell>
        </row>
        <row r="211">
          <cell r="N211">
            <v>4675</v>
          </cell>
        </row>
      </sheetData>
      <sheetData sheetId="13" refreshError="1">
        <row r="3">
          <cell r="A3" t="str">
            <v>BKI032210036905</v>
          </cell>
          <cell r="E3">
            <v>44442</v>
          </cell>
        </row>
        <row r="79">
          <cell r="N79">
            <v>1703</v>
          </cell>
        </row>
      </sheetData>
      <sheetData sheetId="14" refreshError="1">
        <row r="3">
          <cell r="A3" t="str">
            <v>BKI032210036921</v>
          </cell>
          <cell r="E3">
            <v>44442</v>
          </cell>
        </row>
        <row r="4">
          <cell r="N4">
            <v>34</v>
          </cell>
        </row>
      </sheetData>
      <sheetData sheetId="15" refreshError="1">
        <row r="3">
          <cell r="A3" t="str">
            <v>BKI032210036939</v>
          </cell>
          <cell r="E3">
            <v>44442</v>
          </cell>
        </row>
        <row r="146">
          <cell r="N146">
            <v>2898</v>
          </cell>
        </row>
      </sheetData>
      <sheetData sheetId="16" refreshError="1">
        <row r="3">
          <cell r="A3" t="str">
            <v>BKI032210036954</v>
          </cell>
          <cell r="E3">
            <v>44443</v>
          </cell>
        </row>
        <row r="209">
          <cell r="N209">
            <v>4966</v>
          </cell>
        </row>
      </sheetData>
      <sheetData sheetId="17" refreshError="1">
        <row r="3">
          <cell r="A3" t="str">
            <v>BKI032210037028</v>
          </cell>
          <cell r="E3">
            <v>44443</v>
          </cell>
        </row>
        <row r="4">
          <cell r="N4">
            <v>51</v>
          </cell>
        </row>
      </sheetData>
      <sheetData sheetId="18" refreshError="1">
        <row r="3">
          <cell r="A3" t="str">
            <v>BKI032210037010</v>
          </cell>
          <cell r="E3">
            <v>44443</v>
          </cell>
        </row>
        <row r="232">
          <cell r="N232">
            <v>6014</v>
          </cell>
        </row>
      </sheetData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55</v>
      </c>
    </row>
    <row r="13" spans="1:9" x14ac:dyDescent="0.25">
      <c r="G13" s="3" t="s">
        <v>11</v>
      </c>
      <c r="H13" s="7" t="s">
        <v>10</v>
      </c>
      <c r="I13" s="9" t="s">
        <v>76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0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44386</v>
      </c>
      <c r="C18" s="15" t="s">
        <v>56</v>
      </c>
      <c r="D18" s="17" t="s">
        <v>57</v>
      </c>
      <c r="E18" s="17" t="s">
        <v>54</v>
      </c>
      <c r="F18" s="18">
        <v>1</v>
      </c>
      <c r="G18" s="189">
        <v>7000000</v>
      </c>
      <c r="H18" s="190"/>
      <c r="I18" s="20">
        <f>G18</f>
        <v>7000000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7000000</v>
      </c>
      <c r="K19" s="2" t="s">
        <v>28</v>
      </c>
    </row>
    <row r="20" spans="1:17" x14ac:dyDescent="0.25">
      <c r="A20" s="194"/>
      <c r="B20" s="194"/>
      <c r="C20" s="51"/>
      <c r="D20" s="51"/>
      <c r="E20" s="51"/>
      <c r="F20" s="51"/>
      <c r="G20" s="23"/>
      <c r="H20" s="23"/>
      <c r="I20" s="24"/>
    </row>
    <row r="21" spans="1:17" x14ac:dyDescent="0.25">
      <c r="A21" s="51"/>
      <c r="B21" s="51"/>
      <c r="C21" s="51"/>
      <c r="D21" s="51"/>
      <c r="E21" s="51"/>
      <c r="F21" s="51"/>
      <c r="G21" s="52" t="s">
        <v>25</v>
      </c>
      <c r="H21" s="25" t="e">
        <f>#REF!*1%</f>
        <v>#REF!</v>
      </c>
      <c r="I21" s="24">
        <f>I19*1%</f>
        <v>70000</v>
      </c>
    </row>
    <row r="22" spans="1:17" x14ac:dyDescent="0.25">
      <c r="A22" s="51"/>
      <c r="B22" s="51"/>
      <c r="C22" s="51"/>
      <c r="D22" s="51"/>
      <c r="E22" s="51"/>
      <c r="F22" s="51"/>
      <c r="G22" s="52" t="s">
        <v>26</v>
      </c>
      <c r="H22" s="24">
        <f>H20*10%</f>
        <v>0</v>
      </c>
      <c r="I22" s="24">
        <f>I19-(I19*50%)</f>
        <v>3500000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3500000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3570000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62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01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58</v>
      </c>
    </row>
    <row r="13" spans="1:9" x14ac:dyDescent="0.25">
      <c r="G13" s="3" t="s">
        <v>11</v>
      </c>
      <c r="H13" s="7" t="s">
        <v>10</v>
      </c>
      <c r="I13" s="9" t="s">
        <v>76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0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 t="s">
        <v>59</v>
      </c>
      <c r="C18" s="15" t="s">
        <v>60</v>
      </c>
      <c r="D18" s="17" t="s">
        <v>61</v>
      </c>
      <c r="E18" s="17" t="s">
        <v>53</v>
      </c>
      <c r="F18" s="18">
        <v>1</v>
      </c>
      <c r="G18" s="189">
        <v>900000</v>
      </c>
      <c r="H18" s="190"/>
      <c r="I18" s="20">
        <f>G18</f>
        <v>900000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900000</v>
      </c>
      <c r="K19" s="2" t="s">
        <v>28</v>
      </c>
    </row>
    <row r="20" spans="1:17" x14ac:dyDescent="0.25">
      <c r="A20" s="194"/>
      <c r="B20" s="194"/>
      <c r="C20" s="51"/>
      <c r="D20" s="51"/>
      <c r="E20" s="51"/>
      <c r="F20" s="51"/>
      <c r="G20" s="23"/>
      <c r="H20" s="23"/>
      <c r="I20" s="24"/>
    </row>
    <row r="21" spans="1:17" x14ac:dyDescent="0.25">
      <c r="A21" s="51"/>
      <c r="B21" s="51"/>
      <c r="C21" s="51"/>
      <c r="D21" s="51"/>
      <c r="E21" s="51"/>
      <c r="F21" s="51"/>
      <c r="G21" s="52" t="s">
        <v>25</v>
      </c>
      <c r="H21" s="25" t="e">
        <f>#REF!*1%</f>
        <v>#REF!</v>
      </c>
      <c r="I21" s="24">
        <f>I19*1%</f>
        <v>9000</v>
      </c>
    </row>
    <row r="22" spans="1:17" x14ac:dyDescent="0.25">
      <c r="A22" s="51"/>
      <c r="B22" s="51"/>
      <c r="C22" s="51"/>
      <c r="D22" s="51"/>
      <c r="E22" s="51"/>
      <c r="F22" s="51"/>
      <c r="G22" s="52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909000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51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01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A19" sqref="A19:H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63</v>
      </c>
    </row>
    <row r="13" spans="1:9" x14ac:dyDescent="0.25">
      <c r="G13" s="3" t="s">
        <v>11</v>
      </c>
      <c r="H13" s="7" t="s">
        <v>10</v>
      </c>
      <c r="I13" s="9" t="s">
        <v>76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0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 t="s">
        <v>59</v>
      </c>
      <c r="C18" s="15" t="s">
        <v>66</v>
      </c>
      <c r="D18" s="17" t="s">
        <v>65</v>
      </c>
      <c r="E18" s="17" t="s">
        <v>64</v>
      </c>
      <c r="F18" s="18">
        <v>1</v>
      </c>
      <c r="G18" s="189">
        <v>800000</v>
      </c>
      <c r="H18" s="190"/>
      <c r="I18" s="20">
        <f>G18</f>
        <v>800000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800000</v>
      </c>
      <c r="K19" s="2" t="s">
        <v>28</v>
      </c>
    </row>
    <row r="20" spans="1:17" x14ac:dyDescent="0.25">
      <c r="A20" s="194"/>
      <c r="B20" s="194"/>
      <c r="C20" s="51"/>
      <c r="D20" s="51"/>
      <c r="E20" s="51"/>
      <c r="F20" s="51"/>
      <c r="G20" s="23"/>
      <c r="H20" s="23"/>
      <c r="I20" s="24"/>
    </row>
    <row r="21" spans="1:17" x14ac:dyDescent="0.25">
      <c r="A21" s="51"/>
      <c r="B21" s="51"/>
      <c r="C21" s="51"/>
      <c r="D21" s="51"/>
      <c r="E21" s="51"/>
      <c r="F21" s="51"/>
      <c r="G21" s="52" t="s">
        <v>25</v>
      </c>
      <c r="H21" s="25" t="e">
        <f>#REF!*1%</f>
        <v>#REF!</v>
      </c>
      <c r="I21" s="24">
        <f>I19*1%</f>
        <v>8000</v>
      </c>
    </row>
    <row r="22" spans="1:17" x14ac:dyDescent="0.25">
      <c r="A22" s="51"/>
      <c r="B22" s="51"/>
      <c r="C22" s="51"/>
      <c r="D22" s="51"/>
      <c r="E22" s="51"/>
      <c r="F22" s="51"/>
      <c r="G22" s="52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808000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70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01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69</v>
      </c>
    </row>
    <row r="13" spans="1:9" x14ac:dyDescent="0.25">
      <c r="G13" s="3" t="s">
        <v>11</v>
      </c>
      <c r="H13" s="7" t="s">
        <v>10</v>
      </c>
      <c r="I13" s="9" t="s">
        <v>76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0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44435</v>
      </c>
      <c r="C18" s="15" t="s">
        <v>68</v>
      </c>
      <c r="D18" s="17" t="s">
        <v>67</v>
      </c>
      <c r="E18" s="17" t="s">
        <v>52</v>
      </c>
      <c r="F18" s="18">
        <v>1</v>
      </c>
      <c r="G18" s="189">
        <v>1500000</v>
      </c>
      <c r="H18" s="190"/>
      <c r="I18" s="20">
        <f>G18</f>
        <v>1500000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1500000</v>
      </c>
      <c r="K19" s="2" t="s">
        <v>28</v>
      </c>
    </row>
    <row r="20" spans="1:17" x14ac:dyDescent="0.25">
      <c r="A20" s="194"/>
      <c r="B20" s="194"/>
      <c r="C20" s="51"/>
      <c r="D20" s="51"/>
      <c r="E20" s="51"/>
      <c r="F20" s="51"/>
      <c r="G20" s="23"/>
      <c r="H20" s="23"/>
      <c r="I20" s="24"/>
    </row>
    <row r="21" spans="1:17" x14ac:dyDescent="0.25">
      <c r="A21" s="51"/>
      <c r="B21" s="51"/>
      <c r="C21" s="51"/>
      <c r="D21" s="51"/>
      <c r="E21" s="51"/>
      <c r="F21" s="51"/>
      <c r="G21" s="52" t="s">
        <v>25</v>
      </c>
      <c r="H21" s="25" t="e">
        <f>#REF!*1%</f>
        <v>#REF!</v>
      </c>
      <c r="I21" s="24">
        <f>I19*1%</f>
        <v>15000</v>
      </c>
    </row>
    <row r="22" spans="1:17" x14ac:dyDescent="0.25">
      <c r="A22" s="51"/>
      <c r="B22" s="51"/>
      <c r="C22" s="51"/>
      <c r="D22" s="51"/>
      <c r="E22" s="51"/>
      <c r="F22" s="51"/>
      <c r="G22" s="52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1515000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49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01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75</v>
      </c>
    </row>
    <row r="13" spans="1:9" x14ac:dyDescent="0.25">
      <c r="G13" s="3" t="s">
        <v>11</v>
      </c>
      <c r="H13" s="7" t="s">
        <v>10</v>
      </c>
      <c r="I13" s="9" t="s">
        <v>76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4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44435</v>
      </c>
      <c r="C18" s="15" t="s">
        <v>72</v>
      </c>
      <c r="D18" s="17" t="s">
        <v>73</v>
      </c>
      <c r="E18" s="17" t="s">
        <v>71</v>
      </c>
      <c r="F18" s="18">
        <v>1</v>
      </c>
      <c r="G18" s="189">
        <v>1600000</v>
      </c>
      <c r="H18" s="190"/>
      <c r="I18" s="20">
        <f>G18</f>
        <v>1600000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1600000</v>
      </c>
      <c r="K19" s="2" t="s">
        <v>28</v>
      </c>
    </row>
    <row r="20" spans="1:17" x14ac:dyDescent="0.25">
      <c r="A20" s="194"/>
      <c r="B20" s="194"/>
      <c r="C20" s="53"/>
      <c r="D20" s="53"/>
      <c r="E20" s="53"/>
      <c r="F20" s="53"/>
      <c r="G20" s="23"/>
      <c r="H20" s="23"/>
      <c r="I20" s="24"/>
    </row>
    <row r="21" spans="1:17" x14ac:dyDescent="0.25">
      <c r="A21" s="53"/>
      <c r="B21" s="53"/>
      <c r="C21" s="53"/>
      <c r="D21" s="53"/>
      <c r="E21" s="53"/>
      <c r="F21" s="53"/>
      <c r="G21" s="55" t="s">
        <v>25</v>
      </c>
      <c r="H21" s="25" t="e">
        <f>#REF!*1%</f>
        <v>#REF!</v>
      </c>
      <c r="I21" s="24">
        <f>I19*1%</f>
        <v>16000</v>
      </c>
    </row>
    <row r="22" spans="1:17" x14ac:dyDescent="0.25">
      <c r="A22" s="53"/>
      <c r="B22" s="53"/>
      <c r="C22" s="53"/>
      <c r="D22" s="53"/>
      <c r="E22" s="53"/>
      <c r="F22" s="53"/>
      <c r="G22" s="55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1616000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74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01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79</v>
      </c>
    </row>
    <row r="13" spans="1:9" x14ac:dyDescent="0.25">
      <c r="G13" s="3" t="s">
        <v>11</v>
      </c>
      <c r="H13" s="7" t="s">
        <v>10</v>
      </c>
      <c r="I13" s="9" t="s">
        <v>76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4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44435</v>
      </c>
      <c r="C18" s="15" t="s">
        <v>78</v>
      </c>
      <c r="D18" s="17" t="s">
        <v>80</v>
      </c>
      <c r="E18" s="17" t="s">
        <v>77</v>
      </c>
      <c r="F18" s="18">
        <v>1</v>
      </c>
      <c r="G18" s="189">
        <v>1000000</v>
      </c>
      <c r="H18" s="190"/>
      <c r="I18" s="20">
        <f>G18</f>
        <v>1000000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1000000</v>
      </c>
      <c r="K19" s="2" t="s">
        <v>28</v>
      </c>
    </row>
    <row r="20" spans="1:17" x14ac:dyDescent="0.25">
      <c r="A20" s="194"/>
      <c r="B20" s="194"/>
      <c r="C20" s="53"/>
      <c r="D20" s="53"/>
      <c r="E20" s="53"/>
      <c r="F20" s="53"/>
      <c r="G20" s="23"/>
      <c r="H20" s="23"/>
      <c r="I20" s="24"/>
    </row>
    <row r="21" spans="1:17" x14ac:dyDescent="0.25">
      <c r="A21" s="53"/>
      <c r="B21" s="53"/>
      <c r="C21" s="53"/>
      <c r="D21" s="53"/>
      <c r="E21" s="53"/>
      <c r="F21" s="53"/>
      <c r="G21" s="55" t="s">
        <v>25</v>
      </c>
      <c r="H21" s="25" t="e">
        <f>#REF!*1%</f>
        <v>#REF!</v>
      </c>
      <c r="I21" s="24">
        <f>I19*1%</f>
        <v>10000</v>
      </c>
    </row>
    <row r="22" spans="1:17" x14ac:dyDescent="0.25">
      <c r="A22" s="53"/>
      <c r="B22" s="53"/>
      <c r="C22" s="53"/>
      <c r="D22" s="53"/>
      <c r="E22" s="53"/>
      <c r="F22" s="53"/>
      <c r="G22" s="55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1010000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50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01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1"/>
  <sheetViews>
    <sheetView topLeftCell="A13" workbookViewId="0">
      <selection activeCell="J21" sqref="J21"/>
    </sheetView>
  </sheetViews>
  <sheetFormatPr defaultRowHeight="15.75" x14ac:dyDescent="0.25"/>
  <cols>
    <col min="1" max="1" width="6.42578125" style="2" customWidth="1"/>
    <col min="2" max="2" width="10.7109375" style="2" customWidth="1"/>
    <col min="3" max="3" width="10" style="2" customWidth="1"/>
    <col min="4" max="4" width="23.28515625" style="2" customWidth="1"/>
    <col min="5" max="5" width="16.28515625" style="2" customWidth="1"/>
    <col min="6" max="6" width="6.85546875" style="2" bestFit="1" customWidth="1"/>
    <col min="7" max="7" width="8.140625" style="2" customWidth="1"/>
    <col min="8" max="8" width="14.140625" style="3" bestFit="1" customWidth="1"/>
    <col min="9" max="9" width="1.5703125" style="3" customWidth="1"/>
    <col min="10" max="10" width="19" style="2" customWidth="1"/>
    <col min="11" max="11" width="9.140625" style="2"/>
    <col min="12" max="12" width="16.855468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99" t="s">
        <v>6</v>
      </c>
      <c r="B10" s="200"/>
      <c r="C10" s="200"/>
      <c r="D10" s="200"/>
      <c r="E10" s="200"/>
      <c r="F10" s="200"/>
      <c r="G10" s="200"/>
      <c r="H10" s="200"/>
      <c r="I10" s="200"/>
      <c r="J10" s="201"/>
    </row>
    <row r="12" spans="1:10" x14ac:dyDescent="0.25">
      <c r="A12" s="2" t="s">
        <v>7</v>
      </c>
      <c r="B12" s="2" t="s">
        <v>8</v>
      </c>
      <c r="H12" s="3" t="s">
        <v>9</v>
      </c>
      <c r="I12" s="7" t="s">
        <v>10</v>
      </c>
      <c r="J12" s="8" t="s">
        <v>103</v>
      </c>
    </row>
    <row r="13" spans="1:10" x14ac:dyDescent="0.25">
      <c r="H13" s="3" t="s">
        <v>11</v>
      </c>
      <c r="I13" s="7" t="s">
        <v>10</v>
      </c>
      <c r="J13" s="9" t="s">
        <v>76</v>
      </c>
    </row>
    <row r="14" spans="1:10" x14ac:dyDescent="0.25">
      <c r="H14" s="3" t="s">
        <v>371</v>
      </c>
      <c r="I14" s="7" t="s">
        <v>10</v>
      </c>
      <c r="J14" s="2" t="s">
        <v>482</v>
      </c>
    </row>
    <row r="15" spans="1:10" x14ac:dyDescent="0.25">
      <c r="A15" s="2" t="s">
        <v>13</v>
      </c>
      <c r="B15" s="8" t="s">
        <v>14</v>
      </c>
      <c r="C15" s="8"/>
      <c r="J15" s="2" t="s">
        <v>484</v>
      </c>
    </row>
    <row r="16" spans="1:10" ht="16.5" thickBot="1" x14ac:dyDescent="0.3"/>
    <row r="17" spans="1:12" ht="26.25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7" t="s">
        <v>20</v>
      </c>
      <c r="G17" s="57" t="s">
        <v>21</v>
      </c>
      <c r="H17" s="187" t="s">
        <v>22</v>
      </c>
      <c r="I17" s="188"/>
      <c r="J17" s="12" t="s">
        <v>23</v>
      </c>
    </row>
    <row r="18" spans="1:12" ht="40.5" customHeight="1" x14ac:dyDescent="0.25">
      <c r="A18" s="13">
        <v>1</v>
      </c>
      <c r="B18" s="14">
        <v>44427</v>
      </c>
      <c r="C18" s="15" t="s">
        <v>81</v>
      </c>
      <c r="D18" s="17" t="s">
        <v>43</v>
      </c>
      <c r="E18" s="17" t="s">
        <v>82</v>
      </c>
      <c r="F18" s="18">
        <v>201</v>
      </c>
      <c r="G18" s="17">
        <v>4507</v>
      </c>
      <c r="H18" s="197">
        <v>3000</v>
      </c>
      <c r="I18" s="198"/>
      <c r="J18" s="20">
        <f>G18*H18</f>
        <v>13521000</v>
      </c>
      <c r="L18"/>
    </row>
    <row r="19" spans="1:12" ht="40.5" customHeight="1" x14ac:dyDescent="0.25">
      <c r="A19" s="13">
        <f>A18+1</f>
        <v>2</v>
      </c>
      <c r="B19" s="14">
        <v>44427</v>
      </c>
      <c r="C19" s="44" t="s">
        <v>83</v>
      </c>
      <c r="D19" s="17" t="s">
        <v>43</v>
      </c>
      <c r="E19" s="17" t="s">
        <v>82</v>
      </c>
      <c r="F19" s="18">
        <v>11</v>
      </c>
      <c r="G19" s="45">
        <v>235</v>
      </c>
      <c r="H19" s="197">
        <v>3000</v>
      </c>
      <c r="I19" s="198"/>
      <c r="J19" s="20">
        <f t="shared" ref="J19:J37" si="0">G19*H19</f>
        <v>705000</v>
      </c>
      <c r="L19"/>
    </row>
    <row r="20" spans="1:12" ht="40.5" customHeight="1" x14ac:dyDescent="0.25">
      <c r="A20" s="13">
        <f t="shared" ref="A20:A37" si="1">A19+1</f>
        <v>3</v>
      </c>
      <c r="B20" s="14">
        <v>44427</v>
      </c>
      <c r="C20" s="44" t="s">
        <v>84</v>
      </c>
      <c r="D20" s="17" t="s">
        <v>43</v>
      </c>
      <c r="E20" s="17" t="s">
        <v>82</v>
      </c>
      <c r="F20" s="18">
        <v>250</v>
      </c>
      <c r="G20" s="45">
        <v>7001</v>
      </c>
      <c r="H20" s="197">
        <v>3000</v>
      </c>
      <c r="I20" s="198"/>
      <c r="J20" s="20">
        <f t="shared" si="0"/>
        <v>21003000</v>
      </c>
      <c r="L20"/>
    </row>
    <row r="21" spans="1:12" ht="40.5" customHeight="1" x14ac:dyDescent="0.25">
      <c r="A21" s="13">
        <f t="shared" si="1"/>
        <v>4</v>
      </c>
      <c r="B21" s="14">
        <v>44427</v>
      </c>
      <c r="C21" s="44" t="s">
        <v>85</v>
      </c>
      <c r="D21" s="17" t="s">
        <v>43</v>
      </c>
      <c r="E21" s="17" t="s">
        <v>82</v>
      </c>
      <c r="F21" s="18">
        <v>274</v>
      </c>
      <c r="G21" s="45">
        <v>5699</v>
      </c>
      <c r="H21" s="197">
        <v>3000</v>
      </c>
      <c r="I21" s="198"/>
      <c r="J21" s="20">
        <f t="shared" si="0"/>
        <v>17097000</v>
      </c>
      <c r="L21"/>
    </row>
    <row r="22" spans="1:12" ht="40.5" customHeight="1" x14ac:dyDescent="0.25">
      <c r="A22" s="13">
        <f t="shared" si="1"/>
        <v>5</v>
      </c>
      <c r="B22" s="14">
        <v>44428</v>
      </c>
      <c r="C22" s="44" t="s">
        <v>86</v>
      </c>
      <c r="D22" s="17" t="s">
        <v>43</v>
      </c>
      <c r="E22" s="17" t="s">
        <v>82</v>
      </c>
      <c r="F22" s="18">
        <v>327</v>
      </c>
      <c r="G22" s="45">
        <v>9191</v>
      </c>
      <c r="H22" s="197">
        <v>3000</v>
      </c>
      <c r="I22" s="198"/>
      <c r="J22" s="20">
        <f t="shared" si="0"/>
        <v>27573000</v>
      </c>
      <c r="L22"/>
    </row>
    <row r="23" spans="1:12" ht="40.5" customHeight="1" x14ac:dyDescent="0.25">
      <c r="A23" s="13">
        <f t="shared" si="1"/>
        <v>6</v>
      </c>
      <c r="B23" s="14">
        <v>44428</v>
      </c>
      <c r="C23" s="15" t="s">
        <v>87</v>
      </c>
      <c r="D23" s="17" t="s">
        <v>43</v>
      </c>
      <c r="E23" s="17" t="s">
        <v>82</v>
      </c>
      <c r="F23" s="18">
        <v>13</v>
      </c>
      <c r="G23" s="45">
        <v>257</v>
      </c>
      <c r="H23" s="197">
        <v>3000</v>
      </c>
      <c r="I23" s="198"/>
      <c r="J23" s="20">
        <f t="shared" si="0"/>
        <v>771000</v>
      </c>
      <c r="L23"/>
    </row>
    <row r="24" spans="1:12" ht="40.5" customHeight="1" x14ac:dyDescent="0.25">
      <c r="A24" s="13">
        <f t="shared" si="1"/>
        <v>7</v>
      </c>
      <c r="B24" s="14">
        <v>44428</v>
      </c>
      <c r="C24" s="15" t="s">
        <v>88</v>
      </c>
      <c r="D24" s="17" t="s">
        <v>43</v>
      </c>
      <c r="E24" s="17" t="s">
        <v>82</v>
      </c>
      <c r="F24" s="18">
        <v>25</v>
      </c>
      <c r="G24" s="45">
        <v>737</v>
      </c>
      <c r="H24" s="197">
        <v>3000</v>
      </c>
      <c r="I24" s="198"/>
      <c r="J24" s="20">
        <f t="shared" si="0"/>
        <v>2211000</v>
      </c>
      <c r="L24"/>
    </row>
    <row r="25" spans="1:12" ht="40.5" customHeight="1" x14ac:dyDescent="0.25">
      <c r="A25" s="13">
        <f t="shared" si="1"/>
        <v>8</v>
      </c>
      <c r="B25" s="14">
        <v>44428</v>
      </c>
      <c r="C25" s="15" t="s">
        <v>89</v>
      </c>
      <c r="D25" s="17" t="s">
        <v>43</v>
      </c>
      <c r="E25" s="17" t="s">
        <v>82</v>
      </c>
      <c r="F25" s="18">
        <v>188</v>
      </c>
      <c r="G25" s="45">
        <v>5194</v>
      </c>
      <c r="H25" s="197">
        <v>3000</v>
      </c>
      <c r="I25" s="198"/>
      <c r="J25" s="20">
        <f t="shared" si="0"/>
        <v>15582000</v>
      </c>
      <c r="L25"/>
    </row>
    <row r="26" spans="1:12" ht="40.5" customHeight="1" x14ac:dyDescent="0.25">
      <c r="A26" s="13">
        <f t="shared" si="1"/>
        <v>9</v>
      </c>
      <c r="B26" s="14">
        <v>44428</v>
      </c>
      <c r="C26" s="15" t="s">
        <v>90</v>
      </c>
      <c r="D26" s="17" t="s">
        <v>43</v>
      </c>
      <c r="E26" s="17" t="s">
        <v>82</v>
      </c>
      <c r="F26" s="18">
        <v>212</v>
      </c>
      <c r="G26" s="45">
        <v>5927</v>
      </c>
      <c r="H26" s="197">
        <v>3000</v>
      </c>
      <c r="I26" s="198"/>
      <c r="J26" s="20">
        <f t="shared" si="0"/>
        <v>17781000</v>
      </c>
      <c r="L26"/>
    </row>
    <row r="27" spans="1:12" ht="40.5" customHeight="1" x14ac:dyDescent="0.25">
      <c r="A27" s="13">
        <f t="shared" si="1"/>
        <v>10</v>
      </c>
      <c r="B27" s="14">
        <v>44428</v>
      </c>
      <c r="C27" s="15" t="s">
        <v>91</v>
      </c>
      <c r="D27" s="17" t="s">
        <v>43</v>
      </c>
      <c r="E27" s="17" t="s">
        <v>82</v>
      </c>
      <c r="F27" s="18">
        <v>112</v>
      </c>
      <c r="G27" s="45">
        <v>2900</v>
      </c>
      <c r="H27" s="197">
        <v>3000</v>
      </c>
      <c r="I27" s="198"/>
      <c r="J27" s="20">
        <f t="shared" si="0"/>
        <v>8700000</v>
      </c>
      <c r="L27"/>
    </row>
    <row r="28" spans="1:12" ht="40.5" customHeight="1" x14ac:dyDescent="0.25">
      <c r="A28" s="13">
        <f t="shared" si="1"/>
        <v>11</v>
      </c>
      <c r="B28" s="14">
        <v>44428</v>
      </c>
      <c r="C28" s="15" t="s">
        <v>92</v>
      </c>
      <c r="D28" s="17" t="s">
        <v>43</v>
      </c>
      <c r="E28" s="17" t="s">
        <v>82</v>
      </c>
      <c r="F28" s="18">
        <v>130</v>
      </c>
      <c r="G28" s="45">
        <v>6763</v>
      </c>
      <c r="H28" s="197">
        <v>3000</v>
      </c>
      <c r="I28" s="198"/>
      <c r="J28" s="20">
        <f t="shared" si="0"/>
        <v>20289000</v>
      </c>
      <c r="L28"/>
    </row>
    <row r="29" spans="1:12" ht="40.5" customHeight="1" x14ac:dyDescent="0.25">
      <c r="A29" s="13">
        <f t="shared" si="1"/>
        <v>12</v>
      </c>
      <c r="B29" s="14">
        <v>44429</v>
      </c>
      <c r="C29" s="44" t="s">
        <v>93</v>
      </c>
      <c r="D29" s="17" t="s">
        <v>43</v>
      </c>
      <c r="E29" s="17" t="s">
        <v>82</v>
      </c>
      <c r="F29" s="18">
        <v>185</v>
      </c>
      <c r="G29" s="45">
        <v>4880</v>
      </c>
      <c r="H29" s="197">
        <v>3000</v>
      </c>
      <c r="I29" s="198"/>
      <c r="J29" s="20">
        <f t="shared" si="0"/>
        <v>14640000</v>
      </c>
      <c r="L29"/>
    </row>
    <row r="30" spans="1:12" ht="40.5" customHeight="1" x14ac:dyDescent="0.25">
      <c r="A30" s="13">
        <f t="shared" si="1"/>
        <v>13</v>
      </c>
      <c r="B30" s="14">
        <v>44429</v>
      </c>
      <c r="C30" s="15" t="s">
        <v>94</v>
      </c>
      <c r="D30" s="17" t="s">
        <v>43</v>
      </c>
      <c r="E30" s="17" t="s">
        <v>82</v>
      </c>
      <c r="F30" s="18">
        <v>101</v>
      </c>
      <c r="G30" s="45">
        <v>1809</v>
      </c>
      <c r="H30" s="197">
        <v>3000</v>
      </c>
      <c r="I30" s="198"/>
      <c r="J30" s="20">
        <f t="shared" si="0"/>
        <v>5427000</v>
      </c>
      <c r="L30"/>
    </row>
    <row r="31" spans="1:12" ht="40.5" customHeight="1" x14ac:dyDescent="0.25">
      <c r="A31" s="13">
        <f t="shared" si="1"/>
        <v>14</v>
      </c>
      <c r="B31" s="14">
        <v>44429</v>
      </c>
      <c r="C31" s="15" t="s">
        <v>95</v>
      </c>
      <c r="D31" s="17" t="s">
        <v>43</v>
      </c>
      <c r="E31" s="17" t="s">
        <v>82</v>
      </c>
      <c r="F31" s="19">
        <v>216</v>
      </c>
      <c r="G31" s="17">
        <v>4793</v>
      </c>
      <c r="H31" s="197">
        <v>3000</v>
      </c>
      <c r="I31" s="198"/>
      <c r="J31" s="21">
        <f t="shared" si="0"/>
        <v>14379000</v>
      </c>
      <c r="L31"/>
    </row>
    <row r="32" spans="1:12" ht="40.5" customHeight="1" x14ac:dyDescent="0.25">
      <c r="A32" s="13">
        <f t="shared" si="1"/>
        <v>15</v>
      </c>
      <c r="B32" s="14">
        <v>44429</v>
      </c>
      <c r="C32" s="15" t="s">
        <v>96</v>
      </c>
      <c r="D32" s="17" t="s">
        <v>43</v>
      </c>
      <c r="E32" s="17" t="s">
        <v>82</v>
      </c>
      <c r="F32" s="18">
        <v>217</v>
      </c>
      <c r="G32" s="45">
        <v>5952</v>
      </c>
      <c r="H32" s="197">
        <v>3000</v>
      </c>
      <c r="I32" s="198"/>
      <c r="J32" s="20">
        <f t="shared" si="0"/>
        <v>17856000</v>
      </c>
      <c r="L32"/>
    </row>
    <row r="33" spans="1:12" ht="40.5" customHeight="1" x14ac:dyDescent="0.25">
      <c r="A33" s="13">
        <f t="shared" si="1"/>
        <v>16</v>
      </c>
      <c r="B33" s="14">
        <v>44429</v>
      </c>
      <c r="C33" s="15" t="s">
        <v>97</v>
      </c>
      <c r="D33" s="17" t="s">
        <v>43</v>
      </c>
      <c r="E33" s="17" t="s">
        <v>82</v>
      </c>
      <c r="F33" s="19">
        <v>12</v>
      </c>
      <c r="G33" s="17">
        <v>80</v>
      </c>
      <c r="H33" s="197">
        <v>3000</v>
      </c>
      <c r="I33" s="198"/>
      <c r="J33" s="21">
        <f t="shared" si="0"/>
        <v>240000</v>
      </c>
      <c r="L33"/>
    </row>
    <row r="34" spans="1:12" ht="40.5" customHeight="1" x14ac:dyDescent="0.25">
      <c r="A34" s="13">
        <f t="shared" si="1"/>
        <v>17</v>
      </c>
      <c r="B34" s="14">
        <v>44430</v>
      </c>
      <c r="C34" s="15" t="s">
        <v>98</v>
      </c>
      <c r="D34" s="17" t="s">
        <v>43</v>
      </c>
      <c r="E34" s="17" t="s">
        <v>82</v>
      </c>
      <c r="F34" s="18">
        <v>191</v>
      </c>
      <c r="G34" s="45">
        <v>4573</v>
      </c>
      <c r="H34" s="197">
        <v>3000</v>
      </c>
      <c r="I34" s="198"/>
      <c r="J34" s="20">
        <f t="shared" si="0"/>
        <v>13719000</v>
      </c>
      <c r="L34"/>
    </row>
    <row r="35" spans="1:12" ht="40.5" customHeight="1" x14ac:dyDescent="0.25">
      <c r="A35" s="13">
        <f t="shared" si="1"/>
        <v>18</v>
      </c>
      <c r="B35" s="14">
        <v>44430</v>
      </c>
      <c r="C35" s="15" t="s">
        <v>99</v>
      </c>
      <c r="D35" s="17" t="s">
        <v>43</v>
      </c>
      <c r="E35" s="17" t="s">
        <v>82</v>
      </c>
      <c r="F35" s="18">
        <v>1</v>
      </c>
      <c r="G35" s="45">
        <v>1</v>
      </c>
      <c r="H35" s="197">
        <v>3000</v>
      </c>
      <c r="I35" s="198"/>
      <c r="J35" s="20">
        <f t="shared" si="0"/>
        <v>3000</v>
      </c>
      <c r="L35"/>
    </row>
    <row r="36" spans="1:12" ht="40.5" customHeight="1" x14ac:dyDescent="0.25">
      <c r="A36" s="13">
        <f t="shared" si="1"/>
        <v>19</v>
      </c>
      <c r="B36" s="14">
        <v>44430</v>
      </c>
      <c r="C36" s="15" t="s">
        <v>100</v>
      </c>
      <c r="D36" s="17" t="s">
        <v>43</v>
      </c>
      <c r="E36" s="17" t="s">
        <v>82</v>
      </c>
      <c r="F36" s="18">
        <v>6</v>
      </c>
      <c r="G36" s="45">
        <v>108</v>
      </c>
      <c r="H36" s="197">
        <v>3000</v>
      </c>
      <c r="I36" s="198"/>
      <c r="J36" s="20">
        <f t="shared" si="0"/>
        <v>324000</v>
      </c>
      <c r="L36"/>
    </row>
    <row r="37" spans="1:12" ht="40.5" customHeight="1" x14ac:dyDescent="0.25">
      <c r="A37" s="13">
        <f t="shared" si="1"/>
        <v>20</v>
      </c>
      <c r="B37" s="14">
        <v>44430</v>
      </c>
      <c r="C37" s="15" t="s">
        <v>101</v>
      </c>
      <c r="D37" s="17" t="s">
        <v>43</v>
      </c>
      <c r="E37" s="17" t="s">
        <v>82</v>
      </c>
      <c r="F37" s="18">
        <v>8</v>
      </c>
      <c r="G37" s="45">
        <v>75</v>
      </c>
      <c r="H37" s="197">
        <v>3000</v>
      </c>
      <c r="I37" s="198"/>
      <c r="J37" s="20">
        <f t="shared" si="0"/>
        <v>225000</v>
      </c>
      <c r="L37"/>
    </row>
    <row r="38" spans="1:12" ht="27.75" customHeight="1" thickBot="1" x14ac:dyDescent="0.3">
      <c r="A38" s="191" t="s">
        <v>24</v>
      </c>
      <c r="B38" s="192"/>
      <c r="C38" s="192"/>
      <c r="D38" s="192"/>
      <c r="E38" s="192"/>
      <c r="F38" s="192"/>
      <c r="G38" s="192"/>
      <c r="H38" s="192"/>
      <c r="I38" s="193"/>
      <c r="J38" s="22">
        <f>SUM(J18:J37)</f>
        <v>212046000</v>
      </c>
      <c r="L38" s="29"/>
    </row>
    <row r="39" spans="1:12" ht="11.25" customHeight="1" x14ac:dyDescent="0.25">
      <c r="A39" s="194"/>
      <c r="B39" s="194"/>
      <c r="C39" s="58"/>
      <c r="D39" s="58"/>
      <c r="E39" s="58"/>
      <c r="F39" s="58"/>
      <c r="G39" s="58"/>
      <c r="H39" s="23"/>
      <c r="I39" s="23"/>
      <c r="J39" s="24"/>
      <c r="L39" s="3"/>
    </row>
    <row r="40" spans="1:12" x14ac:dyDescent="0.25">
      <c r="A40" s="58"/>
      <c r="B40" s="58"/>
      <c r="C40" s="58"/>
      <c r="D40" s="58"/>
      <c r="E40" s="58"/>
      <c r="F40" s="58"/>
      <c r="G40" s="59" t="s">
        <v>36</v>
      </c>
      <c r="H40" s="59"/>
      <c r="I40" s="23"/>
      <c r="J40" s="24">
        <f>J38*10%</f>
        <v>21204600</v>
      </c>
      <c r="L40" s="25"/>
    </row>
    <row r="41" spans="1:12" x14ac:dyDescent="0.25">
      <c r="A41" s="58"/>
      <c r="B41" s="58"/>
      <c r="C41" s="58"/>
      <c r="D41" s="58"/>
      <c r="E41" s="58"/>
      <c r="F41" s="58"/>
      <c r="G41" s="46" t="s">
        <v>37</v>
      </c>
      <c r="H41" s="46"/>
      <c r="I41" s="46"/>
      <c r="J41" s="40">
        <f>J38-J40</f>
        <v>190841400</v>
      </c>
      <c r="L41" s="25"/>
    </row>
    <row r="42" spans="1:12" x14ac:dyDescent="0.25">
      <c r="A42" s="58"/>
      <c r="B42" s="58"/>
      <c r="C42" s="58"/>
      <c r="D42" s="58"/>
      <c r="E42" s="58"/>
      <c r="F42" s="58"/>
      <c r="G42" s="59" t="s">
        <v>25</v>
      </c>
      <c r="H42" s="59"/>
      <c r="I42" s="25" t="e">
        <f>#REF!*1%</f>
        <v>#REF!</v>
      </c>
      <c r="J42" s="24">
        <f>J41*1%</f>
        <v>1908414</v>
      </c>
    </row>
    <row r="43" spans="1:12" ht="16.5" thickBot="1" x14ac:dyDescent="0.3">
      <c r="A43" s="58"/>
      <c r="B43" s="58"/>
      <c r="C43" s="58"/>
      <c r="D43" s="58"/>
      <c r="E43" s="58"/>
      <c r="F43" s="58"/>
      <c r="G43" s="59" t="s">
        <v>42</v>
      </c>
      <c r="H43" s="59"/>
      <c r="I43" s="24">
        <f>I39*10%</f>
        <v>0</v>
      </c>
      <c r="J43" s="26">
        <f>J41*2%</f>
        <v>3816828</v>
      </c>
    </row>
    <row r="44" spans="1:12" x14ac:dyDescent="0.25">
      <c r="E44" s="1"/>
      <c r="F44" s="1"/>
      <c r="G44" s="27" t="s">
        <v>29</v>
      </c>
      <c r="H44" s="27"/>
      <c r="I44" s="28" t="e">
        <f>I38+I42</f>
        <v>#REF!</v>
      </c>
      <c r="J44" s="28">
        <f>J41-J43+J42</f>
        <v>188932986</v>
      </c>
      <c r="L44" s="65"/>
    </row>
    <row r="45" spans="1:12" ht="8.25" customHeight="1" x14ac:dyDescent="0.25">
      <c r="E45" s="1"/>
      <c r="F45" s="1"/>
      <c r="G45" s="1"/>
      <c r="H45" s="27"/>
      <c r="I45" s="28"/>
      <c r="J45" s="28"/>
      <c r="L45" s="3"/>
    </row>
    <row r="46" spans="1:12" x14ac:dyDescent="0.25">
      <c r="A46" s="1" t="s">
        <v>102</v>
      </c>
      <c r="D46" s="1"/>
      <c r="E46" s="1"/>
      <c r="F46" s="1"/>
      <c r="G46" s="1"/>
      <c r="H46" s="27"/>
      <c r="I46" s="27"/>
      <c r="J46" s="28"/>
    </row>
    <row r="47" spans="1:12" ht="12.75" customHeight="1" x14ac:dyDescent="0.25">
      <c r="A47" s="42"/>
      <c r="D47" s="1"/>
      <c r="E47" s="1"/>
      <c r="F47" s="1"/>
      <c r="G47" s="1"/>
      <c r="H47" s="27"/>
      <c r="I47" s="27"/>
      <c r="J47" s="28"/>
    </row>
    <row r="48" spans="1:12" x14ac:dyDescent="0.25">
      <c r="A48" s="30" t="s">
        <v>30</v>
      </c>
    </row>
    <row r="49" spans="1:10" x14ac:dyDescent="0.25">
      <c r="A49" s="31" t="s">
        <v>31</v>
      </c>
      <c r="B49" s="32"/>
      <c r="C49" s="32"/>
      <c r="D49" s="33"/>
      <c r="E49" s="33"/>
      <c r="F49" s="33"/>
      <c r="G49" s="33"/>
    </row>
    <row r="50" spans="1:10" x14ac:dyDescent="0.25">
      <c r="A50" s="31" t="s">
        <v>32</v>
      </c>
      <c r="B50" s="32"/>
      <c r="C50" s="32"/>
      <c r="D50" s="33"/>
      <c r="E50" s="33"/>
      <c r="F50" s="33"/>
      <c r="G50" s="33"/>
    </row>
    <row r="51" spans="1:10" x14ac:dyDescent="0.25">
      <c r="A51" s="34" t="s">
        <v>33</v>
      </c>
      <c r="B51" s="35"/>
      <c r="C51" s="35"/>
      <c r="D51" s="33"/>
      <c r="E51" s="33"/>
      <c r="F51" s="33"/>
      <c r="G51" s="33"/>
    </row>
    <row r="52" spans="1:10" x14ac:dyDescent="0.25">
      <c r="A52" s="36" t="s">
        <v>0</v>
      </c>
      <c r="B52" s="37"/>
      <c r="C52" s="37"/>
      <c r="D52" s="33"/>
      <c r="E52" s="33"/>
      <c r="F52" s="33"/>
      <c r="G52" s="33"/>
    </row>
    <row r="53" spans="1:10" ht="9.75" customHeight="1" x14ac:dyDescent="0.25">
      <c r="A53" s="38"/>
      <c r="B53" s="38"/>
      <c r="C53" s="38"/>
    </row>
    <row r="54" spans="1:10" x14ac:dyDescent="0.25">
      <c r="H54" s="39" t="s">
        <v>34</v>
      </c>
      <c r="I54" s="195" t="str">
        <f>+J13</f>
        <v xml:space="preserve"> 01 Oktober 2021</v>
      </c>
      <c r="J54" s="196"/>
    </row>
    <row r="58" spans="1:10" ht="18" customHeight="1" x14ac:dyDescent="0.25"/>
    <row r="59" spans="1:10" ht="17.25" customHeight="1" x14ac:dyDescent="0.25"/>
    <row r="61" spans="1:10" x14ac:dyDescent="0.25">
      <c r="H61" s="183" t="s">
        <v>35</v>
      </c>
      <c r="I61" s="183"/>
      <c r="J61" s="183"/>
    </row>
  </sheetData>
  <mergeCells count="26">
    <mergeCell ref="H21:I21"/>
    <mergeCell ref="A10:J10"/>
    <mergeCell ref="H17:I17"/>
    <mergeCell ref="H18:I18"/>
    <mergeCell ref="H19:I19"/>
    <mergeCell ref="H20:I20"/>
    <mergeCell ref="H33:I33"/>
    <mergeCell ref="H22:I22"/>
    <mergeCell ref="H23:I23"/>
    <mergeCell ref="H24:I24"/>
    <mergeCell ref="H25:I25"/>
    <mergeCell ref="H26:I26"/>
    <mergeCell ref="H27:I27"/>
    <mergeCell ref="H28:I28"/>
    <mergeCell ref="H29:I29"/>
    <mergeCell ref="H30:I30"/>
    <mergeCell ref="H31:I31"/>
    <mergeCell ref="H32:I32"/>
    <mergeCell ref="A38:I38"/>
    <mergeCell ref="A39:B39"/>
    <mergeCell ref="I54:J54"/>
    <mergeCell ref="H61:J61"/>
    <mergeCell ref="H34:I34"/>
    <mergeCell ref="H35:I35"/>
    <mergeCell ref="H36:I36"/>
    <mergeCell ref="H37:I37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7"/>
  <sheetViews>
    <sheetView workbookViewId="0">
      <selection activeCell="C19" sqref="C19"/>
    </sheetView>
  </sheetViews>
  <sheetFormatPr defaultRowHeight="15.75" x14ac:dyDescent="0.25"/>
  <cols>
    <col min="1" max="1" width="6.42578125" style="2" customWidth="1"/>
    <col min="2" max="2" width="10.7109375" style="2" customWidth="1"/>
    <col min="3" max="3" width="10" style="2" customWidth="1"/>
    <col min="4" max="4" width="23.28515625" style="2" customWidth="1"/>
    <col min="5" max="5" width="16.28515625" style="2" customWidth="1"/>
    <col min="6" max="6" width="6.85546875" style="2" bestFit="1" customWidth="1"/>
    <col min="7" max="7" width="8.140625" style="2" customWidth="1"/>
    <col min="8" max="8" width="14.140625" style="3" bestFit="1" customWidth="1"/>
    <col min="9" max="9" width="1.5703125" style="3" customWidth="1"/>
    <col min="10" max="10" width="19" style="2" customWidth="1"/>
    <col min="11" max="11" width="9.140625" style="2"/>
    <col min="12" max="12" width="16.855468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99" t="s">
        <v>6</v>
      </c>
      <c r="B10" s="200"/>
      <c r="C10" s="200"/>
      <c r="D10" s="200"/>
      <c r="E10" s="200"/>
      <c r="F10" s="200"/>
      <c r="G10" s="200"/>
      <c r="H10" s="200"/>
      <c r="I10" s="200"/>
      <c r="J10" s="201"/>
    </row>
    <row r="12" spans="1:10" x14ac:dyDescent="0.25">
      <c r="A12" s="2" t="s">
        <v>7</v>
      </c>
      <c r="B12" s="2" t="s">
        <v>8</v>
      </c>
      <c r="H12" s="3" t="s">
        <v>9</v>
      </c>
      <c r="I12" s="7" t="s">
        <v>10</v>
      </c>
      <c r="J12" s="8" t="s">
        <v>142</v>
      </c>
    </row>
    <row r="13" spans="1:10" x14ac:dyDescent="0.25">
      <c r="H13" s="3" t="s">
        <v>11</v>
      </c>
      <c r="I13" s="7" t="s">
        <v>10</v>
      </c>
      <c r="J13" s="9" t="s">
        <v>76</v>
      </c>
    </row>
    <row r="14" spans="1:10" x14ac:dyDescent="0.25">
      <c r="H14" s="3" t="s">
        <v>371</v>
      </c>
      <c r="I14" s="7" t="s">
        <v>10</v>
      </c>
      <c r="J14" s="2" t="s">
        <v>482</v>
      </c>
    </row>
    <row r="15" spans="1:10" x14ac:dyDescent="0.25">
      <c r="A15" s="2" t="s">
        <v>13</v>
      </c>
      <c r="B15" s="8" t="s">
        <v>14</v>
      </c>
      <c r="C15" s="8"/>
      <c r="J15" s="2" t="s">
        <v>483</v>
      </c>
    </row>
    <row r="16" spans="1:10" ht="16.5" thickBot="1" x14ac:dyDescent="0.3"/>
    <row r="17" spans="1:12" ht="26.25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7" t="s">
        <v>20</v>
      </c>
      <c r="G17" s="57" t="s">
        <v>21</v>
      </c>
      <c r="H17" s="187" t="s">
        <v>22</v>
      </c>
      <c r="I17" s="188"/>
      <c r="J17" s="12" t="s">
        <v>23</v>
      </c>
    </row>
    <row r="18" spans="1:12" ht="36.75" customHeight="1" x14ac:dyDescent="0.25">
      <c r="A18" s="62">
        <v>1</v>
      </c>
      <c r="B18" s="14">
        <v>44429</v>
      </c>
      <c r="C18" s="15" t="s">
        <v>105</v>
      </c>
      <c r="D18" s="17" t="s">
        <v>43</v>
      </c>
      <c r="E18" s="17" t="s">
        <v>44</v>
      </c>
      <c r="F18" s="19">
        <v>15</v>
      </c>
      <c r="G18" s="17">
        <v>138</v>
      </c>
      <c r="H18" s="202">
        <v>3000</v>
      </c>
      <c r="I18" s="202"/>
      <c r="J18" s="56">
        <f>G18*H18</f>
        <v>414000</v>
      </c>
      <c r="L18"/>
    </row>
    <row r="19" spans="1:12" ht="36.75" customHeight="1" x14ac:dyDescent="0.25">
      <c r="A19" s="62">
        <v>2</v>
      </c>
      <c r="B19" s="14">
        <v>44429</v>
      </c>
      <c r="C19" s="44" t="s">
        <v>106</v>
      </c>
      <c r="D19" s="17" t="s">
        <v>43</v>
      </c>
      <c r="E19" s="17" t="s">
        <v>44</v>
      </c>
      <c r="F19" s="19">
        <v>1</v>
      </c>
      <c r="G19" s="17">
        <v>18</v>
      </c>
      <c r="H19" s="202">
        <v>3000</v>
      </c>
      <c r="I19" s="202"/>
      <c r="J19" s="56">
        <f t="shared" ref="J19:J37" si="0">G19*H19</f>
        <v>54000</v>
      </c>
      <c r="L19"/>
    </row>
    <row r="20" spans="1:12" ht="36.75" customHeight="1" x14ac:dyDescent="0.25">
      <c r="A20" s="62">
        <v>3</v>
      </c>
      <c r="B20" s="14">
        <v>44431</v>
      </c>
      <c r="C20" s="44" t="s">
        <v>107</v>
      </c>
      <c r="D20" s="17" t="s">
        <v>43</v>
      </c>
      <c r="E20" s="17" t="s">
        <v>44</v>
      </c>
      <c r="F20" s="19">
        <v>76</v>
      </c>
      <c r="G20" s="17">
        <v>1968</v>
      </c>
      <c r="H20" s="202">
        <v>3000</v>
      </c>
      <c r="I20" s="202"/>
      <c r="J20" s="56">
        <f t="shared" si="0"/>
        <v>5904000</v>
      </c>
      <c r="L20"/>
    </row>
    <row r="21" spans="1:12" ht="36.75" customHeight="1" x14ac:dyDescent="0.25">
      <c r="A21" s="62">
        <v>4</v>
      </c>
      <c r="B21" s="14">
        <v>44431</v>
      </c>
      <c r="C21" s="44" t="s">
        <v>108</v>
      </c>
      <c r="D21" s="17" t="s">
        <v>43</v>
      </c>
      <c r="E21" s="17" t="s">
        <v>44</v>
      </c>
      <c r="F21" s="19">
        <v>74</v>
      </c>
      <c r="G21" s="17">
        <v>1368</v>
      </c>
      <c r="H21" s="202">
        <v>3000</v>
      </c>
      <c r="I21" s="202"/>
      <c r="J21" s="56">
        <f t="shared" si="0"/>
        <v>4104000</v>
      </c>
      <c r="L21"/>
    </row>
    <row r="22" spans="1:12" ht="36.75" customHeight="1" x14ac:dyDescent="0.25">
      <c r="A22" s="62">
        <v>5</v>
      </c>
      <c r="B22" s="14">
        <v>44432</v>
      </c>
      <c r="C22" s="44" t="s">
        <v>109</v>
      </c>
      <c r="D22" s="17" t="s">
        <v>43</v>
      </c>
      <c r="E22" s="17" t="s">
        <v>44</v>
      </c>
      <c r="F22" s="19">
        <v>294</v>
      </c>
      <c r="G22" s="17">
        <v>8651</v>
      </c>
      <c r="H22" s="202">
        <v>3000</v>
      </c>
      <c r="I22" s="202"/>
      <c r="J22" s="56">
        <f t="shared" si="0"/>
        <v>25953000</v>
      </c>
      <c r="L22"/>
    </row>
    <row r="23" spans="1:12" ht="36.75" customHeight="1" x14ac:dyDescent="0.25">
      <c r="A23" s="62">
        <v>6</v>
      </c>
      <c r="B23" s="14">
        <v>44432</v>
      </c>
      <c r="C23" s="15" t="s">
        <v>110</v>
      </c>
      <c r="D23" s="17" t="s">
        <v>43</v>
      </c>
      <c r="E23" s="17" t="s">
        <v>44</v>
      </c>
      <c r="F23" s="19">
        <v>251</v>
      </c>
      <c r="G23" s="17">
        <v>6486</v>
      </c>
      <c r="H23" s="202">
        <v>3000</v>
      </c>
      <c r="I23" s="202"/>
      <c r="J23" s="56">
        <f t="shared" si="0"/>
        <v>19458000</v>
      </c>
      <c r="L23"/>
    </row>
    <row r="24" spans="1:12" ht="36.75" customHeight="1" x14ac:dyDescent="0.25">
      <c r="A24" s="62">
        <v>7</v>
      </c>
      <c r="B24" s="14">
        <v>44432</v>
      </c>
      <c r="C24" s="15" t="s">
        <v>111</v>
      </c>
      <c r="D24" s="17" t="s">
        <v>43</v>
      </c>
      <c r="E24" s="17" t="s">
        <v>44</v>
      </c>
      <c r="F24" s="19">
        <v>1</v>
      </c>
      <c r="G24" s="17">
        <v>11</v>
      </c>
      <c r="H24" s="202">
        <v>3000</v>
      </c>
      <c r="I24" s="202"/>
      <c r="J24" s="56">
        <f t="shared" si="0"/>
        <v>33000</v>
      </c>
      <c r="L24"/>
    </row>
    <row r="25" spans="1:12" ht="36.75" customHeight="1" x14ac:dyDescent="0.25">
      <c r="A25" s="62">
        <v>8</v>
      </c>
      <c r="B25" s="14">
        <v>44432</v>
      </c>
      <c r="C25" s="15" t="s">
        <v>112</v>
      </c>
      <c r="D25" s="17" t="s">
        <v>43</v>
      </c>
      <c r="E25" s="17" t="s">
        <v>44</v>
      </c>
      <c r="F25" s="19">
        <v>9</v>
      </c>
      <c r="G25" s="17">
        <v>123</v>
      </c>
      <c r="H25" s="202">
        <v>3000</v>
      </c>
      <c r="I25" s="202"/>
      <c r="J25" s="56">
        <f t="shared" si="0"/>
        <v>369000</v>
      </c>
      <c r="L25"/>
    </row>
    <row r="26" spans="1:12" ht="36.75" customHeight="1" x14ac:dyDescent="0.25">
      <c r="A26" s="62">
        <v>9</v>
      </c>
      <c r="B26" s="14">
        <v>44433</v>
      </c>
      <c r="C26" s="15" t="s">
        <v>113</v>
      </c>
      <c r="D26" s="17" t="s">
        <v>43</v>
      </c>
      <c r="E26" s="17" t="s">
        <v>44</v>
      </c>
      <c r="F26" s="19">
        <v>255</v>
      </c>
      <c r="G26" s="17">
        <v>6467</v>
      </c>
      <c r="H26" s="202">
        <v>3000</v>
      </c>
      <c r="I26" s="202"/>
      <c r="J26" s="56">
        <f t="shared" si="0"/>
        <v>19401000</v>
      </c>
      <c r="L26"/>
    </row>
    <row r="27" spans="1:12" ht="36.75" customHeight="1" x14ac:dyDescent="0.25">
      <c r="A27" s="62">
        <v>10</v>
      </c>
      <c r="B27" s="14">
        <v>44433</v>
      </c>
      <c r="C27" s="15" t="s">
        <v>114</v>
      </c>
      <c r="D27" s="17" t="s">
        <v>43</v>
      </c>
      <c r="E27" s="17" t="s">
        <v>44</v>
      </c>
      <c r="F27" s="19">
        <v>266</v>
      </c>
      <c r="G27" s="17">
        <v>5790</v>
      </c>
      <c r="H27" s="202">
        <v>3000</v>
      </c>
      <c r="I27" s="202"/>
      <c r="J27" s="56">
        <f t="shared" si="0"/>
        <v>17370000</v>
      </c>
      <c r="L27"/>
    </row>
    <row r="28" spans="1:12" ht="36.75" customHeight="1" x14ac:dyDescent="0.25">
      <c r="A28" s="62">
        <v>11</v>
      </c>
      <c r="B28" s="14">
        <v>44433</v>
      </c>
      <c r="C28" s="15" t="s">
        <v>115</v>
      </c>
      <c r="D28" s="17" t="s">
        <v>43</v>
      </c>
      <c r="E28" s="17" t="s">
        <v>44</v>
      </c>
      <c r="F28" s="19">
        <v>5</v>
      </c>
      <c r="G28" s="17">
        <v>106</v>
      </c>
      <c r="H28" s="202">
        <v>3000</v>
      </c>
      <c r="I28" s="202"/>
      <c r="J28" s="56">
        <f t="shared" si="0"/>
        <v>318000</v>
      </c>
      <c r="L28"/>
    </row>
    <row r="29" spans="1:12" ht="36.75" customHeight="1" x14ac:dyDescent="0.25">
      <c r="A29" s="62">
        <v>12</v>
      </c>
      <c r="B29" s="14">
        <v>44433</v>
      </c>
      <c r="C29" s="44" t="s">
        <v>116</v>
      </c>
      <c r="D29" s="17" t="s">
        <v>43</v>
      </c>
      <c r="E29" s="17" t="s">
        <v>44</v>
      </c>
      <c r="F29" s="19">
        <v>6</v>
      </c>
      <c r="G29" s="17">
        <v>162</v>
      </c>
      <c r="H29" s="202">
        <v>3000</v>
      </c>
      <c r="I29" s="202"/>
      <c r="J29" s="56">
        <f t="shared" si="0"/>
        <v>486000</v>
      </c>
      <c r="L29"/>
    </row>
    <row r="30" spans="1:12" ht="36.75" customHeight="1" x14ac:dyDescent="0.25">
      <c r="A30" s="62">
        <v>13</v>
      </c>
      <c r="B30" s="14">
        <v>44434</v>
      </c>
      <c r="C30" s="15" t="s">
        <v>117</v>
      </c>
      <c r="D30" s="17" t="s">
        <v>43</v>
      </c>
      <c r="E30" s="17" t="s">
        <v>44</v>
      </c>
      <c r="F30" s="19">
        <v>293</v>
      </c>
      <c r="G30" s="17">
        <v>7119</v>
      </c>
      <c r="H30" s="202">
        <v>3000</v>
      </c>
      <c r="I30" s="202"/>
      <c r="J30" s="56">
        <f t="shared" si="0"/>
        <v>21357000</v>
      </c>
      <c r="L30"/>
    </row>
    <row r="31" spans="1:12" ht="36.75" customHeight="1" x14ac:dyDescent="0.25">
      <c r="A31" s="62">
        <v>14</v>
      </c>
      <c r="B31" s="14">
        <v>44434</v>
      </c>
      <c r="C31" s="15" t="s">
        <v>118</v>
      </c>
      <c r="D31" s="17" t="s">
        <v>43</v>
      </c>
      <c r="E31" s="17" t="s">
        <v>44</v>
      </c>
      <c r="F31" s="19">
        <v>1</v>
      </c>
      <c r="G31" s="17">
        <v>22</v>
      </c>
      <c r="H31" s="202">
        <v>3000</v>
      </c>
      <c r="I31" s="202"/>
      <c r="J31" s="56">
        <f t="shared" si="0"/>
        <v>66000</v>
      </c>
      <c r="L31"/>
    </row>
    <row r="32" spans="1:12" ht="36.75" customHeight="1" x14ac:dyDescent="0.25">
      <c r="A32" s="62">
        <v>15</v>
      </c>
      <c r="B32" s="14">
        <v>44434</v>
      </c>
      <c r="C32" s="15" t="s">
        <v>119</v>
      </c>
      <c r="D32" s="17" t="s">
        <v>43</v>
      </c>
      <c r="E32" s="17" t="s">
        <v>44</v>
      </c>
      <c r="F32" s="19">
        <v>266</v>
      </c>
      <c r="G32" s="17">
        <v>5765</v>
      </c>
      <c r="H32" s="202">
        <v>3000</v>
      </c>
      <c r="I32" s="202"/>
      <c r="J32" s="56">
        <f t="shared" si="0"/>
        <v>17295000</v>
      </c>
      <c r="L32"/>
    </row>
    <row r="33" spans="1:12" ht="36.75" customHeight="1" x14ac:dyDescent="0.25">
      <c r="A33" s="62">
        <v>16</v>
      </c>
      <c r="B33" s="14">
        <v>44434</v>
      </c>
      <c r="C33" s="15" t="s">
        <v>120</v>
      </c>
      <c r="D33" s="17" t="s">
        <v>43</v>
      </c>
      <c r="E33" s="17" t="s">
        <v>44</v>
      </c>
      <c r="F33" s="19">
        <v>1</v>
      </c>
      <c r="G33" s="17">
        <v>26</v>
      </c>
      <c r="H33" s="202">
        <v>3000</v>
      </c>
      <c r="I33" s="202"/>
      <c r="J33" s="56">
        <f t="shared" si="0"/>
        <v>78000</v>
      </c>
      <c r="L33"/>
    </row>
    <row r="34" spans="1:12" ht="36.75" customHeight="1" x14ac:dyDescent="0.25">
      <c r="A34" s="62">
        <v>17</v>
      </c>
      <c r="B34" s="14">
        <v>44434</v>
      </c>
      <c r="C34" s="15" t="s">
        <v>121</v>
      </c>
      <c r="D34" s="17" t="s">
        <v>43</v>
      </c>
      <c r="E34" s="17" t="s">
        <v>44</v>
      </c>
      <c r="F34" s="19">
        <v>4</v>
      </c>
      <c r="G34" s="17">
        <v>41</v>
      </c>
      <c r="H34" s="202">
        <v>3000</v>
      </c>
      <c r="I34" s="202"/>
      <c r="J34" s="56">
        <f t="shared" si="0"/>
        <v>123000</v>
      </c>
      <c r="L34"/>
    </row>
    <row r="35" spans="1:12" ht="36.75" customHeight="1" x14ac:dyDescent="0.25">
      <c r="A35" s="62">
        <v>18</v>
      </c>
      <c r="B35" s="14">
        <v>44435</v>
      </c>
      <c r="C35" s="15" t="s">
        <v>122</v>
      </c>
      <c r="D35" s="17" t="s">
        <v>43</v>
      </c>
      <c r="E35" s="17" t="s">
        <v>44</v>
      </c>
      <c r="F35" s="19">
        <v>240</v>
      </c>
      <c r="G35" s="17">
        <v>5390</v>
      </c>
      <c r="H35" s="202">
        <v>3000</v>
      </c>
      <c r="I35" s="202"/>
      <c r="J35" s="56">
        <f t="shared" si="0"/>
        <v>16170000</v>
      </c>
      <c r="L35"/>
    </row>
    <row r="36" spans="1:12" ht="36.75" customHeight="1" x14ac:dyDescent="0.25">
      <c r="A36" s="62">
        <v>19</v>
      </c>
      <c r="B36" s="14">
        <v>44435</v>
      </c>
      <c r="C36" s="15" t="s">
        <v>123</v>
      </c>
      <c r="D36" s="17" t="s">
        <v>43</v>
      </c>
      <c r="E36" s="17" t="s">
        <v>44</v>
      </c>
      <c r="F36" s="19">
        <v>70</v>
      </c>
      <c r="G36" s="17">
        <v>2137</v>
      </c>
      <c r="H36" s="202">
        <v>3000</v>
      </c>
      <c r="I36" s="202"/>
      <c r="J36" s="56">
        <f t="shared" si="0"/>
        <v>6411000</v>
      </c>
      <c r="L36"/>
    </row>
    <row r="37" spans="1:12" ht="36.75" customHeight="1" x14ac:dyDescent="0.25">
      <c r="A37" s="62">
        <v>20</v>
      </c>
      <c r="B37" s="14">
        <v>44435</v>
      </c>
      <c r="C37" s="15" t="s">
        <v>124</v>
      </c>
      <c r="D37" s="17" t="s">
        <v>43</v>
      </c>
      <c r="E37" s="17" t="s">
        <v>44</v>
      </c>
      <c r="F37" s="19">
        <v>3</v>
      </c>
      <c r="G37" s="17">
        <v>37</v>
      </c>
      <c r="H37" s="202">
        <v>3000</v>
      </c>
      <c r="I37" s="202"/>
      <c r="J37" s="56">
        <f t="shared" si="0"/>
        <v>111000</v>
      </c>
      <c r="L37"/>
    </row>
    <row r="38" spans="1:12" ht="36.75" customHeight="1" x14ac:dyDescent="0.25">
      <c r="A38" s="62">
        <v>21</v>
      </c>
      <c r="B38" s="14">
        <v>44435</v>
      </c>
      <c r="C38" s="15" t="s">
        <v>125</v>
      </c>
      <c r="D38" s="17" t="s">
        <v>43</v>
      </c>
      <c r="E38" s="17" t="s">
        <v>44</v>
      </c>
      <c r="F38" s="19">
        <v>245</v>
      </c>
      <c r="G38" s="17">
        <v>6243</v>
      </c>
      <c r="H38" s="202">
        <v>3000</v>
      </c>
      <c r="I38" s="202"/>
      <c r="J38" s="56">
        <f t="shared" ref="J38:J53" si="1">G38*H38</f>
        <v>18729000</v>
      </c>
      <c r="L38"/>
    </row>
    <row r="39" spans="1:12" ht="36.75" customHeight="1" x14ac:dyDescent="0.25">
      <c r="A39" s="62">
        <v>22</v>
      </c>
      <c r="B39" s="14">
        <v>44436</v>
      </c>
      <c r="C39" s="15" t="s">
        <v>126</v>
      </c>
      <c r="D39" s="17" t="s">
        <v>43</v>
      </c>
      <c r="E39" s="17" t="s">
        <v>44</v>
      </c>
      <c r="F39" s="19">
        <v>208</v>
      </c>
      <c r="G39" s="17">
        <v>5301</v>
      </c>
      <c r="H39" s="202">
        <v>3000</v>
      </c>
      <c r="I39" s="202"/>
      <c r="J39" s="56">
        <f t="shared" si="1"/>
        <v>15903000</v>
      </c>
      <c r="L39"/>
    </row>
    <row r="40" spans="1:12" ht="36.75" customHeight="1" x14ac:dyDescent="0.25">
      <c r="A40" s="62">
        <v>23</v>
      </c>
      <c r="B40" s="14">
        <v>44436</v>
      </c>
      <c r="C40" s="15" t="s">
        <v>127</v>
      </c>
      <c r="D40" s="17" t="s">
        <v>43</v>
      </c>
      <c r="E40" s="17" t="s">
        <v>44</v>
      </c>
      <c r="F40" s="19">
        <v>259</v>
      </c>
      <c r="G40" s="17">
        <v>6875</v>
      </c>
      <c r="H40" s="202">
        <v>3000</v>
      </c>
      <c r="I40" s="202"/>
      <c r="J40" s="56">
        <f t="shared" si="1"/>
        <v>20625000</v>
      </c>
      <c r="L40"/>
    </row>
    <row r="41" spans="1:12" ht="36.75" customHeight="1" x14ac:dyDescent="0.25">
      <c r="A41" s="62">
        <v>24</v>
      </c>
      <c r="B41" s="14">
        <v>44436</v>
      </c>
      <c r="C41" s="15" t="s">
        <v>128</v>
      </c>
      <c r="D41" s="17" t="s">
        <v>43</v>
      </c>
      <c r="E41" s="17" t="s">
        <v>44</v>
      </c>
      <c r="F41" s="19">
        <v>1</v>
      </c>
      <c r="G41" s="17">
        <v>13</v>
      </c>
      <c r="H41" s="202">
        <v>3000</v>
      </c>
      <c r="I41" s="202"/>
      <c r="J41" s="56">
        <f t="shared" si="1"/>
        <v>39000</v>
      </c>
      <c r="L41"/>
    </row>
    <row r="42" spans="1:12" ht="36.75" customHeight="1" x14ac:dyDescent="0.25">
      <c r="A42" s="62">
        <v>25</v>
      </c>
      <c r="B42" s="14">
        <v>44436</v>
      </c>
      <c r="C42" s="15" t="s">
        <v>129</v>
      </c>
      <c r="D42" s="17" t="s">
        <v>43</v>
      </c>
      <c r="E42" s="17" t="s">
        <v>44</v>
      </c>
      <c r="F42" s="19">
        <v>1</v>
      </c>
      <c r="G42" s="17">
        <v>2</v>
      </c>
      <c r="H42" s="202">
        <v>3000</v>
      </c>
      <c r="I42" s="202"/>
      <c r="J42" s="56">
        <f t="shared" si="1"/>
        <v>6000</v>
      </c>
      <c r="L42"/>
    </row>
    <row r="43" spans="1:12" ht="36.75" customHeight="1" x14ac:dyDescent="0.25">
      <c r="A43" s="62">
        <v>26</v>
      </c>
      <c r="B43" s="14">
        <v>44437</v>
      </c>
      <c r="C43" s="15" t="s">
        <v>130</v>
      </c>
      <c r="D43" s="17" t="s">
        <v>43</v>
      </c>
      <c r="E43" s="17" t="s">
        <v>44</v>
      </c>
      <c r="F43" s="19">
        <v>78</v>
      </c>
      <c r="G43" s="17">
        <v>1578</v>
      </c>
      <c r="H43" s="202">
        <v>3000</v>
      </c>
      <c r="I43" s="202"/>
      <c r="J43" s="56">
        <f t="shared" si="1"/>
        <v>4734000</v>
      </c>
      <c r="L43"/>
    </row>
    <row r="44" spans="1:12" ht="36.75" customHeight="1" x14ac:dyDescent="0.25">
      <c r="A44" s="62">
        <v>27</v>
      </c>
      <c r="B44" s="14">
        <v>44437</v>
      </c>
      <c r="C44" s="15" t="s">
        <v>131</v>
      </c>
      <c r="D44" s="17" t="s">
        <v>43</v>
      </c>
      <c r="E44" s="17" t="s">
        <v>44</v>
      </c>
      <c r="F44" s="19">
        <v>9</v>
      </c>
      <c r="G44" s="17">
        <v>129</v>
      </c>
      <c r="H44" s="202">
        <v>3000</v>
      </c>
      <c r="I44" s="202"/>
      <c r="J44" s="56">
        <f t="shared" si="1"/>
        <v>387000</v>
      </c>
      <c r="L44"/>
    </row>
    <row r="45" spans="1:12" ht="36.75" customHeight="1" x14ac:dyDescent="0.25">
      <c r="A45" s="62">
        <v>28</v>
      </c>
      <c r="B45" s="14">
        <v>44437</v>
      </c>
      <c r="C45" s="15" t="s">
        <v>132</v>
      </c>
      <c r="D45" s="17" t="s">
        <v>43</v>
      </c>
      <c r="E45" s="17" t="s">
        <v>44</v>
      </c>
      <c r="F45" s="19">
        <v>10</v>
      </c>
      <c r="G45" s="17">
        <v>97</v>
      </c>
      <c r="H45" s="202">
        <v>3000</v>
      </c>
      <c r="I45" s="202"/>
      <c r="J45" s="56">
        <f t="shared" si="1"/>
        <v>291000</v>
      </c>
      <c r="L45"/>
    </row>
    <row r="46" spans="1:12" ht="36.75" customHeight="1" x14ac:dyDescent="0.25">
      <c r="A46" s="62">
        <v>29</v>
      </c>
      <c r="B46" s="14">
        <v>44437</v>
      </c>
      <c r="C46" s="15" t="s">
        <v>133</v>
      </c>
      <c r="D46" s="17" t="s">
        <v>43</v>
      </c>
      <c r="E46" s="17" t="s">
        <v>44</v>
      </c>
      <c r="F46" s="19">
        <v>130</v>
      </c>
      <c r="G46" s="17">
        <v>3224</v>
      </c>
      <c r="H46" s="202">
        <v>3000</v>
      </c>
      <c r="I46" s="202"/>
      <c r="J46" s="56">
        <f t="shared" si="1"/>
        <v>9672000</v>
      </c>
      <c r="L46"/>
    </row>
    <row r="47" spans="1:12" ht="36.75" customHeight="1" x14ac:dyDescent="0.25">
      <c r="A47" s="62">
        <v>30</v>
      </c>
      <c r="B47" s="14">
        <v>44437</v>
      </c>
      <c r="C47" s="15" t="s">
        <v>134</v>
      </c>
      <c r="D47" s="17" t="s">
        <v>43</v>
      </c>
      <c r="E47" s="17" t="s">
        <v>44</v>
      </c>
      <c r="F47" s="19">
        <v>220</v>
      </c>
      <c r="G47" s="17">
        <v>5284</v>
      </c>
      <c r="H47" s="202">
        <v>3000</v>
      </c>
      <c r="I47" s="202"/>
      <c r="J47" s="56">
        <f t="shared" si="1"/>
        <v>15852000</v>
      </c>
      <c r="L47"/>
    </row>
    <row r="48" spans="1:12" ht="36.75" customHeight="1" x14ac:dyDescent="0.25">
      <c r="A48" s="62">
        <v>31</v>
      </c>
      <c r="B48" s="14">
        <v>44438</v>
      </c>
      <c r="C48" s="15" t="s">
        <v>135</v>
      </c>
      <c r="D48" s="17" t="s">
        <v>43</v>
      </c>
      <c r="E48" s="17" t="s">
        <v>44</v>
      </c>
      <c r="F48" s="19">
        <v>85</v>
      </c>
      <c r="G48" s="17">
        <v>1715</v>
      </c>
      <c r="H48" s="202">
        <v>3000</v>
      </c>
      <c r="I48" s="202"/>
      <c r="J48" s="56">
        <f t="shared" si="1"/>
        <v>5145000</v>
      </c>
      <c r="L48"/>
    </row>
    <row r="49" spans="1:12" ht="36.75" customHeight="1" x14ac:dyDescent="0.25">
      <c r="A49" s="62">
        <v>32</v>
      </c>
      <c r="B49" s="14">
        <v>44438</v>
      </c>
      <c r="C49" s="15" t="s">
        <v>136</v>
      </c>
      <c r="D49" s="17" t="s">
        <v>43</v>
      </c>
      <c r="E49" s="17" t="s">
        <v>44</v>
      </c>
      <c r="F49" s="19">
        <v>82</v>
      </c>
      <c r="G49" s="17">
        <v>2224</v>
      </c>
      <c r="H49" s="202">
        <v>3000</v>
      </c>
      <c r="I49" s="202"/>
      <c r="J49" s="56">
        <f t="shared" si="1"/>
        <v>6672000</v>
      </c>
      <c r="L49"/>
    </row>
    <row r="50" spans="1:12" ht="36.75" customHeight="1" x14ac:dyDescent="0.25">
      <c r="A50" s="62">
        <v>33</v>
      </c>
      <c r="B50" s="14">
        <v>44439</v>
      </c>
      <c r="C50" s="15" t="s">
        <v>137</v>
      </c>
      <c r="D50" s="17" t="s">
        <v>43</v>
      </c>
      <c r="E50" s="17" t="s">
        <v>44</v>
      </c>
      <c r="F50" s="19">
        <v>2</v>
      </c>
      <c r="G50" s="17">
        <v>29</v>
      </c>
      <c r="H50" s="202">
        <v>3000</v>
      </c>
      <c r="I50" s="202"/>
      <c r="J50" s="56">
        <f t="shared" si="1"/>
        <v>87000</v>
      </c>
      <c r="L50"/>
    </row>
    <row r="51" spans="1:12" ht="36.75" customHeight="1" x14ac:dyDescent="0.25">
      <c r="A51" s="62">
        <v>34</v>
      </c>
      <c r="B51" s="14">
        <v>44439</v>
      </c>
      <c r="C51" s="15" t="s">
        <v>138</v>
      </c>
      <c r="D51" s="17" t="s">
        <v>43</v>
      </c>
      <c r="E51" s="17" t="s">
        <v>44</v>
      </c>
      <c r="F51" s="19">
        <v>45</v>
      </c>
      <c r="G51" s="17">
        <v>1211</v>
      </c>
      <c r="H51" s="202">
        <v>3000</v>
      </c>
      <c r="I51" s="202"/>
      <c r="J51" s="56">
        <f t="shared" si="1"/>
        <v>3633000</v>
      </c>
      <c r="L51"/>
    </row>
    <row r="52" spans="1:12" ht="36.75" customHeight="1" x14ac:dyDescent="0.25">
      <c r="A52" s="62">
        <v>35</v>
      </c>
      <c r="B52" s="14">
        <v>44439</v>
      </c>
      <c r="C52" s="15" t="s">
        <v>139</v>
      </c>
      <c r="D52" s="17" t="s">
        <v>43</v>
      </c>
      <c r="E52" s="17" t="s">
        <v>44</v>
      </c>
      <c r="F52" s="19">
        <v>289</v>
      </c>
      <c r="G52" s="17">
        <v>7812</v>
      </c>
      <c r="H52" s="202">
        <v>3000</v>
      </c>
      <c r="I52" s="202"/>
      <c r="J52" s="56">
        <f t="shared" si="1"/>
        <v>23436000</v>
      </c>
      <c r="L52"/>
    </row>
    <row r="53" spans="1:12" ht="36.75" customHeight="1" x14ac:dyDescent="0.25">
      <c r="A53" s="62">
        <v>36</v>
      </c>
      <c r="B53" s="14">
        <v>44439</v>
      </c>
      <c r="C53" s="15" t="s">
        <v>140</v>
      </c>
      <c r="D53" s="17" t="s">
        <v>43</v>
      </c>
      <c r="E53" s="17" t="s">
        <v>44</v>
      </c>
      <c r="F53" s="19">
        <v>266</v>
      </c>
      <c r="G53" s="17">
        <v>6087</v>
      </c>
      <c r="H53" s="202">
        <v>3000</v>
      </c>
      <c r="I53" s="202"/>
      <c r="J53" s="56">
        <f t="shared" si="1"/>
        <v>18261000</v>
      </c>
      <c r="L53"/>
    </row>
    <row r="54" spans="1:12" ht="27.75" customHeight="1" thickBot="1" x14ac:dyDescent="0.3">
      <c r="A54" s="191" t="s">
        <v>24</v>
      </c>
      <c r="B54" s="192"/>
      <c r="C54" s="192"/>
      <c r="D54" s="192"/>
      <c r="E54" s="192"/>
      <c r="F54" s="192"/>
      <c r="G54" s="192"/>
      <c r="H54" s="192"/>
      <c r="I54" s="193"/>
      <c r="J54" s="22">
        <f>SUM(J18:J53)</f>
        <v>298947000</v>
      </c>
      <c r="L54" s="29"/>
    </row>
    <row r="55" spans="1:12" ht="11.25" customHeight="1" x14ac:dyDescent="0.25">
      <c r="A55" s="194"/>
      <c r="B55" s="194"/>
      <c r="C55" s="58"/>
      <c r="D55" s="58"/>
      <c r="E55" s="58"/>
      <c r="F55" s="58"/>
      <c r="G55" s="58"/>
      <c r="H55" s="23"/>
      <c r="I55" s="23"/>
      <c r="J55" s="24"/>
      <c r="L55" s="3"/>
    </row>
    <row r="56" spans="1:12" x14ac:dyDescent="0.25">
      <c r="A56" s="58"/>
      <c r="B56" s="58"/>
      <c r="C56" s="58"/>
      <c r="D56" s="58"/>
      <c r="E56" s="58"/>
      <c r="F56" s="58"/>
      <c r="G56" s="59" t="s">
        <v>36</v>
      </c>
      <c r="H56" s="59"/>
      <c r="I56" s="23"/>
      <c r="J56" s="24">
        <f>J54*10%</f>
        <v>29894700</v>
      </c>
      <c r="L56" s="25"/>
    </row>
    <row r="57" spans="1:12" x14ac:dyDescent="0.25">
      <c r="A57" s="58"/>
      <c r="B57" s="58"/>
      <c r="C57" s="58"/>
      <c r="D57" s="58"/>
      <c r="E57" s="58"/>
      <c r="F57" s="58"/>
      <c r="G57" s="46" t="s">
        <v>37</v>
      </c>
      <c r="H57" s="46"/>
      <c r="I57" s="46"/>
      <c r="J57" s="40">
        <f>J54-J56</f>
        <v>269052300</v>
      </c>
      <c r="L57" s="25"/>
    </row>
    <row r="58" spans="1:12" x14ac:dyDescent="0.25">
      <c r="A58" s="58"/>
      <c r="B58" s="58"/>
      <c r="C58" s="58"/>
      <c r="D58" s="58"/>
      <c r="E58" s="58"/>
      <c r="F58" s="58"/>
      <c r="G58" s="59" t="s">
        <v>25</v>
      </c>
      <c r="H58" s="59"/>
      <c r="I58" s="25" t="e">
        <f>#REF!*1%</f>
        <v>#REF!</v>
      </c>
      <c r="J58" s="24">
        <f>J57*1%</f>
        <v>2690523</v>
      </c>
    </row>
    <row r="59" spans="1:12" ht="16.5" thickBot="1" x14ac:dyDescent="0.3">
      <c r="A59" s="58"/>
      <c r="B59" s="58"/>
      <c r="C59" s="58"/>
      <c r="D59" s="58"/>
      <c r="E59" s="58"/>
      <c r="F59" s="58"/>
      <c r="G59" s="59" t="s">
        <v>42</v>
      </c>
      <c r="H59" s="59"/>
      <c r="I59" s="24">
        <f>I55*10%</f>
        <v>0</v>
      </c>
      <c r="J59" s="26">
        <f>J57*2%</f>
        <v>5381046</v>
      </c>
    </row>
    <row r="60" spans="1:12" x14ac:dyDescent="0.25">
      <c r="E60" s="1"/>
      <c r="F60" s="1"/>
      <c r="G60" s="27" t="s">
        <v>29</v>
      </c>
      <c r="H60" s="27"/>
      <c r="I60" s="28" t="e">
        <f>I54+I58</f>
        <v>#REF!</v>
      </c>
      <c r="J60" s="28">
        <f>J57-J59+J58</f>
        <v>266361777</v>
      </c>
    </row>
    <row r="61" spans="1:12" ht="8.25" customHeight="1" x14ac:dyDescent="0.25">
      <c r="E61" s="1"/>
      <c r="F61" s="1"/>
      <c r="G61" s="1"/>
      <c r="H61" s="27"/>
      <c r="I61" s="28"/>
      <c r="J61" s="28"/>
      <c r="L61" s="3"/>
    </row>
    <row r="62" spans="1:12" x14ac:dyDescent="0.25">
      <c r="A62" s="1" t="s">
        <v>141</v>
      </c>
      <c r="D62" s="1"/>
      <c r="E62" s="1"/>
      <c r="F62" s="1"/>
      <c r="G62" s="1"/>
      <c r="H62" s="27"/>
      <c r="I62" s="27"/>
      <c r="J62" s="28"/>
    </row>
    <row r="63" spans="1:12" ht="12.75" customHeight="1" x14ac:dyDescent="0.25">
      <c r="A63" s="42"/>
      <c r="D63" s="1"/>
      <c r="E63" s="1"/>
      <c r="F63" s="1"/>
      <c r="G63" s="1"/>
      <c r="H63" s="27"/>
      <c r="I63" s="27"/>
      <c r="J63" s="28"/>
    </row>
    <row r="64" spans="1:12" x14ac:dyDescent="0.25">
      <c r="A64" s="30" t="s">
        <v>30</v>
      </c>
    </row>
    <row r="65" spans="1:10" x14ac:dyDescent="0.25">
      <c r="A65" s="31" t="s">
        <v>31</v>
      </c>
      <c r="B65" s="32"/>
      <c r="C65" s="32"/>
      <c r="D65" s="33"/>
      <c r="E65" s="33"/>
      <c r="F65" s="33"/>
      <c r="G65" s="33"/>
    </row>
    <row r="66" spans="1:10" x14ac:dyDescent="0.25">
      <c r="A66" s="31" t="s">
        <v>32</v>
      </c>
      <c r="B66" s="32"/>
      <c r="C66" s="32"/>
      <c r="D66" s="33"/>
      <c r="E66" s="33"/>
      <c r="F66" s="33"/>
      <c r="G66" s="33"/>
    </row>
    <row r="67" spans="1:10" x14ac:dyDescent="0.25">
      <c r="A67" s="34" t="s">
        <v>33</v>
      </c>
      <c r="B67" s="35"/>
      <c r="C67" s="35"/>
      <c r="D67" s="33"/>
      <c r="E67" s="33"/>
      <c r="F67" s="33"/>
      <c r="G67" s="33"/>
    </row>
    <row r="68" spans="1:10" x14ac:dyDescent="0.25">
      <c r="A68" s="36" t="s">
        <v>0</v>
      </c>
      <c r="B68" s="37"/>
      <c r="C68" s="37"/>
      <c r="D68" s="33"/>
      <c r="E68" s="33"/>
      <c r="F68" s="33"/>
      <c r="G68" s="33"/>
    </row>
    <row r="69" spans="1:10" ht="9.75" customHeight="1" x14ac:dyDescent="0.25">
      <c r="A69" s="38"/>
      <c r="B69" s="38"/>
      <c r="C69" s="38"/>
    </row>
    <row r="70" spans="1:10" x14ac:dyDescent="0.25">
      <c r="H70" s="39" t="s">
        <v>34</v>
      </c>
      <c r="I70" s="195" t="str">
        <f>+J13</f>
        <v xml:space="preserve"> 01 Oktober 2021</v>
      </c>
      <c r="J70" s="196"/>
    </row>
    <row r="74" spans="1:10" ht="18" customHeight="1" x14ac:dyDescent="0.25"/>
    <row r="75" spans="1:10" ht="17.25" customHeight="1" x14ac:dyDescent="0.25"/>
    <row r="77" spans="1:10" x14ac:dyDescent="0.25">
      <c r="H77" s="183" t="s">
        <v>35</v>
      </c>
      <c r="I77" s="183"/>
      <c r="J77" s="183"/>
    </row>
  </sheetData>
  <mergeCells count="42">
    <mergeCell ref="H21:I21"/>
    <mergeCell ref="A10:J10"/>
    <mergeCell ref="H17:I17"/>
    <mergeCell ref="H18:I18"/>
    <mergeCell ref="H19:I19"/>
    <mergeCell ref="H20:I20"/>
    <mergeCell ref="H33:I33"/>
    <mergeCell ref="H22:I22"/>
    <mergeCell ref="H23:I23"/>
    <mergeCell ref="H24:I24"/>
    <mergeCell ref="H25:I25"/>
    <mergeCell ref="H26:I26"/>
    <mergeCell ref="H27:I27"/>
    <mergeCell ref="H28:I28"/>
    <mergeCell ref="H29:I29"/>
    <mergeCell ref="H30:I30"/>
    <mergeCell ref="H31:I31"/>
    <mergeCell ref="H32:I32"/>
    <mergeCell ref="A55:B55"/>
    <mergeCell ref="H46:I46"/>
    <mergeCell ref="H47:I47"/>
    <mergeCell ref="H48:I48"/>
    <mergeCell ref="H49:I49"/>
    <mergeCell ref="H34:I34"/>
    <mergeCell ref="H35:I35"/>
    <mergeCell ref="H36:I36"/>
    <mergeCell ref="H37:I37"/>
    <mergeCell ref="A54:I54"/>
    <mergeCell ref="H77:J77"/>
    <mergeCell ref="H38:I38"/>
    <mergeCell ref="H39:I39"/>
    <mergeCell ref="H40:I40"/>
    <mergeCell ref="H41:I41"/>
    <mergeCell ref="H42:I42"/>
    <mergeCell ref="H43:I43"/>
    <mergeCell ref="H44:I44"/>
    <mergeCell ref="H45:I45"/>
    <mergeCell ref="H50:I50"/>
    <mergeCell ref="H51:I51"/>
    <mergeCell ref="H52:I52"/>
    <mergeCell ref="H53:I53"/>
    <mergeCell ref="I70:J70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8"/>
  <sheetViews>
    <sheetView topLeftCell="A11" workbookViewId="0">
      <selection activeCell="H14" sqref="H14:J15"/>
    </sheetView>
  </sheetViews>
  <sheetFormatPr defaultRowHeight="15.75" x14ac:dyDescent="0.25"/>
  <cols>
    <col min="1" max="1" width="6.42578125" style="2" customWidth="1"/>
    <col min="2" max="2" width="10.7109375" style="2" customWidth="1"/>
    <col min="3" max="3" width="10" style="2" customWidth="1"/>
    <col min="4" max="4" width="23.28515625" style="2" customWidth="1"/>
    <col min="5" max="5" width="16.28515625" style="2" customWidth="1"/>
    <col min="6" max="6" width="6.85546875" style="2" bestFit="1" customWidth="1"/>
    <col min="7" max="7" width="8.140625" style="2" customWidth="1"/>
    <col min="8" max="8" width="14.140625" style="3" bestFit="1" customWidth="1"/>
    <col min="9" max="9" width="1.5703125" style="3" customWidth="1"/>
    <col min="10" max="10" width="19" style="2" customWidth="1"/>
    <col min="11" max="11" width="9.140625" style="2"/>
    <col min="12" max="12" width="16.855468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99" t="s">
        <v>6</v>
      </c>
      <c r="B10" s="200"/>
      <c r="C10" s="200"/>
      <c r="D10" s="200"/>
      <c r="E10" s="200"/>
      <c r="F10" s="200"/>
      <c r="G10" s="200"/>
      <c r="H10" s="200"/>
      <c r="I10" s="200"/>
      <c r="J10" s="201"/>
    </row>
    <row r="12" spans="1:10" x14ac:dyDescent="0.25">
      <c r="A12" s="2" t="s">
        <v>7</v>
      </c>
      <c r="B12" s="2" t="s">
        <v>8</v>
      </c>
      <c r="H12" s="3" t="s">
        <v>9</v>
      </c>
      <c r="I12" s="7" t="s">
        <v>10</v>
      </c>
      <c r="J12" s="8" t="s">
        <v>143</v>
      </c>
    </row>
    <row r="13" spans="1:10" x14ac:dyDescent="0.25">
      <c r="H13" s="3" t="s">
        <v>11</v>
      </c>
      <c r="I13" s="7" t="s">
        <v>10</v>
      </c>
      <c r="J13" s="9" t="s">
        <v>76</v>
      </c>
    </row>
    <row r="14" spans="1:10" x14ac:dyDescent="0.25">
      <c r="H14" s="3" t="s">
        <v>371</v>
      </c>
      <c r="I14" s="7" t="s">
        <v>10</v>
      </c>
      <c r="J14" s="2" t="s">
        <v>459</v>
      </c>
    </row>
    <row r="15" spans="1:10" x14ac:dyDescent="0.25">
      <c r="A15" s="2" t="s">
        <v>13</v>
      </c>
      <c r="B15" s="8" t="s">
        <v>14</v>
      </c>
      <c r="C15" s="8"/>
      <c r="J15" s="2" t="s">
        <v>481</v>
      </c>
    </row>
    <row r="16" spans="1:10" ht="16.5" thickBot="1" x14ac:dyDescent="0.3"/>
    <row r="17" spans="1:12" ht="26.25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57" t="s">
        <v>20</v>
      </c>
      <c r="G17" s="57" t="s">
        <v>21</v>
      </c>
      <c r="H17" s="187" t="s">
        <v>22</v>
      </c>
      <c r="I17" s="188"/>
      <c r="J17" s="12" t="s">
        <v>23</v>
      </c>
    </row>
    <row r="18" spans="1:12" ht="33" customHeight="1" x14ac:dyDescent="0.25">
      <c r="A18" s="13">
        <v>1</v>
      </c>
      <c r="B18" s="14">
        <v>44436</v>
      </c>
      <c r="C18" s="15" t="s">
        <v>144</v>
      </c>
      <c r="D18" s="17" t="s">
        <v>45</v>
      </c>
      <c r="E18" s="17" t="s">
        <v>46</v>
      </c>
      <c r="F18" s="19">
        <v>173</v>
      </c>
      <c r="G18" s="17">
        <v>4113</v>
      </c>
      <c r="H18" s="197">
        <v>3000</v>
      </c>
      <c r="I18" s="198"/>
      <c r="J18" s="21">
        <f>G18*H18</f>
        <v>12339000</v>
      </c>
      <c r="L18"/>
    </row>
    <row r="19" spans="1:12" ht="33" customHeight="1" x14ac:dyDescent="0.25">
      <c r="A19" s="13">
        <v>2</v>
      </c>
      <c r="B19" s="14">
        <v>44436</v>
      </c>
      <c r="C19" s="44" t="s">
        <v>145</v>
      </c>
      <c r="D19" s="17" t="s">
        <v>45</v>
      </c>
      <c r="E19" s="17" t="s">
        <v>46</v>
      </c>
      <c r="F19" s="19">
        <v>16</v>
      </c>
      <c r="G19" s="17">
        <v>435</v>
      </c>
      <c r="H19" s="197">
        <v>3000</v>
      </c>
      <c r="I19" s="198"/>
      <c r="J19" s="21">
        <f t="shared" ref="J19:J24" si="0">G19*H19</f>
        <v>1305000</v>
      </c>
      <c r="L19"/>
    </row>
    <row r="20" spans="1:12" ht="33" customHeight="1" x14ac:dyDescent="0.25">
      <c r="A20" s="13">
        <v>3</v>
      </c>
      <c r="B20" s="14">
        <v>44437</v>
      </c>
      <c r="C20" s="44" t="s">
        <v>146</v>
      </c>
      <c r="D20" s="17" t="s">
        <v>45</v>
      </c>
      <c r="E20" s="17" t="s">
        <v>46</v>
      </c>
      <c r="F20" s="19">
        <v>82</v>
      </c>
      <c r="G20" s="17">
        <v>1857</v>
      </c>
      <c r="H20" s="197">
        <v>3000</v>
      </c>
      <c r="I20" s="198"/>
      <c r="J20" s="21">
        <f t="shared" si="0"/>
        <v>5571000</v>
      </c>
      <c r="L20"/>
    </row>
    <row r="21" spans="1:12" ht="33" customHeight="1" x14ac:dyDescent="0.25">
      <c r="A21" s="13">
        <v>4</v>
      </c>
      <c r="B21" s="14">
        <v>44437</v>
      </c>
      <c r="C21" s="44" t="s">
        <v>148</v>
      </c>
      <c r="D21" s="17" t="s">
        <v>45</v>
      </c>
      <c r="E21" s="17" t="s">
        <v>46</v>
      </c>
      <c r="F21" s="19">
        <v>142</v>
      </c>
      <c r="G21" s="17">
        <v>3121</v>
      </c>
      <c r="H21" s="197">
        <v>3000</v>
      </c>
      <c r="I21" s="198"/>
      <c r="J21" s="21">
        <f>G21*H21</f>
        <v>9363000</v>
      </c>
      <c r="L21"/>
    </row>
    <row r="22" spans="1:12" ht="33" customHeight="1" x14ac:dyDescent="0.25">
      <c r="A22" s="13">
        <v>5</v>
      </c>
      <c r="B22" s="14">
        <v>44438</v>
      </c>
      <c r="C22" s="44" t="s">
        <v>147</v>
      </c>
      <c r="D22" s="17" t="s">
        <v>45</v>
      </c>
      <c r="E22" s="17" t="s">
        <v>46</v>
      </c>
      <c r="F22" s="19">
        <v>70</v>
      </c>
      <c r="G22" s="17">
        <v>1907</v>
      </c>
      <c r="H22" s="197">
        <v>3000</v>
      </c>
      <c r="I22" s="198"/>
      <c r="J22" s="21">
        <f t="shared" si="0"/>
        <v>5721000</v>
      </c>
      <c r="L22"/>
    </row>
    <row r="23" spans="1:12" ht="33" customHeight="1" x14ac:dyDescent="0.25">
      <c r="A23" s="13">
        <v>6</v>
      </c>
      <c r="B23" s="14">
        <v>44439</v>
      </c>
      <c r="C23" s="15" t="s">
        <v>149</v>
      </c>
      <c r="D23" s="17" t="s">
        <v>45</v>
      </c>
      <c r="E23" s="17" t="s">
        <v>46</v>
      </c>
      <c r="F23" s="19">
        <v>4</v>
      </c>
      <c r="G23" s="17">
        <v>94</v>
      </c>
      <c r="H23" s="197">
        <v>3000</v>
      </c>
      <c r="I23" s="198"/>
      <c r="J23" s="21">
        <f t="shared" si="0"/>
        <v>282000</v>
      </c>
      <c r="L23"/>
    </row>
    <row r="24" spans="1:12" ht="33" customHeight="1" x14ac:dyDescent="0.25">
      <c r="A24" s="13">
        <v>7</v>
      </c>
      <c r="B24" s="14">
        <v>44439</v>
      </c>
      <c r="C24" s="15" t="s">
        <v>150</v>
      </c>
      <c r="D24" s="17" t="s">
        <v>45</v>
      </c>
      <c r="E24" s="17" t="s">
        <v>46</v>
      </c>
      <c r="F24" s="19">
        <v>238</v>
      </c>
      <c r="G24" s="17">
        <v>5612</v>
      </c>
      <c r="H24" s="197">
        <v>3000</v>
      </c>
      <c r="I24" s="198"/>
      <c r="J24" s="21">
        <f t="shared" si="0"/>
        <v>16836000</v>
      </c>
      <c r="L24"/>
    </row>
    <row r="25" spans="1:12" ht="32.25" customHeight="1" thickBot="1" x14ac:dyDescent="0.3">
      <c r="A25" s="191" t="s">
        <v>24</v>
      </c>
      <c r="B25" s="192"/>
      <c r="C25" s="192"/>
      <c r="D25" s="192"/>
      <c r="E25" s="192"/>
      <c r="F25" s="192"/>
      <c r="G25" s="192"/>
      <c r="H25" s="192"/>
      <c r="I25" s="193"/>
      <c r="J25" s="22">
        <f>SUM(J18:J24)</f>
        <v>51417000</v>
      </c>
      <c r="L25" s="29"/>
    </row>
    <row r="26" spans="1:12" x14ac:dyDescent="0.25">
      <c r="A26" s="194"/>
      <c r="B26" s="194"/>
      <c r="C26" s="58"/>
      <c r="D26" s="58"/>
      <c r="E26" s="58"/>
      <c r="F26" s="58"/>
      <c r="G26" s="58"/>
      <c r="H26" s="23"/>
      <c r="I26" s="23"/>
      <c r="J26" s="24"/>
      <c r="L26" s="3"/>
    </row>
    <row r="27" spans="1:12" x14ac:dyDescent="0.25">
      <c r="A27" s="58"/>
      <c r="B27" s="58"/>
      <c r="C27" s="58"/>
      <c r="D27" s="58"/>
      <c r="E27" s="58"/>
      <c r="F27" s="58"/>
      <c r="G27" s="60" t="s">
        <v>36</v>
      </c>
      <c r="H27" s="60"/>
      <c r="I27" s="23"/>
      <c r="J27" s="24">
        <f>J25*10%</f>
        <v>5141700</v>
      </c>
      <c r="L27" s="25"/>
    </row>
    <row r="28" spans="1:12" x14ac:dyDescent="0.25">
      <c r="A28" s="58"/>
      <c r="B28" s="58"/>
      <c r="C28" s="58"/>
      <c r="D28" s="58"/>
      <c r="E28" s="58"/>
      <c r="F28" s="58"/>
      <c r="G28" s="47" t="s">
        <v>37</v>
      </c>
      <c r="H28" s="47"/>
      <c r="I28" s="46"/>
      <c r="J28" s="40">
        <f>J25-J27</f>
        <v>46275300</v>
      </c>
      <c r="L28" s="25"/>
    </row>
    <row r="29" spans="1:12" x14ac:dyDescent="0.25">
      <c r="A29" s="58"/>
      <c r="B29" s="58"/>
      <c r="C29" s="58"/>
      <c r="D29" s="58"/>
      <c r="E29" s="58"/>
      <c r="F29" s="58"/>
      <c r="G29" s="60" t="s">
        <v>25</v>
      </c>
      <c r="H29" s="60"/>
      <c r="I29" s="25" t="e">
        <f>#REF!*1%</f>
        <v>#REF!</v>
      </c>
      <c r="J29" s="24">
        <f>J28*1%</f>
        <v>462753</v>
      </c>
    </row>
    <row r="30" spans="1:12" ht="16.5" thickBot="1" x14ac:dyDescent="0.3">
      <c r="A30" s="58"/>
      <c r="B30" s="58"/>
      <c r="C30" s="58"/>
      <c r="D30" s="58"/>
      <c r="E30" s="58"/>
      <c r="F30" s="58"/>
      <c r="G30" s="60" t="s">
        <v>42</v>
      </c>
      <c r="H30" s="60"/>
      <c r="I30" s="24">
        <f>I26*10%</f>
        <v>0</v>
      </c>
      <c r="J30" s="26">
        <f>J28*2%</f>
        <v>925506</v>
      </c>
    </row>
    <row r="31" spans="1:12" x14ac:dyDescent="0.25">
      <c r="E31" s="1"/>
      <c r="F31" s="1"/>
      <c r="G31" s="48" t="s">
        <v>29</v>
      </c>
      <c r="H31" s="48"/>
      <c r="I31" s="28" t="e">
        <f>I25+I29</f>
        <v>#REF!</v>
      </c>
      <c r="J31" s="28">
        <f>J28-J30+J29</f>
        <v>45812547</v>
      </c>
    </row>
    <row r="32" spans="1:12" ht="6.75" customHeight="1" x14ac:dyDescent="0.25">
      <c r="E32" s="1"/>
      <c r="F32" s="1"/>
      <c r="G32" s="1"/>
      <c r="H32" s="27"/>
      <c r="I32" s="28"/>
      <c r="J32" s="28"/>
      <c r="L32" s="3"/>
    </row>
    <row r="33" spans="1:10" x14ac:dyDescent="0.25">
      <c r="A33" s="1" t="s">
        <v>151</v>
      </c>
      <c r="D33" s="1"/>
      <c r="E33" s="1"/>
      <c r="F33" s="1"/>
      <c r="G33" s="1"/>
      <c r="H33" s="27"/>
      <c r="I33" s="27"/>
      <c r="J33" s="28"/>
    </row>
    <row r="34" spans="1:10" ht="9" customHeight="1" x14ac:dyDescent="0.25">
      <c r="A34" s="42"/>
      <c r="D34" s="1"/>
      <c r="E34" s="1"/>
      <c r="F34" s="1"/>
      <c r="G34" s="1"/>
      <c r="H34" s="27"/>
      <c r="I34" s="27"/>
      <c r="J34" s="28"/>
    </row>
    <row r="35" spans="1:10" x14ac:dyDescent="0.25">
      <c r="A35" s="30" t="s">
        <v>30</v>
      </c>
    </row>
    <row r="36" spans="1:10" x14ac:dyDescent="0.25">
      <c r="A36" s="31" t="s">
        <v>31</v>
      </c>
      <c r="B36" s="32"/>
      <c r="C36" s="32"/>
      <c r="D36" s="33"/>
      <c r="E36" s="33"/>
      <c r="F36" s="33"/>
      <c r="G36" s="33"/>
    </row>
    <row r="37" spans="1:10" x14ac:dyDescent="0.25">
      <c r="A37" s="31" t="s">
        <v>32</v>
      </c>
      <c r="B37" s="32"/>
      <c r="C37" s="32"/>
      <c r="D37" s="33"/>
      <c r="E37" s="33"/>
      <c r="F37" s="33"/>
      <c r="G37" s="33"/>
    </row>
    <row r="38" spans="1:10" x14ac:dyDescent="0.25">
      <c r="A38" s="34" t="s">
        <v>33</v>
      </c>
      <c r="B38" s="35"/>
      <c r="C38" s="35"/>
      <c r="D38" s="33"/>
      <c r="E38" s="33"/>
      <c r="F38" s="33"/>
      <c r="G38" s="33"/>
    </row>
    <row r="39" spans="1:10" x14ac:dyDescent="0.25">
      <c r="A39" s="36" t="s">
        <v>0</v>
      </c>
      <c r="B39" s="37"/>
      <c r="C39" s="37"/>
      <c r="D39" s="33"/>
      <c r="E39" s="33"/>
      <c r="F39" s="33"/>
      <c r="G39" s="33"/>
    </row>
    <row r="40" spans="1:10" ht="5.25" customHeight="1" x14ac:dyDescent="0.25">
      <c r="A40" s="38"/>
      <c r="B40" s="38"/>
      <c r="C40" s="38"/>
    </row>
    <row r="41" spans="1:10" x14ac:dyDescent="0.25">
      <c r="H41" s="39" t="s">
        <v>34</v>
      </c>
      <c r="I41" s="195" t="str">
        <f>+J13</f>
        <v xml:space="preserve"> 01 Oktober 2021</v>
      </c>
      <c r="J41" s="196"/>
    </row>
    <row r="45" spans="1:10" ht="18" customHeight="1" x14ac:dyDescent="0.25"/>
    <row r="46" spans="1:10" ht="17.25" customHeight="1" x14ac:dyDescent="0.25"/>
    <row r="48" spans="1:10" x14ac:dyDescent="0.25">
      <c r="H48" s="183" t="s">
        <v>35</v>
      </c>
      <c r="I48" s="183"/>
      <c r="J48" s="183"/>
    </row>
  </sheetData>
  <mergeCells count="13">
    <mergeCell ref="A10:J10"/>
    <mergeCell ref="H17:I17"/>
    <mergeCell ref="H18:I18"/>
    <mergeCell ref="H19:I19"/>
    <mergeCell ref="H20:I20"/>
    <mergeCell ref="A25:I25"/>
    <mergeCell ref="A26:B26"/>
    <mergeCell ref="I41:J41"/>
    <mergeCell ref="H48:J48"/>
    <mergeCell ref="H21:I21"/>
    <mergeCell ref="H23:I23"/>
    <mergeCell ref="H24:I24"/>
    <mergeCell ref="H22:I22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9"/>
  <sheetViews>
    <sheetView zoomScaleNormal="100" workbookViewId="0">
      <selection activeCell="H13" sqref="H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140625" style="2" customWidth="1"/>
    <col min="5" max="5" width="13.42578125" style="2" customWidth="1"/>
    <col min="6" max="6" width="6" style="2" customWidth="1"/>
    <col min="7" max="7" width="5.28515625" style="2" customWidth="1"/>
    <col min="8" max="8" width="13.28515625" style="3" customWidth="1"/>
    <col min="9" max="9" width="1.5703125" style="3" customWidth="1"/>
    <col min="10" max="10" width="19.42578125" style="2" customWidth="1"/>
    <col min="11" max="13" width="9.140625" style="2"/>
    <col min="14" max="14" width="11.5703125" style="2" bestFit="1" customWidth="1"/>
    <col min="15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8" spans="1:10" ht="16.5" thickBot="1" x14ac:dyDescent="0.3">
      <c r="A8" s="5"/>
      <c r="B8" s="5"/>
      <c r="C8" s="5"/>
      <c r="D8" s="5"/>
      <c r="E8" s="5"/>
      <c r="F8" s="5"/>
      <c r="G8" s="5"/>
      <c r="H8" s="6"/>
      <c r="I8" s="6"/>
      <c r="J8" s="5"/>
    </row>
    <row r="9" spans="1:10" ht="18.75" customHeight="1" thickBot="1" x14ac:dyDescent="0.3">
      <c r="A9" s="184" t="s">
        <v>6</v>
      </c>
      <c r="B9" s="185"/>
      <c r="C9" s="185"/>
      <c r="D9" s="185"/>
      <c r="E9" s="185"/>
      <c r="F9" s="185"/>
      <c r="G9" s="185"/>
      <c r="H9" s="185"/>
      <c r="I9" s="185"/>
      <c r="J9" s="186"/>
    </row>
    <row r="10" spans="1:10" ht="11.25" customHeight="1" x14ac:dyDescent="0.25"/>
    <row r="11" spans="1:10" x14ac:dyDescent="0.25">
      <c r="A11" s="2" t="s">
        <v>7</v>
      </c>
      <c r="B11" s="2" t="s">
        <v>8</v>
      </c>
      <c r="H11" s="3" t="s">
        <v>9</v>
      </c>
      <c r="I11" s="7" t="s">
        <v>10</v>
      </c>
      <c r="J11" s="8" t="s">
        <v>154</v>
      </c>
    </row>
    <row r="12" spans="1:10" x14ac:dyDescent="0.25">
      <c r="H12" s="3" t="s">
        <v>11</v>
      </c>
      <c r="I12" s="7" t="s">
        <v>10</v>
      </c>
      <c r="J12" s="9" t="s">
        <v>76</v>
      </c>
    </row>
    <row r="13" spans="1:10" x14ac:dyDescent="0.25">
      <c r="H13" s="3" t="s">
        <v>371</v>
      </c>
      <c r="I13" s="7" t="s">
        <v>10</v>
      </c>
      <c r="J13" s="9" t="s">
        <v>153</v>
      </c>
    </row>
    <row r="14" spans="1:10" x14ac:dyDescent="0.25">
      <c r="A14" s="2" t="s">
        <v>13</v>
      </c>
      <c r="B14" s="8" t="s">
        <v>14</v>
      </c>
      <c r="C14" s="8"/>
      <c r="I14" s="7"/>
      <c r="J14" s="2" t="s">
        <v>480</v>
      </c>
    </row>
    <row r="15" spans="1:10" ht="6.75" customHeight="1" thickBot="1" x14ac:dyDescent="0.3"/>
    <row r="16" spans="1:10" ht="26.25" customHeight="1" x14ac:dyDescent="0.25">
      <c r="A16" s="10" t="s">
        <v>15</v>
      </c>
      <c r="B16" s="11" t="s">
        <v>16</v>
      </c>
      <c r="C16" s="11" t="s">
        <v>17</v>
      </c>
      <c r="D16" s="11" t="s">
        <v>18</v>
      </c>
      <c r="E16" s="11" t="s">
        <v>19</v>
      </c>
      <c r="F16" s="57" t="s">
        <v>20</v>
      </c>
      <c r="G16" s="57" t="s">
        <v>21</v>
      </c>
      <c r="H16" s="187" t="s">
        <v>22</v>
      </c>
      <c r="I16" s="188"/>
      <c r="J16" s="12" t="s">
        <v>23</v>
      </c>
    </row>
    <row r="17" spans="1:12" ht="46.5" customHeight="1" x14ac:dyDescent="0.25">
      <c r="A17" s="13">
        <v>1</v>
      </c>
      <c r="B17" s="14">
        <v>44425</v>
      </c>
      <c r="C17" s="15" t="s">
        <v>155</v>
      </c>
      <c r="D17" s="16" t="s">
        <v>152</v>
      </c>
      <c r="E17" s="17" t="s">
        <v>153</v>
      </c>
      <c r="F17" s="19">
        <v>16</v>
      </c>
      <c r="G17" s="19">
        <v>242</v>
      </c>
      <c r="H17" s="202">
        <v>7000</v>
      </c>
      <c r="I17" s="202"/>
      <c r="J17" s="21">
        <f>G17*H17</f>
        <v>1694000</v>
      </c>
      <c r="L17"/>
    </row>
    <row r="18" spans="1:12" ht="46.5" customHeight="1" x14ac:dyDescent="0.25">
      <c r="A18" s="13">
        <v>2</v>
      </c>
      <c r="B18" s="14">
        <v>44426</v>
      </c>
      <c r="C18" s="15" t="s">
        <v>156</v>
      </c>
      <c r="D18" s="16" t="s">
        <v>152</v>
      </c>
      <c r="E18" s="17" t="s">
        <v>153</v>
      </c>
      <c r="F18" s="19">
        <v>2</v>
      </c>
      <c r="G18" s="19">
        <v>19</v>
      </c>
      <c r="H18" s="202">
        <v>7000</v>
      </c>
      <c r="I18" s="202"/>
      <c r="J18" s="21">
        <f t="shared" ref="J18:J29" si="0">G18*H18</f>
        <v>133000</v>
      </c>
      <c r="L18"/>
    </row>
    <row r="19" spans="1:12" ht="46.5" customHeight="1" x14ac:dyDescent="0.25">
      <c r="A19" s="13">
        <v>3</v>
      </c>
      <c r="B19" s="14">
        <v>44426</v>
      </c>
      <c r="C19" s="15" t="s">
        <v>157</v>
      </c>
      <c r="D19" s="16" t="s">
        <v>152</v>
      </c>
      <c r="E19" s="17" t="s">
        <v>153</v>
      </c>
      <c r="F19" s="19">
        <v>11</v>
      </c>
      <c r="G19" s="19">
        <v>225</v>
      </c>
      <c r="H19" s="202">
        <v>7000</v>
      </c>
      <c r="I19" s="202"/>
      <c r="J19" s="21">
        <f t="shared" si="0"/>
        <v>1575000</v>
      </c>
      <c r="L19"/>
    </row>
    <row r="20" spans="1:12" ht="46.5" customHeight="1" x14ac:dyDescent="0.25">
      <c r="A20" s="13">
        <v>4</v>
      </c>
      <c r="B20" s="14">
        <v>44426</v>
      </c>
      <c r="C20" s="15" t="s">
        <v>158</v>
      </c>
      <c r="D20" s="16" t="s">
        <v>152</v>
      </c>
      <c r="E20" s="17" t="s">
        <v>153</v>
      </c>
      <c r="F20" s="19">
        <v>9</v>
      </c>
      <c r="G20" s="19">
        <v>270</v>
      </c>
      <c r="H20" s="202">
        <v>7000</v>
      </c>
      <c r="I20" s="202"/>
      <c r="J20" s="21">
        <f t="shared" si="0"/>
        <v>1890000</v>
      </c>
      <c r="L20"/>
    </row>
    <row r="21" spans="1:12" ht="46.5" customHeight="1" x14ac:dyDescent="0.25">
      <c r="A21" s="13">
        <v>5</v>
      </c>
      <c r="B21" s="14">
        <v>44427</v>
      </c>
      <c r="C21" s="15" t="s">
        <v>159</v>
      </c>
      <c r="D21" s="16" t="s">
        <v>152</v>
      </c>
      <c r="E21" s="17" t="s">
        <v>153</v>
      </c>
      <c r="F21" s="19">
        <v>17</v>
      </c>
      <c r="G21" s="19">
        <v>333</v>
      </c>
      <c r="H21" s="202">
        <v>7000</v>
      </c>
      <c r="I21" s="202"/>
      <c r="J21" s="21">
        <f>G21*H21</f>
        <v>2331000</v>
      </c>
      <c r="L21"/>
    </row>
    <row r="22" spans="1:12" ht="46.5" customHeight="1" x14ac:dyDescent="0.25">
      <c r="A22" s="13">
        <v>6</v>
      </c>
      <c r="B22" s="14">
        <v>44427</v>
      </c>
      <c r="C22" s="15" t="s">
        <v>160</v>
      </c>
      <c r="D22" s="16" t="s">
        <v>152</v>
      </c>
      <c r="E22" s="17" t="s">
        <v>153</v>
      </c>
      <c r="F22" s="19">
        <v>2</v>
      </c>
      <c r="G22" s="19">
        <v>21</v>
      </c>
      <c r="H22" s="202">
        <v>7000</v>
      </c>
      <c r="I22" s="202"/>
      <c r="J22" s="21">
        <f>G22*H22</f>
        <v>147000</v>
      </c>
      <c r="L22"/>
    </row>
    <row r="23" spans="1:12" ht="46.5" customHeight="1" x14ac:dyDescent="0.25">
      <c r="A23" s="13">
        <v>7</v>
      </c>
      <c r="B23" s="14">
        <v>44428</v>
      </c>
      <c r="C23" s="15" t="s">
        <v>161</v>
      </c>
      <c r="D23" s="16" t="s">
        <v>152</v>
      </c>
      <c r="E23" s="17" t="s">
        <v>153</v>
      </c>
      <c r="F23" s="19">
        <v>1</v>
      </c>
      <c r="G23" s="19">
        <v>29</v>
      </c>
      <c r="H23" s="202">
        <v>7000</v>
      </c>
      <c r="I23" s="202"/>
      <c r="J23" s="21">
        <f>G23*H23</f>
        <v>203000</v>
      </c>
      <c r="L23"/>
    </row>
    <row r="24" spans="1:12" ht="46.5" customHeight="1" x14ac:dyDescent="0.25">
      <c r="A24" s="13">
        <v>8</v>
      </c>
      <c r="B24" s="14">
        <v>44428</v>
      </c>
      <c r="C24" s="15" t="s">
        <v>162</v>
      </c>
      <c r="D24" s="16" t="s">
        <v>152</v>
      </c>
      <c r="E24" s="17" t="s">
        <v>153</v>
      </c>
      <c r="F24" s="19">
        <v>1</v>
      </c>
      <c r="G24" s="19">
        <v>15</v>
      </c>
      <c r="H24" s="202">
        <v>7000</v>
      </c>
      <c r="I24" s="202"/>
      <c r="J24" s="21">
        <f t="shared" si="0"/>
        <v>105000</v>
      </c>
      <c r="L24"/>
    </row>
    <row r="25" spans="1:12" ht="46.5" customHeight="1" x14ac:dyDescent="0.25">
      <c r="A25" s="13">
        <v>9</v>
      </c>
      <c r="B25" s="14">
        <v>44428</v>
      </c>
      <c r="C25" s="15" t="s">
        <v>163</v>
      </c>
      <c r="D25" s="16" t="s">
        <v>152</v>
      </c>
      <c r="E25" s="17" t="s">
        <v>153</v>
      </c>
      <c r="F25" s="19">
        <v>32</v>
      </c>
      <c r="G25" s="19">
        <v>853</v>
      </c>
      <c r="H25" s="202">
        <v>7000</v>
      </c>
      <c r="I25" s="202"/>
      <c r="J25" s="21">
        <f t="shared" si="0"/>
        <v>5971000</v>
      </c>
      <c r="L25"/>
    </row>
    <row r="26" spans="1:12" ht="46.5" customHeight="1" x14ac:dyDescent="0.25">
      <c r="A26" s="13">
        <v>10</v>
      </c>
      <c r="B26" s="14">
        <v>44428</v>
      </c>
      <c r="C26" s="15" t="s">
        <v>164</v>
      </c>
      <c r="D26" s="16" t="s">
        <v>152</v>
      </c>
      <c r="E26" s="17" t="s">
        <v>153</v>
      </c>
      <c r="F26" s="19">
        <v>15</v>
      </c>
      <c r="G26" s="19">
        <v>399</v>
      </c>
      <c r="H26" s="202">
        <v>7000</v>
      </c>
      <c r="I26" s="202"/>
      <c r="J26" s="21">
        <f t="shared" si="0"/>
        <v>2793000</v>
      </c>
      <c r="L26"/>
    </row>
    <row r="27" spans="1:12" ht="46.5" customHeight="1" x14ac:dyDescent="0.25">
      <c r="A27" s="13">
        <v>11</v>
      </c>
      <c r="B27" s="14">
        <v>44428</v>
      </c>
      <c r="C27" s="15" t="s">
        <v>165</v>
      </c>
      <c r="D27" s="16" t="s">
        <v>152</v>
      </c>
      <c r="E27" s="17" t="s">
        <v>153</v>
      </c>
      <c r="F27" s="19">
        <v>10</v>
      </c>
      <c r="G27" s="19">
        <v>177</v>
      </c>
      <c r="H27" s="202">
        <v>7000</v>
      </c>
      <c r="I27" s="202"/>
      <c r="J27" s="21">
        <f t="shared" si="0"/>
        <v>1239000</v>
      </c>
      <c r="L27"/>
    </row>
    <row r="28" spans="1:12" ht="46.5" customHeight="1" x14ac:dyDescent="0.25">
      <c r="A28" s="13">
        <v>12</v>
      </c>
      <c r="B28" s="14">
        <v>44429</v>
      </c>
      <c r="C28" s="15" t="s">
        <v>166</v>
      </c>
      <c r="D28" s="16" t="s">
        <v>152</v>
      </c>
      <c r="E28" s="17" t="s">
        <v>153</v>
      </c>
      <c r="F28" s="19">
        <v>12</v>
      </c>
      <c r="G28" s="19">
        <v>274</v>
      </c>
      <c r="H28" s="202">
        <v>7000</v>
      </c>
      <c r="I28" s="202"/>
      <c r="J28" s="21">
        <f t="shared" si="0"/>
        <v>1918000</v>
      </c>
      <c r="L28"/>
    </row>
    <row r="29" spans="1:12" ht="46.5" customHeight="1" x14ac:dyDescent="0.25">
      <c r="A29" s="13">
        <v>13</v>
      </c>
      <c r="B29" s="14">
        <v>44429</v>
      </c>
      <c r="C29" s="15" t="s">
        <v>167</v>
      </c>
      <c r="D29" s="16" t="s">
        <v>152</v>
      </c>
      <c r="E29" s="17" t="s">
        <v>153</v>
      </c>
      <c r="F29" s="19">
        <v>35</v>
      </c>
      <c r="G29" s="19">
        <v>775</v>
      </c>
      <c r="H29" s="202">
        <v>7000</v>
      </c>
      <c r="I29" s="202"/>
      <c r="J29" s="21">
        <f t="shared" si="0"/>
        <v>5425000</v>
      </c>
      <c r="L29"/>
    </row>
    <row r="30" spans="1:12" ht="46.5" customHeight="1" x14ac:dyDescent="0.25">
      <c r="A30" s="13">
        <v>14</v>
      </c>
      <c r="B30" s="14">
        <v>44430</v>
      </c>
      <c r="C30" s="15" t="s">
        <v>168</v>
      </c>
      <c r="D30" s="16" t="s">
        <v>152</v>
      </c>
      <c r="E30" s="17" t="s">
        <v>153</v>
      </c>
      <c r="F30" s="19">
        <v>1</v>
      </c>
      <c r="G30" s="19">
        <v>14</v>
      </c>
      <c r="H30" s="202">
        <v>7000</v>
      </c>
      <c r="I30" s="202"/>
      <c r="J30" s="21">
        <f t="shared" ref="J30:J45" si="1">G30*H30</f>
        <v>98000</v>
      </c>
      <c r="L30"/>
    </row>
    <row r="31" spans="1:12" ht="46.5" customHeight="1" x14ac:dyDescent="0.25">
      <c r="A31" s="13">
        <v>15</v>
      </c>
      <c r="B31" s="14">
        <v>44430</v>
      </c>
      <c r="C31" s="15" t="s">
        <v>169</v>
      </c>
      <c r="D31" s="16" t="s">
        <v>152</v>
      </c>
      <c r="E31" s="17" t="s">
        <v>153</v>
      </c>
      <c r="F31" s="19">
        <v>29</v>
      </c>
      <c r="G31" s="19">
        <v>636</v>
      </c>
      <c r="H31" s="202">
        <v>7000</v>
      </c>
      <c r="I31" s="202"/>
      <c r="J31" s="21">
        <f t="shared" si="1"/>
        <v>4452000</v>
      </c>
      <c r="L31"/>
    </row>
    <row r="32" spans="1:12" ht="46.5" customHeight="1" x14ac:dyDescent="0.25">
      <c r="A32" s="13">
        <v>16</v>
      </c>
      <c r="B32" s="14">
        <v>44431</v>
      </c>
      <c r="C32" s="15" t="s">
        <v>170</v>
      </c>
      <c r="D32" s="16" t="s">
        <v>152</v>
      </c>
      <c r="E32" s="17" t="s">
        <v>153</v>
      </c>
      <c r="F32" s="19">
        <v>8</v>
      </c>
      <c r="G32" s="19">
        <v>178</v>
      </c>
      <c r="H32" s="202">
        <v>7000</v>
      </c>
      <c r="I32" s="202"/>
      <c r="J32" s="21">
        <f t="shared" si="1"/>
        <v>1246000</v>
      </c>
      <c r="L32"/>
    </row>
    <row r="33" spans="1:12" ht="46.5" customHeight="1" x14ac:dyDescent="0.25">
      <c r="A33" s="13">
        <v>17</v>
      </c>
      <c r="B33" s="14">
        <v>44432</v>
      </c>
      <c r="C33" s="15" t="s">
        <v>171</v>
      </c>
      <c r="D33" s="16" t="s">
        <v>152</v>
      </c>
      <c r="E33" s="17" t="s">
        <v>153</v>
      </c>
      <c r="F33" s="19">
        <v>33</v>
      </c>
      <c r="G33" s="19">
        <v>518</v>
      </c>
      <c r="H33" s="202">
        <v>7000</v>
      </c>
      <c r="I33" s="202"/>
      <c r="J33" s="21">
        <f t="shared" si="1"/>
        <v>3626000</v>
      </c>
      <c r="L33"/>
    </row>
    <row r="34" spans="1:12" ht="46.5" customHeight="1" x14ac:dyDescent="0.25">
      <c r="A34" s="13">
        <v>18</v>
      </c>
      <c r="B34" s="14">
        <v>44433</v>
      </c>
      <c r="C34" s="15" t="s">
        <v>172</v>
      </c>
      <c r="D34" s="16" t="s">
        <v>152</v>
      </c>
      <c r="E34" s="17" t="s">
        <v>153</v>
      </c>
      <c r="F34" s="19">
        <v>17</v>
      </c>
      <c r="G34" s="19">
        <v>362</v>
      </c>
      <c r="H34" s="202">
        <v>7000</v>
      </c>
      <c r="I34" s="202"/>
      <c r="J34" s="21">
        <f t="shared" si="1"/>
        <v>2534000</v>
      </c>
      <c r="L34"/>
    </row>
    <row r="35" spans="1:12" ht="46.5" customHeight="1" x14ac:dyDescent="0.25">
      <c r="A35" s="13">
        <v>19</v>
      </c>
      <c r="B35" s="14">
        <v>44434</v>
      </c>
      <c r="C35" s="15" t="s">
        <v>173</v>
      </c>
      <c r="D35" s="16" t="s">
        <v>152</v>
      </c>
      <c r="E35" s="17" t="s">
        <v>153</v>
      </c>
      <c r="F35" s="19">
        <v>45</v>
      </c>
      <c r="G35" s="19">
        <v>823</v>
      </c>
      <c r="H35" s="202">
        <v>7000</v>
      </c>
      <c r="I35" s="202"/>
      <c r="J35" s="21">
        <f t="shared" si="1"/>
        <v>5761000</v>
      </c>
      <c r="L35"/>
    </row>
    <row r="36" spans="1:12" ht="46.5" customHeight="1" x14ac:dyDescent="0.25">
      <c r="A36" s="13">
        <v>20</v>
      </c>
      <c r="B36" s="14">
        <v>44435</v>
      </c>
      <c r="C36" s="15" t="s">
        <v>174</v>
      </c>
      <c r="D36" s="16" t="s">
        <v>152</v>
      </c>
      <c r="E36" s="17" t="s">
        <v>153</v>
      </c>
      <c r="F36" s="19">
        <v>14</v>
      </c>
      <c r="G36" s="19">
        <v>272</v>
      </c>
      <c r="H36" s="202">
        <v>7000</v>
      </c>
      <c r="I36" s="202"/>
      <c r="J36" s="21">
        <f t="shared" si="1"/>
        <v>1904000</v>
      </c>
      <c r="L36"/>
    </row>
    <row r="37" spans="1:12" ht="46.5" customHeight="1" x14ac:dyDescent="0.25">
      <c r="A37" s="13">
        <v>21</v>
      </c>
      <c r="B37" s="14">
        <v>44435</v>
      </c>
      <c r="C37" s="15" t="s">
        <v>175</v>
      </c>
      <c r="D37" s="16" t="s">
        <v>152</v>
      </c>
      <c r="E37" s="17" t="s">
        <v>153</v>
      </c>
      <c r="F37" s="19">
        <v>47</v>
      </c>
      <c r="G37" s="19">
        <v>1413</v>
      </c>
      <c r="H37" s="202">
        <v>7000</v>
      </c>
      <c r="I37" s="202"/>
      <c r="J37" s="21">
        <f t="shared" si="1"/>
        <v>9891000</v>
      </c>
      <c r="L37"/>
    </row>
    <row r="38" spans="1:12" ht="46.5" customHeight="1" x14ac:dyDescent="0.25">
      <c r="A38" s="13">
        <v>22</v>
      </c>
      <c r="B38" s="14">
        <v>44435</v>
      </c>
      <c r="C38" s="15" t="s">
        <v>176</v>
      </c>
      <c r="D38" s="16" t="s">
        <v>152</v>
      </c>
      <c r="E38" s="17" t="s">
        <v>153</v>
      </c>
      <c r="F38" s="19">
        <v>11</v>
      </c>
      <c r="G38" s="19">
        <v>181</v>
      </c>
      <c r="H38" s="202">
        <v>7000</v>
      </c>
      <c r="I38" s="202"/>
      <c r="J38" s="21">
        <f t="shared" si="1"/>
        <v>1267000</v>
      </c>
      <c r="L38"/>
    </row>
    <row r="39" spans="1:12" ht="46.5" customHeight="1" x14ac:dyDescent="0.25">
      <c r="A39" s="13">
        <v>23</v>
      </c>
      <c r="B39" s="14">
        <v>44436</v>
      </c>
      <c r="C39" s="15" t="s">
        <v>177</v>
      </c>
      <c r="D39" s="16" t="s">
        <v>152</v>
      </c>
      <c r="E39" s="17" t="s">
        <v>153</v>
      </c>
      <c r="F39" s="19">
        <v>17</v>
      </c>
      <c r="G39" s="19">
        <v>515</v>
      </c>
      <c r="H39" s="202">
        <v>7000</v>
      </c>
      <c r="I39" s="202"/>
      <c r="J39" s="21">
        <f t="shared" si="1"/>
        <v>3605000</v>
      </c>
      <c r="L39"/>
    </row>
    <row r="40" spans="1:12" ht="46.5" customHeight="1" x14ac:dyDescent="0.25">
      <c r="A40" s="13">
        <v>24</v>
      </c>
      <c r="B40" s="14">
        <v>44436</v>
      </c>
      <c r="C40" s="15" t="s">
        <v>178</v>
      </c>
      <c r="D40" s="16" t="s">
        <v>152</v>
      </c>
      <c r="E40" s="17" t="s">
        <v>153</v>
      </c>
      <c r="F40" s="19">
        <v>28</v>
      </c>
      <c r="G40" s="19">
        <v>283</v>
      </c>
      <c r="H40" s="202">
        <v>7000</v>
      </c>
      <c r="I40" s="202"/>
      <c r="J40" s="21">
        <f t="shared" si="1"/>
        <v>1981000</v>
      </c>
      <c r="L40"/>
    </row>
    <row r="41" spans="1:12" ht="46.5" customHeight="1" x14ac:dyDescent="0.25">
      <c r="A41" s="13">
        <v>25</v>
      </c>
      <c r="B41" s="14">
        <v>44437</v>
      </c>
      <c r="C41" s="15" t="s">
        <v>179</v>
      </c>
      <c r="D41" s="16" t="s">
        <v>152</v>
      </c>
      <c r="E41" s="17" t="s">
        <v>153</v>
      </c>
      <c r="F41" s="19">
        <v>16</v>
      </c>
      <c r="G41" s="19">
        <v>330</v>
      </c>
      <c r="H41" s="202">
        <v>7000</v>
      </c>
      <c r="I41" s="202"/>
      <c r="J41" s="21">
        <f t="shared" si="1"/>
        <v>2310000</v>
      </c>
      <c r="L41"/>
    </row>
    <row r="42" spans="1:12" ht="46.5" customHeight="1" x14ac:dyDescent="0.25">
      <c r="A42" s="13">
        <v>26</v>
      </c>
      <c r="B42" s="14">
        <v>44437</v>
      </c>
      <c r="C42" s="15" t="s">
        <v>180</v>
      </c>
      <c r="D42" s="16" t="s">
        <v>152</v>
      </c>
      <c r="E42" s="17" t="s">
        <v>153</v>
      </c>
      <c r="F42" s="19">
        <v>14</v>
      </c>
      <c r="G42" s="19">
        <v>114</v>
      </c>
      <c r="H42" s="202">
        <v>7000</v>
      </c>
      <c r="I42" s="202"/>
      <c r="J42" s="21">
        <f t="shared" si="1"/>
        <v>798000</v>
      </c>
      <c r="L42"/>
    </row>
    <row r="43" spans="1:12" ht="46.5" customHeight="1" x14ac:dyDescent="0.25">
      <c r="A43" s="13">
        <v>27</v>
      </c>
      <c r="B43" s="14">
        <v>44438</v>
      </c>
      <c r="C43" s="15" t="s">
        <v>181</v>
      </c>
      <c r="D43" s="16" t="s">
        <v>152</v>
      </c>
      <c r="E43" s="17" t="s">
        <v>153</v>
      </c>
      <c r="F43" s="19">
        <v>6</v>
      </c>
      <c r="G43" s="19">
        <v>157</v>
      </c>
      <c r="H43" s="202">
        <v>7000</v>
      </c>
      <c r="I43" s="202"/>
      <c r="J43" s="21">
        <f t="shared" si="1"/>
        <v>1099000</v>
      </c>
      <c r="L43"/>
    </row>
    <row r="44" spans="1:12" ht="46.5" customHeight="1" x14ac:dyDescent="0.25">
      <c r="A44" s="13">
        <v>28</v>
      </c>
      <c r="B44" s="14">
        <v>44439</v>
      </c>
      <c r="C44" s="15" t="s">
        <v>182</v>
      </c>
      <c r="D44" s="16" t="s">
        <v>152</v>
      </c>
      <c r="E44" s="17" t="s">
        <v>153</v>
      </c>
      <c r="F44" s="19">
        <v>16</v>
      </c>
      <c r="G44" s="19">
        <v>326</v>
      </c>
      <c r="H44" s="202">
        <v>7000</v>
      </c>
      <c r="I44" s="202"/>
      <c r="J44" s="21">
        <f t="shared" si="1"/>
        <v>2282000</v>
      </c>
      <c r="L44"/>
    </row>
    <row r="45" spans="1:12" ht="46.5" customHeight="1" x14ac:dyDescent="0.25">
      <c r="A45" s="13">
        <v>29</v>
      </c>
      <c r="B45" s="14">
        <v>44439</v>
      </c>
      <c r="C45" s="15" t="s">
        <v>183</v>
      </c>
      <c r="D45" s="16" t="s">
        <v>152</v>
      </c>
      <c r="E45" s="17" t="s">
        <v>153</v>
      </c>
      <c r="F45" s="19">
        <v>31</v>
      </c>
      <c r="G45" s="19">
        <v>338</v>
      </c>
      <c r="H45" s="202">
        <v>7000</v>
      </c>
      <c r="I45" s="202"/>
      <c r="J45" s="21">
        <f t="shared" si="1"/>
        <v>2366000</v>
      </c>
      <c r="L45"/>
    </row>
    <row r="46" spans="1:12" ht="32.25" customHeight="1" thickBot="1" x14ac:dyDescent="0.3">
      <c r="A46" s="191" t="s">
        <v>24</v>
      </c>
      <c r="B46" s="192"/>
      <c r="C46" s="192"/>
      <c r="D46" s="192"/>
      <c r="E46" s="192"/>
      <c r="F46" s="192"/>
      <c r="G46" s="192"/>
      <c r="H46" s="192"/>
      <c r="I46" s="193"/>
      <c r="J46" s="22">
        <f>SUM(J17:J45)</f>
        <v>70644000</v>
      </c>
      <c r="L46" s="29"/>
    </row>
    <row r="47" spans="1:12" x14ac:dyDescent="0.25">
      <c r="A47" s="194"/>
      <c r="B47" s="194"/>
      <c r="C47" s="58"/>
      <c r="D47" s="58"/>
      <c r="E47" s="58"/>
      <c r="F47" s="58"/>
      <c r="G47" s="58"/>
      <c r="H47" s="23"/>
      <c r="I47" s="23"/>
      <c r="J47" s="24"/>
      <c r="L47" s="3"/>
    </row>
    <row r="48" spans="1:12" x14ac:dyDescent="0.25">
      <c r="A48" s="58"/>
      <c r="B48" s="58"/>
      <c r="C48" s="58"/>
      <c r="D48" s="58"/>
      <c r="E48" s="58"/>
      <c r="F48" s="58"/>
      <c r="G48" s="60" t="s">
        <v>36</v>
      </c>
      <c r="H48" s="60"/>
      <c r="I48" s="23"/>
      <c r="J48" s="24">
        <v>0</v>
      </c>
      <c r="L48" s="25"/>
    </row>
    <row r="49" spans="1:12" x14ac:dyDescent="0.25">
      <c r="A49" s="58"/>
      <c r="B49" s="58"/>
      <c r="C49" s="58"/>
      <c r="D49" s="58"/>
      <c r="E49" s="58"/>
      <c r="F49" s="58"/>
      <c r="G49" s="47" t="s">
        <v>37</v>
      </c>
      <c r="H49" s="47"/>
      <c r="I49" s="46"/>
      <c r="J49" s="40">
        <f>J46-J48</f>
        <v>70644000</v>
      </c>
      <c r="L49" s="25"/>
    </row>
    <row r="50" spans="1:12" x14ac:dyDescent="0.25">
      <c r="A50" s="58"/>
      <c r="B50" s="58"/>
      <c r="C50" s="58"/>
      <c r="D50" s="58"/>
      <c r="E50" s="58"/>
      <c r="F50" s="58"/>
      <c r="G50" s="60" t="s">
        <v>25</v>
      </c>
      <c r="H50" s="60"/>
      <c r="I50" s="25" t="e">
        <f>#REF!*1%</f>
        <v>#REF!</v>
      </c>
      <c r="J50" s="24">
        <f>J49*1%</f>
        <v>706440</v>
      </c>
    </row>
    <row r="51" spans="1:12" ht="16.5" thickBot="1" x14ac:dyDescent="0.3">
      <c r="A51" s="58"/>
      <c r="B51" s="58"/>
      <c r="C51" s="58"/>
      <c r="D51" s="58"/>
      <c r="E51" s="58"/>
      <c r="F51" s="58"/>
      <c r="G51" s="60" t="s">
        <v>42</v>
      </c>
      <c r="H51" s="60"/>
      <c r="I51" s="24">
        <f>I47*10%</f>
        <v>0</v>
      </c>
      <c r="J51" s="26">
        <f>J49*2%</f>
        <v>1412880</v>
      </c>
    </row>
    <row r="52" spans="1:12" x14ac:dyDescent="0.25">
      <c r="E52" s="1"/>
      <c r="F52" s="1"/>
      <c r="G52" s="48" t="s">
        <v>29</v>
      </c>
      <c r="H52" s="48"/>
      <c r="I52" s="28" t="e">
        <f>I46+I50</f>
        <v>#REF!</v>
      </c>
      <c r="J52" s="28">
        <f>J49-J51+J50</f>
        <v>69937560</v>
      </c>
    </row>
    <row r="53" spans="1:12" ht="10.5" customHeight="1" x14ac:dyDescent="0.25">
      <c r="E53" s="1"/>
      <c r="F53" s="1"/>
      <c r="G53" s="1"/>
      <c r="H53" s="27"/>
      <c r="I53" s="28"/>
      <c r="J53" s="28"/>
      <c r="L53" s="3">
        <f>[1]BKI032210028936!P48+[1]BKI032210028878!P109</f>
        <v>0</v>
      </c>
    </row>
    <row r="54" spans="1:12" x14ac:dyDescent="0.25">
      <c r="A54" s="1" t="s">
        <v>186</v>
      </c>
      <c r="D54" s="1"/>
      <c r="E54" s="1"/>
      <c r="F54" s="1"/>
      <c r="G54" s="1"/>
      <c r="H54" s="27"/>
      <c r="I54" s="27"/>
      <c r="J54" s="28"/>
    </row>
    <row r="55" spans="1:12" ht="11.25" customHeight="1" x14ac:dyDescent="0.25">
      <c r="A55" s="194"/>
      <c r="B55" s="194"/>
      <c r="C55" s="58"/>
      <c r="D55" s="58"/>
      <c r="E55" s="58"/>
      <c r="F55" s="58"/>
      <c r="G55" s="58"/>
      <c r="H55" s="23"/>
      <c r="I55" s="23"/>
      <c r="J55" s="24"/>
    </row>
    <row r="56" spans="1:12" x14ac:dyDescent="0.25">
      <c r="A56" s="30" t="s">
        <v>30</v>
      </c>
    </row>
    <row r="57" spans="1:12" x14ac:dyDescent="0.25">
      <c r="A57" s="31" t="s">
        <v>31</v>
      </c>
      <c r="B57" s="32"/>
      <c r="C57" s="32"/>
      <c r="D57" s="33"/>
      <c r="E57" s="33"/>
      <c r="F57" s="33"/>
      <c r="G57" s="33"/>
    </row>
    <row r="58" spans="1:12" x14ac:dyDescent="0.25">
      <c r="A58" s="31" t="s">
        <v>32</v>
      </c>
      <c r="B58" s="32"/>
      <c r="C58" s="32"/>
      <c r="D58" s="33"/>
      <c r="E58" s="33"/>
      <c r="F58" s="33"/>
      <c r="G58" s="33"/>
    </row>
    <row r="59" spans="1:12" x14ac:dyDescent="0.25">
      <c r="A59" s="34" t="s">
        <v>33</v>
      </c>
      <c r="B59" s="35"/>
      <c r="C59" s="35"/>
      <c r="D59" s="33"/>
      <c r="E59" s="33"/>
      <c r="F59" s="33"/>
      <c r="G59" s="33"/>
    </row>
    <row r="60" spans="1:12" x14ac:dyDescent="0.25">
      <c r="A60" s="36" t="s">
        <v>0</v>
      </c>
      <c r="B60" s="37"/>
      <c r="C60" s="37"/>
      <c r="D60" s="33"/>
      <c r="E60" s="33"/>
      <c r="F60" s="33"/>
      <c r="G60" s="33"/>
    </row>
    <row r="61" spans="1:12" ht="5.25" customHeight="1" x14ac:dyDescent="0.25">
      <c r="A61" s="38"/>
      <c r="B61" s="38"/>
      <c r="C61" s="38"/>
    </row>
    <row r="62" spans="1:12" x14ac:dyDescent="0.25">
      <c r="H62" s="39" t="s">
        <v>34</v>
      </c>
      <c r="I62" s="195" t="str">
        <f>+J12</f>
        <v xml:space="preserve"> 01 Oktober 2021</v>
      </c>
      <c r="J62" s="196"/>
    </row>
    <row r="66" spans="8:10" ht="18" customHeight="1" x14ac:dyDescent="0.25"/>
    <row r="67" spans="8:10" ht="17.25" customHeight="1" x14ac:dyDescent="0.25"/>
    <row r="69" spans="8:10" x14ac:dyDescent="0.25">
      <c r="H69" s="183" t="s">
        <v>35</v>
      </c>
      <c r="I69" s="183"/>
      <c r="J69" s="183"/>
    </row>
  </sheetData>
  <mergeCells count="36">
    <mergeCell ref="H26:I26"/>
    <mergeCell ref="A9:J9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A55:B55"/>
    <mergeCell ref="H38:I38"/>
    <mergeCell ref="H39:I39"/>
    <mergeCell ref="H40:I40"/>
    <mergeCell ref="H41:I41"/>
    <mergeCell ref="H27:I27"/>
    <mergeCell ref="H28:I28"/>
    <mergeCell ref="H29:I29"/>
    <mergeCell ref="A46:I46"/>
    <mergeCell ref="A47:B47"/>
    <mergeCell ref="H69:J69"/>
    <mergeCell ref="H30:I30"/>
    <mergeCell ref="H31:I31"/>
    <mergeCell ref="H32:I32"/>
    <mergeCell ref="H33:I33"/>
    <mergeCell ref="H34:I34"/>
    <mergeCell ref="H35:I35"/>
    <mergeCell ref="H36:I36"/>
    <mergeCell ref="H37:I37"/>
    <mergeCell ref="H42:I42"/>
    <mergeCell ref="H43:I43"/>
    <mergeCell ref="H44:I44"/>
    <mergeCell ref="H45:I45"/>
    <mergeCell ref="I62:J62"/>
  </mergeCells>
  <printOptions horizontalCentered="1"/>
  <pageMargins left="0.39370078740157483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3"/>
  <sheetViews>
    <sheetView topLeftCell="A10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42" style="2" customWidth="1"/>
    <col min="4" max="4" width="13.85546875" style="2" customWidth="1"/>
    <col min="5" max="5" width="5.28515625" style="2" customWidth="1"/>
    <col min="6" max="6" width="14.140625" style="3" bestFit="1" customWidth="1"/>
    <col min="7" max="7" width="1.5703125" style="3" customWidth="1"/>
    <col min="8" max="8" width="18.140625" style="2" customWidth="1"/>
    <col min="9" max="9" width="9.140625" style="2"/>
    <col min="10" max="10" width="14" style="2" bestFit="1" customWidth="1"/>
    <col min="11" max="16384" width="9.140625" style="2"/>
  </cols>
  <sheetData>
    <row r="2" spans="1:8" x14ac:dyDescent="0.25">
      <c r="A2" s="1" t="s">
        <v>0</v>
      </c>
    </row>
    <row r="3" spans="1:8" x14ac:dyDescent="0.25">
      <c r="A3" s="4" t="s">
        <v>1</v>
      </c>
    </row>
    <row r="4" spans="1:8" x14ac:dyDescent="0.25">
      <c r="A4" s="4" t="s">
        <v>2</v>
      </c>
    </row>
    <row r="5" spans="1:8" x14ac:dyDescent="0.25">
      <c r="A5" s="4" t="s">
        <v>3</v>
      </c>
    </row>
    <row r="6" spans="1:8" x14ac:dyDescent="0.25">
      <c r="A6" s="4" t="s">
        <v>4</v>
      </c>
    </row>
    <row r="7" spans="1:8" x14ac:dyDescent="0.25">
      <c r="A7" s="4" t="s">
        <v>5</v>
      </c>
    </row>
    <row r="9" spans="1:8" ht="16.5" thickBot="1" x14ac:dyDescent="0.3">
      <c r="A9" s="5"/>
      <c r="B9" s="5"/>
      <c r="C9" s="5"/>
      <c r="D9" s="5"/>
      <c r="E9" s="5"/>
      <c r="F9" s="6"/>
      <c r="G9" s="6"/>
      <c r="H9" s="5"/>
    </row>
    <row r="10" spans="1:8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6"/>
    </row>
    <row r="12" spans="1:8" x14ac:dyDescent="0.25">
      <c r="A12" s="2" t="s">
        <v>7</v>
      </c>
      <c r="B12" s="2" t="s">
        <v>187</v>
      </c>
      <c r="F12" s="3" t="s">
        <v>9</v>
      </c>
      <c r="G12" s="7" t="s">
        <v>10</v>
      </c>
      <c r="H12" s="8" t="s">
        <v>184</v>
      </c>
    </row>
    <row r="13" spans="1:8" x14ac:dyDescent="0.25">
      <c r="F13" s="3" t="s">
        <v>11</v>
      </c>
      <c r="G13" s="7" t="s">
        <v>10</v>
      </c>
      <c r="H13" s="9" t="s">
        <v>76</v>
      </c>
    </row>
    <row r="14" spans="1:8" x14ac:dyDescent="0.25">
      <c r="F14" s="3" t="s">
        <v>12</v>
      </c>
      <c r="G14" s="7" t="s">
        <v>10</v>
      </c>
      <c r="H14" s="9" t="s">
        <v>104</v>
      </c>
    </row>
    <row r="15" spans="1:8" x14ac:dyDescent="0.25">
      <c r="A15" s="2" t="s">
        <v>13</v>
      </c>
      <c r="B15" s="8" t="s">
        <v>14</v>
      </c>
      <c r="G15" s="7"/>
    </row>
    <row r="16" spans="1:8" ht="16.5" thickBot="1" x14ac:dyDescent="0.3"/>
    <row r="17" spans="1:10" ht="20.100000000000001" customHeight="1" x14ac:dyDescent="0.25">
      <c r="A17" s="10" t="s">
        <v>15</v>
      </c>
      <c r="B17" s="11" t="s">
        <v>16</v>
      </c>
      <c r="C17" s="11" t="s">
        <v>18</v>
      </c>
      <c r="D17" s="11" t="s">
        <v>19</v>
      </c>
      <c r="E17" s="57" t="s">
        <v>48</v>
      </c>
      <c r="F17" s="187" t="s">
        <v>22</v>
      </c>
      <c r="G17" s="188"/>
      <c r="H17" s="12" t="s">
        <v>23</v>
      </c>
    </row>
    <row r="18" spans="1:10" ht="78.75" customHeight="1" x14ac:dyDescent="0.25">
      <c r="A18" s="13">
        <v>1</v>
      </c>
      <c r="B18" s="49">
        <v>44455</v>
      </c>
      <c r="C18" s="17" t="s">
        <v>185</v>
      </c>
      <c r="D18" s="17" t="s">
        <v>189</v>
      </c>
      <c r="E18" s="18">
        <v>1</v>
      </c>
      <c r="F18" s="189">
        <v>191629825</v>
      </c>
      <c r="G18" s="190"/>
      <c r="H18" s="20">
        <f>F18</f>
        <v>191629825</v>
      </c>
      <c r="J18"/>
    </row>
    <row r="19" spans="1:10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3"/>
      <c r="H19" s="22">
        <f>SUM(H18:H18)</f>
        <v>191629825</v>
      </c>
      <c r="J19" s="2" t="s">
        <v>28</v>
      </c>
    </row>
    <row r="20" spans="1:10" x14ac:dyDescent="0.25">
      <c r="A20" s="194"/>
      <c r="B20" s="194"/>
      <c r="C20" s="58"/>
      <c r="D20" s="58"/>
      <c r="E20" s="58"/>
      <c r="F20" s="23"/>
      <c r="G20" s="23"/>
      <c r="H20" s="24"/>
    </row>
    <row r="21" spans="1:10" x14ac:dyDescent="0.25">
      <c r="A21" s="58"/>
      <c r="B21" s="58"/>
      <c r="C21" s="58"/>
      <c r="D21" s="58"/>
      <c r="E21" s="58"/>
      <c r="F21" s="59" t="s">
        <v>25</v>
      </c>
      <c r="G21" s="25" t="e">
        <f>#REF!*1%</f>
        <v>#REF!</v>
      </c>
      <c r="H21" s="24"/>
      <c r="J21" s="25"/>
    </row>
    <row r="22" spans="1:10" x14ac:dyDescent="0.25">
      <c r="A22" s="58"/>
      <c r="B22" s="58"/>
      <c r="C22" s="58"/>
      <c r="D22" s="58"/>
      <c r="E22" s="58"/>
      <c r="F22" s="63" t="s">
        <v>26</v>
      </c>
      <c r="G22" s="64">
        <f>G20*10%</f>
        <v>0</v>
      </c>
      <c r="H22" s="24">
        <f>H20*1%</f>
        <v>0</v>
      </c>
      <c r="J22" s="25"/>
    </row>
    <row r="23" spans="1:10" ht="16.5" thickBot="1" x14ac:dyDescent="0.3">
      <c r="A23" s="58"/>
      <c r="B23" s="58"/>
      <c r="C23" s="58"/>
      <c r="D23" s="58"/>
      <c r="E23" s="58"/>
      <c r="F23" s="61" t="s">
        <v>27</v>
      </c>
      <c r="G23" s="26"/>
      <c r="H23" s="26">
        <f>H20*2%</f>
        <v>0</v>
      </c>
      <c r="J23" s="25"/>
    </row>
    <row r="24" spans="1:10" x14ac:dyDescent="0.25">
      <c r="D24" s="1"/>
      <c r="E24" s="1"/>
      <c r="F24" s="27" t="s">
        <v>29</v>
      </c>
      <c r="G24" s="28" t="e">
        <f>G19+G21</f>
        <v>#REF!</v>
      </c>
      <c r="H24" s="28">
        <f>H19+H21</f>
        <v>191629825</v>
      </c>
      <c r="J24" s="25"/>
    </row>
    <row r="25" spans="1:10" x14ac:dyDescent="0.25">
      <c r="D25" s="1"/>
      <c r="E25" s="1"/>
      <c r="F25" s="27"/>
      <c r="G25" s="28"/>
      <c r="H25" s="28"/>
    </row>
    <row r="26" spans="1:10" x14ac:dyDescent="0.25">
      <c r="A26" s="1" t="s">
        <v>188</v>
      </c>
      <c r="C26" s="1"/>
      <c r="D26" s="1"/>
      <c r="E26" s="1"/>
      <c r="F26" s="27"/>
      <c r="G26" s="27"/>
      <c r="H26" s="28"/>
    </row>
    <row r="27" spans="1:10" x14ac:dyDescent="0.25">
      <c r="A27" s="42"/>
      <c r="C27" s="1"/>
      <c r="D27" s="1"/>
      <c r="E27" s="1"/>
      <c r="F27" s="27"/>
      <c r="G27" s="27"/>
      <c r="H27" s="28"/>
    </row>
    <row r="28" spans="1:10" x14ac:dyDescent="0.25">
      <c r="C28" s="1"/>
      <c r="D28" s="1"/>
      <c r="E28" s="1"/>
      <c r="F28" s="27"/>
      <c r="G28" s="27"/>
      <c r="H28" s="28"/>
    </row>
    <row r="29" spans="1:10" x14ac:dyDescent="0.25">
      <c r="A29" s="30" t="s">
        <v>30</v>
      </c>
    </row>
    <row r="30" spans="1:10" x14ac:dyDescent="0.25">
      <c r="A30" s="31" t="s">
        <v>31</v>
      </c>
      <c r="B30" s="32"/>
      <c r="C30" s="33"/>
      <c r="D30" s="33"/>
      <c r="E30" s="33"/>
    </row>
    <row r="31" spans="1:10" x14ac:dyDescent="0.25">
      <c r="A31" s="31" t="s">
        <v>32</v>
      </c>
      <c r="B31" s="32"/>
      <c r="C31" s="33"/>
      <c r="D31" s="33"/>
      <c r="E31" s="33"/>
    </row>
    <row r="32" spans="1:10" x14ac:dyDescent="0.25">
      <c r="A32" s="34" t="s">
        <v>33</v>
      </c>
      <c r="B32" s="35"/>
      <c r="C32" s="33"/>
      <c r="D32" s="33"/>
      <c r="E32" s="33"/>
    </row>
    <row r="33" spans="1:8" x14ac:dyDescent="0.25">
      <c r="A33" s="36" t="s">
        <v>0</v>
      </c>
      <c r="B33" s="37"/>
      <c r="C33" s="33"/>
      <c r="D33" s="33"/>
      <c r="E33" s="33"/>
    </row>
    <row r="34" spans="1:8" x14ac:dyDescent="0.25">
      <c r="A34" s="43"/>
      <c r="B34" s="43"/>
    </row>
    <row r="35" spans="1:8" x14ac:dyDescent="0.25">
      <c r="A35" s="38"/>
      <c r="B35" s="38"/>
    </row>
    <row r="36" spans="1:8" x14ac:dyDescent="0.25">
      <c r="F36" s="39" t="s">
        <v>34</v>
      </c>
      <c r="G36" s="195" t="str">
        <f>+H13</f>
        <v xml:space="preserve"> 01 Oktober 2021</v>
      </c>
      <c r="H36" s="196"/>
    </row>
    <row r="40" spans="1:8" ht="18" customHeight="1" x14ac:dyDescent="0.25"/>
    <row r="41" spans="1:8" ht="17.25" customHeight="1" x14ac:dyDescent="0.25"/>
    <row r="43" spans="1:8" x14ac:dyDescent="0.25">
      <c r="F43" s="183" t="s">
        <v>35</v>
      </c>
      <c r="G43" s="183"/>
      <c r="H43" s="183"/>
    </row>
  </sheetData>
  <mergeCells count="7">
    <mergeCell ref="F43:H43"/>
    <mergeCell ref="A10:H10"/>
    <mergeCell ref="F17:G17"/>
    <mergeCell ref="F18:G18"/>
    <mergeCell ref="A19:G19"/>
    <mergeCell ref="A20:B20"/>
    <mergeCell ref="G36:H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190</v>
      </c>
    </row>
    <row r="13" spans="1:9" x14ac:dyDescent="0.25">
      <c r="G13" s="3" t="s">
        <v>11</v>
      </c>
      <c r="H13" s="7" t="s">
        <v>10</v>
      </c>
      <c r="I13" s="9" t="s">
        <v>200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67" t="s">
        <v>48</v>
      </c>
      <c r="G17" s="187" t="s">
        <v>22</v>
      </c>
      <c r="H17" s="188"/>
      <c r="I17" s="12" t="s">
        <v>23</v>
      </c>
    </row>
    <row r="18" spans="1:17" ht="63" x14ac:dyDescent="0.25">
      <c r="A18" s="13">
        <v>1</v>
      </c>
      <c r="B18" s="49">
        <v>44435</v>
      </c>
      <c r="C18" s="15" t="s">
        <v>191</v>
      </c>
      <c r="D18" s="17" t="s">
        <v>192</v>
      </c>
      <c r="E18" s="17" t="s">
        <v>193</v>
      </c>
      <c r="F18" s="18">
        <v>1</v>
      </c>
      <c r="G18" s="189">
        <v>6600000</v>
      </c>
      <c r="H18" s="190"/>
      <c r="I18" s="20">
        <f>G18</f>
        <v>6600000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6600000</v>
      </c>
      <c r="K19" s="2" t="s">
        <v>28</v>
      </c>
    </row>
    <row r="20" spans="1:17" x14ac:dyDescent="0.25">
      <c r="A20" s="194"/>
      <c r="B20" s="194"/>
      <c r="C20" s="66"/>
      <c r="D20" s="66"/>
      <c r="E20" s="66"/>
      <c r="F20" s="66"/>
      <c r="G20" s="23"/>
      <c r="H20" s="23"/>
      <c r="I20" s="24"/>
    </row>
    <row r="21" spans="1:17" x14ac:dyDescent="0.25">
      <c r="A21" s="66"/>
      <c r="B21" s="66"/>
      <c r="C21" s="66"/>
      <c r="D21" s="66"/>
      <c r="E21" s="66"/>
      <c r="F21" s="66"/>
      <c r="G21" s="59" t="s">
        <v>25</v>
      </c>
      <c r="H21" s="25" t="e">
        <f>#REF!*1%</f>
        <v>#REF!</v>
      </c>
      <c r="I21" s="24">
        <f>I19*1%</f>
        <v>66000</v>
      </c>
    </row>
    <row r="22" spans="1:17" x14ac:dyDescent="0.25">
      <c r="A22" s="66"/>
      <c r="B22" s="66"/>
      <c r="C22" s="66"/>
      <c r="D22" s="66"/>
      <c r="E22" s="66"/>
      <c r="F22" s="66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6666000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194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04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9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195</v>
      </c>
    </row>
    <row r="13" spans="1:9" x14ac:dyDescent="0.25">
      <c r="G13" s="3" t="s">
        <v>11</v>
      </c>
      <c r="H13" s="7" t="s">
        <v>10</v>
      </c>
      <c r="I13" s="9" t="s">
        <v>200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6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44432</v>
      </c>
      <c r="C18" s="15" t="s">
        <v>196</v>
      </c>
      <c r="D18" s="17" t="s">
        <v>197</v>
      </c>
      <c r="E18" s="17" t="s">
        <v>198</v>
      </c>
      <c r="F18" s="18">
        <v>1</v>
      </c>
      <c r="G18" s="189">
        <v>1100000</v>
      </c>
      <c r="H18" s="190"/>
      <c r="I18" s="20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66"/>
      <c r="D20" s="66"/>
      <c r="E20" s="66"/>
      <c r="F20" s="66"/>
      <c r="G20" s="23"/>
      <c r="H20" s="23"/>
      <c r="I20" s="24"/>
    </row>
    <row r="21" spans="1:17" x14ac:dyDescent="0.25">
      <c r="A21" s="66"/>
      <c r="B21" s="66"/>
      <c r="C21" s="66"/>
      <c r="D21" s="66"/>
      <c r="E21" s="66"/>
      <c r="F21" s="66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66"/>
      <c r="B22" s="66"/>
      <c r="C22" s="66"/>
      <c r="D22" s="66"/>
      <c r="E22" s="66"/>
      <c r="F22" s="66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199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04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3"/>
  <sheetViews>
    <sheetView topLeftCell="A7" workbookViewId="0">
      <selection activeCell="F20" sqref="F20"/>
    </sheetView>
  </sheetViews>
  <sheetFormatPr defaultRowHeight="15" x14ac:dyDescent="0.25"/>
  <cols>
    <col min="1" max="1" width="5.140625" style="69" customWidth="1"/>
    <col min="2" max="2" width="9.85546875" style="69" customWidth="1"/>
    <col min="3" max="3" width="8.85546875" style="69" customWidth="1"/>
    <col min="4" max="4" width="7.5703125" style="69" customWidth="1"/>
    <col min="5" max="5" width="25.85546875" style="69" customWidth="1"/>
    <col min="6" max="6" width="12.42578125" style="69" customWidth="1"/>
    <col min="7" max="7" width="5.28515625" style="69" customWidth="1"/>
    <col min="8" max="8" width="13.5703125" style="70" customWidth="1"/>
    <col min="9" max="9" width="1.42578125" style="70" customWidth="1"/>
    <col min="10" max="10" width="17.85546875" style="69" customWidth="1"/>
    <col min="11" max="16384" width="9.140625" style="69"/>
  </cols>
  <sheetData>
    <row r="2" spans="1:16" ht="15.75" x14ac:dyDescent="0.25">
      <c r="A2" s="1" t="s">
        <v>0</v>
      </c>
      <c r="B2" s="68"/>
      <c r="C2" s="68"/>
      <c r="D2" s="68"/>
    </row>
    <row r="3" spans="1:16" x14ac:dyDescent="0.25">
      <c r="A3" s="4" t="s">
        <v>1</v>
      </c>
      <c r="B3" s="4"/>
      <c r="C3" s="4"/>
      <c r="D3" s="4"/>
    </row>
    <row r="4" spans="1:16" x14ac:dyDescent="0.25">
      <c r="A4" s="4" t="s">
        <v>2</v>
      </c>
      <c r="B4" s="4"/>
      <c r="C4" s="4"/>
      <c r="D4" s="4"/>
    </row>
    <row r="5" spans="1:16" x14ac:dyDescent="0.25">
      <c r="A5" s="4" t="s">
        <v>3</v>
      </c>
      <c r="B5" s="4"/>
      <c r="C5" s="4"/>
      <c r="D5" s="4"/>
    </row>
    <row r="6" spans="1:16" x14ac:dyDescent="0.25">
      <c r="A6" s="4" t="s">
        <v>4</v>
      </c>
      <c r="B6" s="4"/>
      <c r="C6" s="4"/>
      <c r="D6" s="4"/>
    </row>
    <row r="7" spans="1:16" x14ac:dyDescent="0.25">
      <c r="A7" s="4" t="s">
        <v>5</v>
      </c>
      <c r="B7" s="4"/>
      <c r="C7" s="4"/>
      <c r="D7" s="4"/>
    </row>
    <row r="9" spans="1:16" ht="15.75" thickBot="1" x14ac:dyDescent="0.3">
      <c r="A9" s="71"/>
      <c r="B9" s="71"/>
      <c r="C9" s="71"/>
      <c r="D9" s="71"/>
      <c r="E9" s="71"/>
      <c r="F9" s="71"/>
      <c r="G9" s="71"/>
      <c r="H9" s="72"/>
      <c r="I9" s="72"/>
      <c r="J9" s="71"/>
    </row>
    <row r="10" spans="1:16" ht="24" thickBot="1" x14ac:dyDescent="0.4">
      <c r="A10" s="203" t="s">
        <v>6</v>
      </c>
      <c r="B10" s="204"/>
      <c r="C10" s="204"/>
      <c r="D10" s="204"/>
      <c r="E10" s="204"/>
      <c r="F10" s="204"/>
      <c r="G10" s="204"/>
      <c r="H10" s="204"/>
      <c r="I10" s="204"/>
      <c r="J10" s="205"/>
    </row>
    <row r="12" spans="1:16" ht="15.75" x14ac:dyDescent="0.25">
      <c r="A12" s="69" t="s">
        <v>7</v>
      </c>
      <c r="B12" s="69" t="s">
        <v>201</v>
      </c>
      <c r="H12" s="70" t="s">
        <v>9</v>
      </c>
      <c r="I12" s="73" t="s">
        <v>10</v>
      </c>
      <c r="J12" s="8" t="s">
        <v>213</v>
      </c>
    </row>
    <row r="13" spans="1:16" ht="15.75" x14ac:dyDescent="0.25">
      <c r="B13" s="74" t="s">
        <v>202</v>
      </c>
      <c r="C13" s="74"/>
      <c r="D13" s="74"/>
      <c r="E13" s="74"/>
      <c r="F13" s="74"/>
      <c r="H13" s="70" t="s">
        <v>11</v>
      </c>
      <c r="I13" s="73" t="s">
        <v>10</v>
      </c>
      <c r="J13" s="9" t="s">
        <v>200</v>
      </c>
      <c r="P13" s="69" t="s">
        <v>28</v>
      </c>
    </row>
    <row r="14" spans="1:16" x14ac:dyDescent="0.25">
      <c r="B14" s="74" t="s">
        <v>203</v>
      </c>
      <c r="C14" s="74"/>
      <c r="D14" s="74"/>
      <c r="E14" s="74"/>
      <c r="F14" s="74"/>
      <c r="H14" s="70" t="s">
        <v>12</v>
      </c>
      <c r="I14" s="73" t="s">
        <v>10</v>
      </c>
      <c r="J14" s="69" t="s">
        <v>204</v>
      </c>
    </row>
    <row r="15" spans="1:16" x14ac:dyDescent="0.25">
      <c r="B15" s="74" t="s">
        <v>205</v>
      </c>
      <c r="C15" s="74"/>
      <c r="D15" s="74"/>
      <c r="E15" s="74"/>
      <c r="F15" s="74"/>
      <c r="J15" s="75"/>
    </row>
    <row r="16" spans="1:16" x14ac:dyDescent="0.25">
      <c r="B16" s="74"/>
      <c r="C16" s="74"/>
      <c r="D16" s="74"/>
      <c r="E16" s="74"/>
      <c r="F16" s="74"/>
      <c r="J16" s="75"/>
    </row>
    <row r="17" spans="1:19" x14ac:dyDescent="0.25">
      <c r="A17" s="69" t="s">
        <v>13</v>
      </c>
      <c r="B17" s="69" t="s">
        <v>14</v>
      </c>
      <c r="H17" s="69"/>
      <c r="I17" s="69"/>
    </row>
    <row r="18" spans="1:19" ht="15.75" thickBot="1" x14ac:dyDescent="0.3"/>
    <row r="19" spans="1:19" ht="15.75" x14ac:dyDescent="0.25">
      <c r="A19" s="76" t="s">
        <v>15</v>
      </c>
      <c r="B19" s="77" t="s">
        <v>16</v>
      </c>
      <c r="C19" s="77" t="s">
        <v>17</v>
      </c>
      <c r="D19" s="77" t="s">
        <v>206</v>
      </c>
      <c r="E19" s="78" t="s">
        <v>18</v>
      </c>
      <c r="F19" s="78" t="s">
        <v>19</v>
      </c>
      <c r="G19" s="77" t="s">
        <v>48</v>
      </c>
      <c r="H19" s="206" t="s">
        <v>22</v>
      </c>
      <c r="I19" s="207"/>
      <c r="J19" s="79" t="s">
        <v>23</v>
      </c>
    </row>
    <row r="20" spans="1:19" ht="51.75" customHeight="1" x14ac:dyDescent="0.25">
      <c r="A20" s="80">
        <v>1</v>
      </c>
      <c r="B20" s="81">
        <v>44468</v>
      </c>
      <c r="C20" s="82"/>
      <c r="D20" s="83" t="s">
        <v>209</v>
      </c>
      <c r="E20" s="84" t="s">
        <v>210</v>
      </c>
      <c r="F20" s="84" t="s">
        <v>211</v>
      </c>
      <c r="G20" s="85">
        <v>1</v>
      </c>
      <c r="H20" s="208">
        <v>3000000</v>
      </c>
      <c r="I20" s="209"/>
      <c r="J20" s="86">
        <f>+G20*H20</f>
        <v>3000000</v>
      </c>
    </row>
    <row r="21" spans="1:19" ht="22.5" customHeight="1" thickBot="1" x14ac:dyDescent="0.3">
      <c r="A21" s="210" t="s">
        <v>24</v>
      </c>
      <c r="B21" s="211"/>
      <c r="C21" s="211"/>
      <c r="D21" s="211"/>
      <c r="E21" s="211"/>
      <c r="F21" s="211"/>
      <c r="G21" s="211"/>
      <c r="H21" s="211"/>
      <c r="I21" s="212"/>
      <c r="J21" s="87">
        <f>SUM(J20:J20)</f>
        <v>3000000</v>
      </c>
    </row>
    <row r="22" spans="1:19" x14ac:dyDescent="0.25">
      <c r="A22" s="213"/>
      <c r="B22" s="213"/>
      <c r="C22" s="213"/>
      <c r="D22" s="213"/>
      <c r="E22" s="213"/>
      <c r="F22" s="88"/>
      <c r="G22" s="88"/>
      <c r="H22" s="89"/>
      <c r="I22" s="89"/>
      <c r="J22" s="90"/>
    </row>
    <row r="23" spans="1:19" ht="15.75" x14ac:dyDescent="0.25">
      <c r="A23" s="88"/>
      <c r="B23" s="88"/>
      <c r="C23" s="88"/>
      <c r="D23" s="88"/>
      <c r="E23" s="88"/>
      <c r="F23" s="88"/>
      <c r="G23" s="88"/>
      <c r="H23" s="59" t="s">
        <v>207</v>
      </c>
      <c r="I23" s="59"/>
      <c r="J23" s="24">
        <f>J21*1%</f>
        <v>30000</v>
      </c>
    </row>
    <row r="24" spans="1:19" ht="16.5" thickBot="1" x14ac:dyDescent="0.3">
      <c r="G24" s="68"/>
      <c r="H24" s="41" t="s">
        <v>26</v>
      </c>
      <c r="I24" s="41"/>
      <c r="J24" s="91">
        <v>0</v>
      </c>
      <c r="K24" s="92"/>
      <c r="S24" s="69" t="s">
        <v>28</v>
      </c>
    </row>
    <row r="25" spans="1:19" ht="15.75" x14ac:dyDescent="0.25">
      <c r="G25" s="68"/>
      <c r="H25" s="27" t="s">
        <v>29</v>
      </c>
      <c r="I25" s="27"/>
      <c r="J25" s="28">
        <f>J21+J23</f>
        <v>3030000</v>
      </c>
    </row>
    <row r="26" spans="1:19" x14ac:dyDescent="0.25">
      <c r="A26" s="68" t="s">
        <v>212</v>
      </c>
      <c r="B26" s="68"/>
      <c r="C26" s="68"/>
      <c r="D26" s="68"/>
      <c r="G26" s="68"/>
      <c r="H26" s="93"/>
      <c r="I26" s="93"/>
      <c r="J26" s="94"/>
    </row>
    <row r="27" spans="1:19" x14ac:dyDescent="0.25">
      <c r="G27" s="68"/>
      <c r="H27" s="93"/>
      <c r="I27" s="93"/>
      <c r="J27" s="94"/>
    </row>
    <row r="28" spans="1:19" x14ac:dyDescent="0.25">
      <c r="A28" s="95" t="s">
        <v>30</v>
      </c>
    </row>
    <row r="29" spans="1:19" x14ac:dyDescent="0.25">
      <c r="A29" s="68" t="s">
        <v>31</v>
      </c>
      <c r="B29" s="68"/>
      <c r="C29" s="68"/>
      <c r="D29" s="68"/>
      <c r="E29" s="68"/>
      <c r="F29" s="68"/>
    </row>
    <row r="30" spans="1:19" x14ac:dyDescent="0.25">
      <c r="A30" s="96" t="s">
        <v>32</v>
      </c>
      <c r="B30" s="68"/>
      <c r="C30" s="68"/>
      <c r="D30" s="68"/>
    </row>
    <row r="31" spans="1:19" x14ac:dyDescent="0.25">
      <c r="A31" s="97" t="s">
        <v>33</v>
      </c>
      <c r="B31" s="96"/>
      <c r="C31" s="96"/>
      <c r="D31" s="96"/>
      <c r="E31" s="96"/>
      <c r="F31" s="96"/>
    </row>
    <row r="32" spans="1:19" x14ac:dyDescent="0.25">
      <c r="A32" s="68" t="s">
        <v>0</v>
      </c>
      <c r="B32" s="97"/>
      <c r="C32" s="97"/>
      <c r="D32" s="97"/>
      <c r="E32" s="98"/>
      <c r="F32" s="98"/>
    </row>
    <row r="33" spans="1:10" x14ac:dyDescent="0.25">
      <c r="A33" s="98"/>
      <c r="B33" s="98"/>
      <c r="C33" s="98"/>
      <c r="D33" s="98"/>
      <c r="E33" s="98"/>
      <c r="F33" s="98"/>
    </row>
    <row r="34" spans="1:10" x14ac:dyDescent="0.25">
      <c r="A34" s="97"/>
      <c r="B34" s="97"/>
      <c r="C34" s="97"/>
      <c r="D34" s="97"/>
      <c r="E34" s="99"/>
      <c r="F34" s="99"/>
    </row>
    <row r="35" spans="1:10" x14ac:dyDescent="0.25">
      <c r="H35" s="100" t="s">
        <v>208</v>
      </c>
      <c r="I35" s="214" t="str">
        <f>+J13</f>
        <v xml:space="preserve"> 04 Oktober 2021</v>
      </c>
      <c r="J35" s="215"/>
    </row>
    <row r="43" spans="1:10" ht="15.75" x14ac:dyDescent="0.25">
      <c r="H43" s="183" t="s">
        <v>35</v>
      </c>
      <c r="I43" s="183"/>
      <c r="J43" s="183"/>
    </row>
  </sheetData>
  <mergeCells count="7">
    <mergeCell ref="H43:J43"/>
    <mergeCell ref="A10:J10"/>
    <mergeCell ref="H19:I19"/>
    <mergeCell ref="H20:I20"/>
    <mergeCell ref="A21:I21"/>
    <mergeCell ref="A22:E22"/>
    <mergeCell ref="I35:J35"/>
  </mergeCells>
  <pageMargins left="0.45" right="0" top="0.75" bottom="0.75" header="0.3" footer="0.3"/>
  <pageSetup paperSize="9" scale="90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1"/>
  <sheetViews>
    <sheetView topLeftCell="A7" workbookViewId="0">
      <selection activeCell="I13" sqref="I13"/>
    </sheetView>
  </sheetViews>
  <sheetFormatPr defaultRowHeight="15" x14ac:dyDescent="0.25"/>
  <cols>
    <col min="1" max="1" width="5.140625" style="69" customWidth="1"/>
    <col min="2" max="2" width="9.85546875" style="69" customWidth="1"/>
    <col min="3" max="3" width="8.85546875" style="69" customWidth="1"/>
    <col min="4" max="4" width="25.85546875" style="69" customWidth="1"/>
    <col min="5" max="5" width="12.42578125" style="69" customWidth="1"/>
    <col min="6" max="6" width="7.140625" style="69" customWidth="1"/>
    <col min="7" max="7" width="13.5703125" style="70" customWidth="1"/>
    <col min="8" max="8" width="1.42578125" style="70" customWidth="1"/>
    <col min="9" max="9" width="17.85546875" style="69" customWidth="1"/>
    <col min="10" max="16384" width="9.140625" style="69"/>
  </cols>
  <sheetData>
    <row r="2" spans="1:15" ht="15.75" x14ac:dyDescent="0.25">
      <c r="A2" s="1" t="s">
        <v>0</v>
      </c>
      <c r="B2" s="68"/>
      <c r="C2" s="68"/>
    </row>
    <row r="3" spans="1:15" x14ac:dyDescent="0.25">
      <c r="A3" s="4" t="s">
        <v>1</v>
      </c>
      <c r="B3" s="4"/>
      <c r="C3" s="4"/>
    </row>
    <row r="4" spans="1:15" x14ac:dyDescent="0.25">
      <c r="A4" s="4" t="s">
        <v>2</v>
      </c>
      <c r="B4" s="4"/>
      <c r="C4" s="4"/>
    </row>
    <row r="5" spans="1:15" x14ac:dyDescent="0.25">
      <c r="A5" s="4" t="s">
        <v>3</v>
      </c>
      <c r="B5" s="4"/>
      <c r="C5" s="4"/>
    </row>
    <row r="6" spans="1:15" x14ac:dyDescent="0.25">
      <c r="A6" s="4" t="s">
        <v>4</v>
      </c>
      <c r="B6" s="4"/>
      <c r="C6" s="4"/>
    </row>
    <row r="7" spans="1:15" x14ac:dyDescent="0.25">
      <c r="A7" s="4" t="s">
        <v>5</v>
      </c>
      <c r="B7" s="4"/>
      <c r="C7" s="4"/>
    </row>
    <row r="9" spans="1:15" ht="15.75" thickBot="1" x14ac:dyDescent="0.3">
      <c r="A9" s="71"/>
      <c r="B9" s="71"/>
      <c r="C9" s="71"/>
      <c r="D9" s="71"/>
      <c r="E9" s="71"/>
      <c r="F9" s="71"/>
      <c r="G9" s="72"/>
      <c r="H9" s="72"/>
      <c r="I9" s="71"/>
    </row>
    <row r="10" spans="1:15" ht="24" thickBot="1" x14ac:dyDescent="0.4">
      <c r="A10" s="203" t="s">
        <v>6</v>
      </c>
      <c r="B10" s="204"/>
      <c r="C10" s="204"/>
      <c r="D10" s="204"/>
      <c r="E10" s="204"/>
      <c r="F10" s="204"/>
      <c r="G10" s="204"/>
      <c r="H10" s="204"/>
      <c r="I10" s="205"/>
    </row>
    <row r="12" spans="1:15" ht="15.75" x14ac:dyDescent="0.25">
      <c r="A12" s="69" t="s">
        <v>7</v>
      </c>
      <c r="B12" s="69" t="s">
        <v>214</v>
      </c>
      <c r="G12" s="70" t="s">
        <v>9</v>
      </c>
      <c r="H12" s="73" t="s">
        <v>10</v>
      </c>
      <c r="I12" s="8" t="s">
        <v>222</v>
      </c>
    </row>
    <row r="13" spans="1:15" ht="15.75" x14ac:dyDescent="0.25">
      <c r="B13" s="74"/>
      <c r="C13" s="74"/>
      <c r="D13" s="74"/>
      <c r="E13" s="74"/>
      <c r="G13" s="70" t="s">
        <v>11</v>
      </c>
      <c r="H13" s="73" t="s">
        <v>10</v>
      </c>
      <c r="I13" s="9" t="s">
        <v>216</v>
      </c>
      <c r="O13" s="69" t="s">
        <v>28</v>
      </c>
    </row>
    <row r="14" spans="1:15" ht="15.75" x14ac:dyDescent="0.25">
      <c r="B14" s="74"/>
      <c r="C14" s="74"/>
      <c r="D14" s="74"/>
      <c r="E14" s="74"/>
      <c r="G14" s="70" t="s">
        <v>12</v>
      </c>
      <c r="H14" s="73" t="s">
        <v>10</v>
      </c>
      <c r="I14" s="9" t="s">
        <v>216</v>
      </c>
    </row>
    <row r="15" spans="1:15" x14ac:dyDescent="0.25">
      <c r="A15" s="69" t="s">
        <v>13</v>
      </c>
      <c r="B15" s="74" t="s">
        <v>215</v>
      </c>
      <c r="C15" s="74"/>
      <c r="D15" s="74"/>
      <c r="E15" s="74"/>
      <c r="I15" s="75"/>
    </row>
    <row r="16" spans="1:15" ht="15.75" thickBot="1" x14ac:dyDescent="0.3">
      <c r="B16" s="74"/>
      <c r="C16" s="74"/>
      <c r="D16" s="74"/>
      <c r="E16" s="74"/>
      <c r="I16" s="75"/>
    </row>
    <row r="17" spans="1:11" ht="15.75" x14ac:dyDescent="0.25">
      <c r="A17" s="76" t="s">
        <v>15</v>
      </c>
      <c r="B17" s="77" t="s">
        <v>16</v>
      </c>
      <c r="C17" s="77" t="s">
        <v>17</v>
      </c>
      <c r="D17" s="78" t="s">
        <v>18</v>
      </c>
      <c r="E17" s="78" t="s">
        <v>19</v>
      </c>
      <c r="F17" s="77" t="s">
        <v>48</v>
      </c>
      <c r="G17" s="206" t="s">
        <v>22</v>
      </c>
      <c r="H17" s="207"/>
      <c r="I17" s="79" t="s">
        <v>23</v>
      </c>
    </row>
    <row r="18" spans="1:11" ht="51.75" customHeight="1" x14ac:dyDescent="0.25">
      <c r="A18" s="102">
        <v>1</v>
      </c>
      <c r="B18" s="106">
        <v>44466</v>
      </c>
      <c r="C18" s="103">
        <v>402502</v>
      </c>
      <c r="D18" s="17" t="s">
        <v>218</v>
      </c>
      <c r="E18" s="17" t="s">
        <v>219</v>
      </c>
      <c r="F18" s="104">
        <v>2700</v>
      </c>
      <c r="G18" s="197">
        <v>5185.1850000000004</v>
      </c>
      <c r="H18" s="198"/>
      <c r="I18" s="105">
        <f>F18*G18</f>
        <v>13999999.500000002</v>
      </c>
      <c r="K18" s="69" t="s">
        <v>217</v>
      </c>
    </row>
    <row r="19" spans="1:11" ht="22.5" customHeight="1" thickBot="1" x14ac:dyDescent="0.3">
      <c r="A19" s="210" t="s">
        <v>24</v>
      </c>
      <c r="B19" s="211"/>
      <c r="C19" s="211"/>
      <c r="D19" s="211"/>
      <c r="E19" s="211"/>
      <c r="F19" s="211"/>
      <c r="G19" s="211"/>
      <c r="H19" s="212"/>
      <c r="I19" s="87">
        <f>SUM(I18:I18)</f>
        <v>13999999.500000002</v>
      </c>
    </row>
    <row r="20" spans="1:11" x14ac:dyDescent="0.25">
      <c r="A20" s="213"/>
      <c r="B20" s="213"/>
      <c r="C20" s="213"/>
      <c r="D20" s="213"/>
      <c r="E20" s="101"/>
      <c r="F20" s="101"/>
      <c r="G20" s="89"/>
      <c r="H20" s="89"/>
      <c r="I20" s="90"/>
    </row>
    <row r="21" spans="1:11" ht="15.75" x14ac:dyDescent="0.25">
      <c r="A21" s="101"/>
      <c r="B21" s="101"/>
      <c r="C21" s="101"/>
      <c r="D21" s="101"/>
      <c r="E21" s="101"/>
      <c r="F21" s="101"/>
      <c r="G21" s="59" t="s">
        <v>207</v>
      </c>
      <c r="H21" s="59"/>
      <c r="I21" s="24">
        <f>I19*1%</f>
        <v>139999.99500000002</v>
      </c>
    </row>
    <row r="22" spans="1:11" ht="16.5" thickBot="1" x14ac:dyDescent="0.3">
      <c r="A22" s="101"/>
      <c r="B22" s="101"/>
      <c r="C22" s="101"/>
      <c r="D22" s="101"/>
      <c r="E22" s="101"/>
      <c r="F22" s="101"/>
      <c r="G22" s="61" t="s">
        <v>220</v>
      </c>
      <c r="H22" s="61"/>
      <c r="I22" s="26">
        <f>I19*2%</f>
        <v>279999.99000000005</v>
      </c>
    </row>
    <row r="23" spans="1:11" ht="15.75" x14ac:dyDescent="0.25">
      <c r="F23" s="68"/>
      <c r="G23" s="27" t="s">
        <v>29</v>
      </c>
      <c r="H23" s="27"/>
      <c r="I23" s="28">
        <f>I19+I21-I22</f>
        <v>13859999.505000001</v>
      </c>
    </row>
    <row r="24" spans="1:11" ht="15.75" x14ac:dyDescent="0.25">
      <c r="A24" s="1" t="s">
        <v>221</v>
      </c>
      <c r="B24" s="68"/>
      <c r="C24" s="68"/>
      <c r="F24" s="68"/>
      <c r="G24" s="93"/>
      <c r="H24" s="93"/>
      <c r="I24" s="94"/>
    </row>
    <row r="25" spans="1:11" x14ac:dyDescent="0.25">
      <c r="F25" s="68"/>
      <c r="G25" s="93"/>
      <c r="H25" s="93"/>
      <c r="I25" s="94"/>
    </row>
    <row r="26" spans="1:11" x14ac:dyDescent="0.25">
      <c r="A26" s="95" t="s">
        <v>30</v>
      </c>
    </row>
    <row r="27" spans="1:11" x14ac:dyDescent="0.25">
      <c r="A27" s="68" t="s">
        <v>31</v>
      </c>
      <c r="B27" s="68"/>
      <c r="C27" s="68"/>
      <c r="D27" s="68"/>
      <c r="E27" s="68"/>
    </row>
    <row r="28" spans="1:11" x14ac:dyDescent="0.25">
      <c r="A28" s="96" t="s">
        <v>32</v>
      </c>
      <c r="B28" s="68"/>
      <c r="C28" s="68"/>
    </row>
    <row r="29" spans="1:11" x14ac:dyDescent="0.25">
      <c r="A29" s="97" t="s">
        <v>33</v>
      </c>
      <c r="B29" s="96"/>
      <c r="C29" s="96"/>
      <c r="D29" s="96"/>
      <c r="E29" s="96"/>
    </row>
    <row r="30" spans="1:11" x14ac:dyDescent="0.25">
      <c r="A30" s="68" t="s">
        <v>0</v>
      </c>
      <c r="B30" s="97"/>
      <c r="C30" s="97"/>
      <c r="D30" s="98"/>
      <c r="E30" s="98"/>
    </row>
    <row r="31" spans="1:11" x14ac:dyDescent="0.25">
      <c r="A31" s="98"/>
      <c r="B31" s="98"/>
      <c r="C31" s="98"/>
      <c r="D31" s="98"/>
      <c r="E31" s="98"/>
    </row>
    <row r="32" spans="1:11" x14ac:dyDescent="0.25">
      <c r="A32" s="97"/>
      <c r="B32" s="97"/>
      <c r="C32" s="97"/>
      <c r="D32" s="99"/>
      <c r="E32" s="99"/>
    </row>
    <row r="33" spans="7:9" x14ac:dyDescent="0.25">
      <c r="G33" s="100" t="s">
        <v>208</v>
      </c>
      <c r="H33" s="214" t="str">
        <f>+I13</f>
        <v xml:space="preserve"> 07 Oktober 2021</v>
      </c>
      <c r="I33" s="215"/>
    </row>
    <row r="41" spans="7:9" ht="15.75" x14ac:dyDescent="0.25">
      <c r="G41" s="183" t="s">
        <v>35</v>
      </c>
      <c r="H41" s="183"/>
      <c r="I41" s="183"/>
    </row>
  </sheetData>
  <mergeCells count="7">
    <mergeCell ref="G41:I41"/>
    <mergeCell ref="A10:I10"/>
    <mergeCell ref="G17:H17"/>
    <mergeCell ref="G18:H18"/>
    <mergeCell ref="A19:H19"/>
    <mergeCell ref="A20:D20"/>
    <mergeCell ref="H33:I33"/>
  </mergeCells>
  <pageMargins left="0.45" right="0" top="0.75" bottom="0.75" header="0.3" footer="0.3"/>
  <pageSetup paperSize="9" scale="90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226</v>
      </c>
    </row>
    <row r="13" spans="1:9" x14ac:dyDescent="0.25">
      <c r="G13" s="3" t="s">
        <v>11</v>
      </c>
      <c r="H13" s="7" t="s">
        <v>10</v>
      </c>
      <c r="I13" s="9" t="s">
        <v>227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0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44432</v>
      </c>
      <c r="C18" s="15" t="s">
        <v>223</v>
      </c>
      <c r="D18" s="17" t="s">
        <v>224</v>
      </c>
      <c r="E18" s="17" t="s">
        <v>225</v>
      </c>
      <c r="F18" s="18">
        <v>1</v>
      </c>
      <c r="G18" s="189">
        <v>1100000</v>
      </c>
      <c r="H18" s="190"/>
      <c r="I18" s="20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08"/>
      <c r="D20" s="108"/>
      <c r="E20" s="108"/>
      <c r="F20" s="108"/>
      <c r="G20" s="23"/>
      <c r="H20" s="23"/>
      <c r="I20" s="24"/>
    </row>
    <row r="21" spans="1:17" x14ac:dyDescent="0.25">
      <c r="A21" s="108"/>
      <c r="B21" s="108"/>
      <c r="C21" s="108"/>
      <c r="D21" s="108"/>
      <c r="E21" s="108"/>
      <c r="F21" s="108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08"/>
      <c r="B22" s="108"/>
      <c r="C22" s="108"/>
      <c r="D22" s="108"/>
      <c r="E22" s="108"/>
      <c r="F22" s="108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I22</f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199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08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228</v>
      </c>
    </row>
    <row r="13" spans="1:9" x14ac:dyDescent="0.25">
      <c r="G13" s="3" t="s">
        <v>11</v>
      </c>
      <c r="H13" s="7" t="s">
        <v>10</v>
      </c>
      <c r="I13" s="9" t="s">
        <v>227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0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44471</v>
      </c>
      <c r="C18" s="15" t="s">
        <v>229</v>
      </c>
      <c r="D18" s="17" t="s">
        <v>230</v>
      </c>
      <c r="E18" s="17" t="s">
        <v>193</v>
      </c>
      <c r="F18" s="18">
        <v>1</v>
      </c>
      <c r="G18" s="189">
        <v>7000000</v>
      </c>
      <c r="H18" s="190"/>
      <c r="I18" s="20">
        <f>G18</f>
        <v>7000000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7000000</v>
      </c>
      <c r="K19" s="2" t="s">
        <v>28</v>
      </c>
    </row>
    <row r="20" spans="1:17" x14ac:dyDescent="0.25">
      <c r="A20" s="194"/>
      <c r="B20" s="194"/>
      <c r="C20" s="108"/>
      <c r="D20" s="108"/>
      <c r="E20" s="108"/>
      <c r="F20" s="108"/>
      <c r="G20" s="23"/>
      <c r="H20" s="23"/>
      <c r="I20" s="24"/>
    </row>
    <row r="21" spans="1:17" x14ac:dyDescent="0.25">
      <c r="A21" s="108"/>
      <c r="B21" s="108"/>
      <c r="C21" s="108"/>
      <c r="D21" s="108"/>
      <c r="E21" s="108"/>
      <c r="F21" s="108"/>
      <c r="G21" s="59" t="s">
        <v>25</v>
      </c>
      <c r="H21" s="25" t="e">
        <f>#REF!*1%</f>
        <v>#REF!</v>
      </c>
      <c r="I21" s="24">
        <f>I19*1%</f>
        <v>70000</v>
      </c>
    </row>
    <row r="22" spans="1:17" x14ac:dyDescent="0.25">
      <c r="A22" s="108"/>
      <c r="B22" s="108"/>
      <c r="C22" s="108"/>
      <c r="D22" s="108"/>
      <c r="E22" s="108"/>
      <c r="F22" s="108"/>
      <c r="G22" s="59" t="s">
        <v>26</v>
      </c>
      <c r="H22" s="24">
        <f>H20*10%</f>
        <v>0</v>
      </c>
      <c r="I22" s="24">
        <f>I19-(I19*50%)</f>
        <v>3500000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3500000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3570000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62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08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231</v>
      </c>
      <c r="G12" s="3" t="s">
        <v>9</v>
      </c>
      <c r="H12" s="7" t="s">
        <v>10</v>
      </c>
      <c r="I12" s="8" t="s">
        <v>232</v>
      </c>
    </row>
    <row r="13" spans="1:9" x14ac:dyDescent="0.25">
      <c r="G13" s="3" t="s">
        <v>11</v>
      </c>
      <c r="H13" s="7" t="s">
        <v>10</v>
      </c>
      <c r="I13" s="9" t="s">
        <v>227</v>
      </c>
    </row>
    <row r="14" spans="1:9" x14ac:dyDescent="0.25">
      <c r="G14" s="3" t="s">
        <v>12</v>
      </c>
      <c r="H14" s="7" t="s">
        <v>10</v>
      </c>
      <c r="I14" s="9" t="s">
        <v>227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09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14">
        <v>44462</v>
      </c>
      <c r="C18" s="15" t="s">
        <v>233</v>
      </c>
      <c r="D18" s="17" t="s">
        <v>234</v>
      </c>
      <c r="E18" s="17" t="s">
        <v>235</v>
      </c>
      <c r="F18" s="18">
        <v>1</v>
      </c>
      <c r="G18" s="189">
        <v>3600000</v>
      </c>
      <c r="H18" s="190"/>
      <c r="I18" s="20">
        <f>G18</f>
        <v>3600000</v>
      </c>
      <c r="K18"/>
    </row>
    <row r="19" spans="1:17" ht="25.5" customHeight="1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3600000</v>
      </c>
    </row>
    <row r="20" spans="1:17" x14ac:dyDescent="0.25">
      <c r="A20" s="194"/>
      <c r="B20" s="194"/>
      <c r="C20" s="110"/>
      <c r="D20" s="110"/>
      <c r="E20" s="110"/>
      <c r="F20" s="110"/>
      <c r="G20" s="23"/>
      <c r="H20" s="23"/>
      <c r="I20" s="24"/>
    </row>
    <row r="21" spans="1:17" x14ac:dyDescent="0.25">
      <c r="A21" s="110"/>
      <c r="B21" s="110"/>
      <c r="C21" s="110"/>
      <c r="D21" s="110"/>
      <c r="E21" s="110"/>
      <c r="F21" s="110"/>
      <c r="G21" s="59" t="s">
        <v>25</v>
      </c>
      <c r="H21" s="25" t="e">
        <f>#REF!*1%</f>
        <v>#REF!</v>
      </c>
      <c r="I21" s="24">
        <f>I19*1%</f>
        <v>36000</v>
      </c>
    </row>
    <row r="22" spans="1:17" x14ac:dyDescent="0.25">
      <c r="A22" s="110"/>
      <c r="B22" s="110"/>
      <c r="C22" s="110"/>
      <c r="D22" s="110"/>
      <c r="E22" s="110"/>
      <c r="F22" s="110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v>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I19+I21</f>
        <v>3636000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237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236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08 Oktober 2021</v>
      </c>
      <c r="I36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7"/>
  <sheetViews>
    <sheetView workbookViewId="0">
      <selection activeCell="J47" sqref="J47"/>
    </sheetView>
  </sheetViews>
  <sheetFormatPr defaultRowHeight="15.75" x14ac:dyDescent="0.25"/>
  <cols>
    <col min="1" max="1" width="6.42578125" style="2" customWidth="1"/>
    <col min="2" max="2" width="10.7109375" style="2" customWidth="1"/>
    <col min="3" max="3" width="10" style="2" customWidth="1"/>
    <col min="4" max="4" width="23.28515625" style="2" customWidth="1"/>
    <col min="5" max="5" width="16.28515625" style="2" customWidth="1"/>
    <col min="6" max="6" width="6.85546875" style="2" bestFit="1" customWidth="1"/>
    <col min="7" max="7" width="8.140625" style="2" customWidth="1"/>
    <col min="8" max="8" width="14.140625" style="3" bestFit="1" customWidth="1"/>
    <col min="9" max="9" width="1.5703125" style="3" customWidth="1"/>
    <col min="10" max="10" width="19" style="2" customWidth="1"/>
    <col min="11" max="11" width="9.140625" style="2"/>
    <col min="12" max="12" width="16.855468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99" t="s">
        <v>6</v>
      </c>
      <c r="B10" s="200"/>
      <c r="C10" s="200"/>
      <c r="D10" s="200"/>
      <c r="E10" s="200"/>
      <c r="F10" s="200"/>
      <c r="G10" s="200"/>
      <c r="H10" s="200"/>
      <c r="I10" s="200"/>
      <c r="J10" s="201"/>
    </row>
    <row r="12" spans="1:10" x14ac:dyDescent="0.25">
      <c r="A12" s="2" t="s">
        <v>7</v>
      </c>
      <c r="B12" s="2" t="s">
        <v>8</v>
      </c>
      <c r="H12" s="3" t="s">
        <v>9</v>
      </c>
      <c r="I12" s="7" t="s">
        <v>10</v>
      </c>
      <c r="J12" s="8" t="s">
        <v>267</v>
      </c>
    </row>
    <row r="13" spans="1:10" x14ac:dyDescent="0.25">
      <c r="H13" s="3" t="s">
        <v>11</v>
      </c>
      <c r="I13" s="7" t="s">
        <v>10</v>
      </c>
      <c r="J13" s="9" t="s">
        <v>268</v>
      </c>
    </row>
    <row r="14" spans="1:10" x14ac:dyDescent="0.25">
      <c r="H14" s="3" t="s">
        <v>12</v>
      </c>
      <c r="I14" s="7" t="s">
        <v>10</v>
      </c>
      <c r="J14" s="9" t="s">
        <v>269</v>
      </c>
    </row>
    <row r="15" spans="1:10" x14ac:dyDescent="0.25">
      <c r="A15" s="2" t="s">
        <v>13</v>
      </c>
      <c r="B15" s="8" t="s">
        <v>14</v>
      </c>
      <c r="C15" s="8"/>
      <c r="I15" s="7"/>
    </row>
    <row r="16" spans="1:10" ht="16.5" thickBot="1" x14ac:dyDescent="0.3"/>
    <row r="17" spans="1:12" ht="26.25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1" t="s">
        <v>20</v>
      </c>
      <c r="G17" s="111" t="s">
        <v>21</v>
      </c>
      <c r="H17" s="187" t="s">
        <v>22</v>
      </c>
      <c r="I17" s="188"/>
      <c r="J17" s="12" t="s">
        <v>23</v>
      </c>
    </row>
    <row r="18" spans="1:12" ht="48" customHeight="1" x14ac:dyDescent="0.25">
      <c r="A18" s="62">
        <v>1</v>
      </c>
      <c r="B18" s="14">
        <v>44427</v>
      </c>
      <c r="C18" s="15" t="s">
        <v>238</v>
      </c>
      <c r="D18" s="17" t="s">
        <v>239</v>
      </c>
      <c r="E18" s="17" t="s">
        <v>240</v>
      </c>
      <c r="F18" s="19">
        <v>31</v>
      </c>
      <c r="G18" s="17">
        <v>623</v>
      </c>
      <c r="H18" s="197">
        <v>2530</v>
      </c>
      <c r="I18" s="198"/>
      <c r="J18" s="113">
        <f>G18*H18</f>
        <v>1576190</v>
      </c>
      <c r="L18"/>
    </row>
    <row r="19" spans="1:12" ht="48" customHeight="1" x14ac:dyDescent="0.25">
      <c r="A19" s="62">
        <f>A18+1</f>
        <v>2</v>
      </c>
      <c r="B19" s="14">
        <v>44427</v>
      </c>
      <c r="C19" s="44" t="s">
        <v>241</v>
      </c>
      <c r="D19" s="17" t="s">
        <v>239</v>
      </c>
      <c r="E19" s="17" t="s">
        <v>240</v>
      </c>
      <c r="F19" s="19">
        <v>274</v>
      </c>
      <c r="G19" s="17">
        <v>5699</v>
      </c>
      <c r="H19" s="197">
        <v>2530</v>
      </c>
      <c r="I19" s="198"/>
      <c r="J19" s="113">
        <f t="shared" ref="J19:J43" si="0">G19*H19</f>
        <v>14418470</v>
      </c>
      <c r="L19"/>
    </row>
    <row r="20" spans="1:12" ht="48" customHeight="1" x14ac:dyDescent="0.25">
      <c r="A20" s="62">
        <f t="shared" ref="A20:A43" si="1">A19+1</f>
        <v>3</v>
      </c>
      <c r="B20" s="14">
        <v>44428</v>
      </c>
      <c r="C20" s="44" t="s">
        <v>242</v>
      </c>
      <c r="D20" s="17" t="s">
        <v>239</v>
      </c>
      <c r="E20" s="17" t="s">
        <v>240</v>
      </c>
      <c r="F20" s="19">
        <v>4</v>
      </c>
      <c r="G20" s="17">
        <v>182</v>
      </c>
      <c r="H20" s="197">
        <v>2530</v>
      </c>
      <c r="I20" s="198"/>
      <c r="J20" s="113">
        <f t="shared" si="0"/>
        <v>460460</v>
      </c>
      <c r="L20"/>
    </row>
    <row r="21" spans="1:12" ht="48" customHeight="1" x14ac:dyDescent="0.25">
      <c r="A21" s="62">
        <f t="shared" si="1"/>
        <v>4</v>
      </c>
      <c r="B21" s="14">
        <v>44428</v>
      </c>
      <c r="C21" s="44" t="s">
        <v>243</v>
      </c>
      <c r="D21" s="17" t="s">
        <v>239</v>
      </c>
      <c r="E21" s="17" t="s">
        <v>240</v>
      </c>
      <c r="F21" s="19">
        <v>206</v>
      </c>
      <c r="G21" s="17">
        <v>4910</v>
      </c>
      <c r="H21" s="197">
        <v>2530</v>
      </c>
      <c r="I21" s="198"/>
      <c r="J21" s="113">
        <f t="shared" si="0"/>
        <v>12422300</v>
      </c>
      <c r="L21"/>
    </row>
    <row r="22" spans="1:12" ht="48" customHeight="1" x14ac:dyDescent="0.25">
      <c r="A22" s="62">
        <f t="shared" si="1"/>
        <v>5</v>
      </c>
      <c r="B22" s="14">
        <v>44429</v>
      </c>
      <c r="C22" s="44" t="s">
        <v>244</v>
      </c>
      <c r="D22" s="17" t="s">
        <v>239</v>
      </c>
      <c r="E22" s="17" t="s">
        <v>240</v>
      </c>
      <c r="F22" s="19">
        <v>14</v>
      </c>
      <c r="G22" s="17">
        <v>287</v>
      </c>
      <c r="H22" s="197">
        <v>2530</v>
      </c>
      <c r="I22" s="198"/>
      <c r="J22" s="113">
        <f t="shared" si="0"/>
        <v>726110</v>
      </c>
      <c r="L22"/>
    </row>
    <row r="23" spans="1:12" ht="48" customHeight="1" x14ac:dyDescent="0.25">
      <c r="A23" s="62">
        <f t="shared" si="1"/>
        <v>6</v>
      </c>
      <c r="B23" s="14">
        <v>44429</v>
      </c>
      <c r="C23" s="15" t="s">
        <v>245</v>
      </c>
      <c r="D23" s="17" t="s">
        <v>239</v>
      </c>
      <c r="E23" s="17" t="s">
        <v>240</v>
      </c>
      <c r="F23" s="19">
        <v>27</v>
      </c>
      <c r="G23" s="17">
        <v>396</v>
      </c>
      <c r="H23" s="197">
        <v>2530</v>
      </c>
      <c r="I23" s="198"/>
      <c r="J23" s="113">
        <f t="shared" si="0"/>
        <v>1001880</v>
      </c>
      <c r="L23"/>
    </row>
    <row r="24" spans="1:12" ht="48" customHeight="1" x14ac:dyDescent="0.25">
      <c r="A24" s="62">
        <f t="shared" si="1"/>
        <v>7</v>
      </c>
      <c r="B24" s="14">
        <v>44429</v>
      </c>
      <c r="C24" s="15" t="s">
        <v>246</v>
      </c>
      <c r="D24" s="17" t="s">
        <v>239</v>
      </c>
      <c r="E24" s="17" t="s">
        <v>240</v>
      </c>
      <c r="F24" s="19">
        <v>128</v>
      </c>
      <c r="G24" s="17">
        <v>2486</v>
      </c>
      <c r="H24" s="197">
        <v>2530</v>
      </c>
      <c r="I24" s="198"/>
      <c r="J24" s="113">
        <f t="shared" si="0"/>
        <v>6289580</v>
      </c>
      <c r="L24"/>
    </row>
    <row r="25" spans="1:12" ht="48" customHeight="1" x14ac:dyDescent="0.25">
      <c r="A25" s="62">
        <f t="shared" si="1"/>
        <v>8</v>
      </c>
      <c r="B25" s="14">
        <v>44430</v>
      </c>
      <c r="C25" s="15" t="s">
        <v>247</v>
      </c>
      <c r="D25" s="17" t="s">
        <v>239</v>
      </c>
      <c r="E25" s="17" t="s">
        <v>240</v>
      </c>
      <c r="F25" s="19">
        <v>122</v>
      </c>
      <c r="G25" s="17">
        <v>3139</v>
      </c>
      <c r="H25" s="197">
        <v>2530</v>
      </c>
      <c r="I25" s="198"/>
      <c r="J25" s="113">
        <f t="shared" si="0"/>
        <v>7941670</v>
      </c>
      <c r="L25"/>
    </row>
    <row r="26" spans="1:12" ht="48" customHeight="1" x14ac:dyDescent="0.25">
      <c r="A26" s="62">
        <f t="shared" si="1"/>
        <v>9</v>
      </c>
      <c r="B26" s="14">
        <v>44430</v>
      </c>
      <c r="C26" s="15" t="s">
        <v>248</v>
      </c>
      <c r="D26" s="17" t="s">
        <v>239</v>
      </c>
      <c r="E26" s="17" t="s">
        <v>240</v>
      </c>
      <c r="F26" s="19">
        <v>6</v>
      </c>
      <c r="G26" s="17">
        <v>173</v>
      </c>
      <c r="H26" s="197">
        <v>2530</v>
      </c>
      <c r="I26" s="198"/>
      <c r="J26" s="113">
        <f t="shared" si="0"/>
        <v>437690</v>
      </c>
      <c r="L26"/>
    </row>
    <row r="27" spans="1:12" ht="48" customHeight="1" x14ac:dyDescent="0.25">
      <c r="A27" s="62">
        <f t="shared" si="1"/>
        <v>10</v>
      </c>
      <c r="B27" s="14">
        <v>44431</v>
      </c>
      <c r="C27" s="15" t="s">
        <v>249</v>
      </c>
      <c r="D27" s="17" t="s">
        <v>239</v>
      </c>
      <c r="E27" s="17" t="s">
        <v>240</v>
      </c>
      <c r="F27" s="19">
        <v>19</v>
      </c>
      <c r="G27" s="17">
        <v>353</v>
      </c>
      <c r="H27" s="197">
        <v>2530</v>
      </c>
      <c r="I27" s="198"/>
      <c r="J27" s="113">
        <f t="shared" si="0"/>
        <v>893090</v>
      </c>
      <c r="L27"/>
    </row>
    <row r="28" spans="1:12" ht="48" customHeight="1" x14ac:dyDescent="0.25">
      <c r="A28" s="62">
        <f t="shared" si="1"/>
        <v>11</v>
      </c>
      <c r="B28" s="14">
        <v>44432</v>
      </c>
      <c r="C28" s="15" t="s">
        <v>250</v>
      </c>
      <c r="D28" s="17" t="s">
        <v>239</v>
      </c>
      <c r="E28" s="17" t="s">
        <v>240</v>
      </c>
      <c r="F28" s="19">
        <v>12</v>
      </c>
      <c r="G28" s="17">
        <v>319</v>
      </c>
      <c r="H28" s="197">
        <v>2530</v>
      </c>
      <c r="I28" s="198"/>
      <c r="J28" s="113">
        <f t="shared" si="0"/>
        <v>807070</v>
      </c>
      <c r="L28"/>
    </row>
    <row r="29" spans="1:12" ht="48" customHeight="1" x14ac:dyDescent="0.25">
      <c r="A29" s="62">
        <f t="shared" si="1"/>
        <v>12</v>
      </c>
      <c r="B29" s="14">
        <v>44432</v>
      </c>
      <c r="C29" s="44" t="s">
        <v>251</v>
      </c>
      <c r="D29" s="17" t="s">
        <v>239</v>
      </c>
      <c r="E29" s="17" t="s">
        <v>240</v>
      </c>
      <c r="F29" s="19">
        <v>162</v>
      </c>
      <c r="G29" s="17">
        <v>3886</v>
      </c>
      <c r="H29" s="197">
        <v>2530</v>
      </c>
      <c r="I29" s="198"/>
      <c r="J29" s="113">
        <f t="shared" si="0"/>
        <v>9831580</v>
      </c>
      <c r="L29"/>
    </row>
    <row r="30" spans="1:12" ht="48" customHeight="1" x14ac:dyDescent="0.25">
      <c r="A30" s="62">
        <f t="shared" si="1"/>
        <v>13</v>
      </c>
      <c r="B30" s="14">
        <v>44433</v>
      </c>
      <c r="C30" s="15" t="s">
        <v>252</v>
      </c>
      <c r="D30" s="17" t="s">
        <v>239</v>
      </c>
      <c r="E30" s="17" t="s">
        <v>240</v>
      </c>
      <c r="F30" s="19">
        <v>95</v>
      </c>
      <c r="G30" s="17">
        <v>2333</v>
      </c>
      <c r="H30" s="197">
        <v>2530</v>
      </c>
      <c r="I30" s="198"/>
      <c r="J30" s="113">
        <f t="shared" si="0"/>
        <v>5902490</v>
      </c>
      <c r="L30"/>
    </row>
    <row r="31" spans="1:12" ht="48" customHeight="1" x14ac:dyDescent="0.25">
      <c r="A31" s="62">
        <f t="shared" si="1"/>
        <v>14</v>
      </c>
      <c r="B31" s="14">
        <v>44434</v>
      </c>
      <c r="C31" s="15" t="s">
        <v>253</v>
      </c>
      <c r="D31" s="17" t="s">
        <v>239</v>
      </c>
      <c r="E31" s="17" t="s">
        <v>240</v>
      </c>
      <c r="F31" s="19">
        <v>170</v>
      </c>
      <c r="G31" s="17">
        <v>3690</v>
      </c>
      <c r="H31" s="197">
        <v>2530</v>
      </c>
      <c r="I31" s="198"/>
      <c r="J31" s="113">
        <f t="shared" si="0"/>
        <v>9335700</v>
      </c>
      <c r="L31"/>
    </row>
    <row r="32" spans="1:12" ht="48" customHeight="1" x14ac:dyDescent="0.25">
      <c r="A32" s="62">
        <f t="shared" si="1"/>
        <v>15</v>
      </c>
      <c r="B32" s="14">
        <v>44434</v>
      </c>
      <c r="C32" s="15" t="s">
        <v>254</v>
      </c>
      <c r="D32" s="17" t="s">
        <v>239</v>
      </c>
      <c r="E32" s="17" t="s">
        <v>240</v>
      </c>
      <c r="F32" s="19">
        <v>5</v>
      </c>
      <c r="G32" s="17">
        <v>110</v>
      </c>
      <c r="H32" s="197">
        <v>2530</v>
      </c>
      <c r="I32" s="198"/>
      <c r="J32" s="113">
        <f t="shared" si="0"/>
        <v>278300</v>
      </c>
      <c r="L32"/>
    </row>
    <row r="33" spans="1:12" ht="48" customHeight="1" x14ac:dyDescent="0.25">
      <c r="A33" s="62">
        <f t="shared" si="1"/>
        <v>16</v>
      </c>
      <c r="B33" s="14">
        <v>44435</v>
      </c>
      <c r="C33" s="15" t="s">
        <v>255</v>
      </c>
      <c r="D33" s="17" t="s">
        <v>239</v>
      </c>
      <c r="E33" s="17" t="s">
        <v>240</v>
      </c>
      <c r="F33" s="19">
        <v>167</v>
      </c>
      <c r="G33" s="17">
        <v>3586</v>
      </c>
      <c r="H33" s="197">
        <v>2530</v>
      </c>
      <c r="I33" s="198"/>
      <c r="J33" s="113">
        <f t="shared" si="0"/>
        <v>9072580</v>
      </c>
      <c r="L33"/>
    </row>
    <row r="34" spans="1:12" ht="48" customHeight="1" x14ac:dyDescent="0.25">
      <c r="A34" s="62">
        <f t="shared" si="1"/>
        <v>17</v>
      </c>
      <c r="B34" s="14">
        <v>44435</v>
      </c>
      <c r="C34" s="15" t="s">
        <v>256</v>
      </c>
      <c r="D34" s="17" t="s">
        <v>239</v>
      </c>
      <c r="E34" s="17" t="s">
        <v>240</v>
      </c>
      <c r="F34" s="19">
        <v>23</v>
      </c>
      <c r="G34" s="17">
        <v>838</v>
      </c>
      <c r="H34" s="197">
        <v>2530</v>
      </c>
      <c r="I34" s="198"/>
      <c r="J34" s="113">
        <f t="shared" si="0"/>
        <v>2120140</v>
      </c>
      <c r="L34"/>
    </row>
    <row r="35" spans="1:12" ht="48" customHeight="1" x14ac:dyDescent="0.25">
      <c r="A35" s="62">
        <f t="shared" si="1"/>
        <v>18</v>
      </c>
      <c r="B35" s="14">
        <v>44435</v>
      </c>
      <c r="C35" s="15" t="s">
        <v>257</v>
      </c>
      <c r="D35" s="17" t="s">
        <v>239</v>
      </c>
      <c r="E35" s="17" t="s">
        <v>240</v>
      </c>
      <c r="F35" s="19">
        <v>9</v>
      </c>
      <c r="G35" s="17">
        <v>347</v>
      </c>
      <c r="H35" s="197">
        <v>2530</v>
      </c>
      <c r="I35" s="198"/>
      <c r="J35" s="113">
        <f t="shared" si="0"/>
        <v>877910</v>
      </c>
      <c r="L35"/>
    </row>
    <row r="36" spans="1:12" ht="48" customHeight="1" x14ac:dyDescent="0.25">
      <c r="A36" s="62">
        <f t="shared" si="1"/>
        <v>19</v>
      </c>
      <c r="B36" s="14">
        <v>44436</v>
      </c>
      <c r="C36" s="15" t="s">
        <v>258</v>
      </c>
      <c r="D36" s="17" t="s">
        <v>239</v>
      </c>
      <c r="E36" s="17" t="s">
        <v>240</v>
      </c>
      <c r="F36" s="19">
        <v>74</v>
      </c>
      <c r="G36" s="17">
        <v>2198</v>
      </c>
      <c r="H36" s="197">
        <v>2530</v>
      </c>
      <c r="I36" s="198"/>
      <c r="J36" s="113">
        <f t="shared" si="0"/>
        <v>5560940</v>
      </c>
      <c r="L36"/>
    </row>
    <row r="37" spans="1:12" ht="48" customHeight="1" x14ac:dyDescent="0.25">
      <c r="A37" s="62">
        <f t="shared" si="1"/>
        <v>20</v>
      </c>
      <c r="B37" s="14">
        <v>44436</v>
      </c>
      <c r="C37" s="15" t="s">
        <v>259</v>
      </c>
      <c r="D37" s="17" t="s">
        <v>239</v>
      </c>
      <c r="E37" s="17" t="s">
        <v>240</v>
      </c>
      <c r="F37" s="19">
        <v>3</v>
      </c>
      <c r="G37" s="17">
        <v>44</v>
      </c>
      <c r="H37" s="197">
        <v>2530</v>
      </c>
      <c r="I37" s="198"/>
      <c r="J37" s="113">
        <f t="shared" si="0"/>
        <v>111320</v>
      </c>
      <c r="L37"/>
    </row>
    <row r="38" spans="1:12" ht="48" customHeight="1" x14ac:dyDescent="0.25">
      <c r="A38" s="62">
        <f t="shared" si="1"/>
        <v>21</v>
      </c>
      <c r="B38" s="14">
        <v>44437</v>
      </c>
      <c r="C38" s="15" t="s">
        <v>260</v>
      </c>
      <c r="D38" s="17" t="s">
        <v>239</v>
      </c>
      <c r="E38" s="17" t="s">
        <v>240</v>
      </c>
      <c r="F38" s="19">
        <v>135</v>
      </c>
      <c r="G38" s="17">
        <v>3431</v>
      </c>
      <c r="H38" s="197">
        <v>2530</v>
      </c>
      <c r="I38" s="198"/>
      <c r="J38" s="113">
        <f t="shared" si="0"/>
        <v>8680430</v>
      </c>
      <c r="L38"/>
    </row>
    <row r="39" spans="1:12" ht="48" customHeight="1" x14ac:dyDescent="0.25">
      <c r="A39" s="62">
        <f t="shared" si="1"/>
        <v>22</v>
      </c>
      <c r="B39" s="14">
        <v>44437</v>
      </c>
      <c r="C39" s="15" t="s">
        <v>261</v>
      </c>
      <c r="D39" s="17" t="s">
        <v>239</v>
      </c>
      <c r="E39" s="17" t="s">
        <v>240</v>
      </c>
      <c r="F39" s="19">
        <v>13</v>
      </c>
      <c r="G39" s="17">
        <v>423</v>
      </c>
      <c r="H39" s="197">
        <v>2530</v>
      </c>
      <c r="I39" s="198"/>
      <c r="J39" s="113">
        <f t="shared" si="0"/>
        <v>1070190</v>
      </c>
      <c r="L39"/>
    </row>
    <row r="40" spans="1:12" ht="48" customHeight="1" x14ac:dyDescent="0.25">
      <c r="A40" s="62">
        <f t="shared" si="1"/>
        <v>23</v>
      </c>
      <c r="B40" s="14">
        <v>44438</v>
      </c>
      <c r="C40" s="15" t="s">
        <v>262</v>
      </c>
      <c r="D40" s="17" t="s">
        <v>239</v>
      </c>
      <c r="E40" s="17" t="s">
        <v>240</v>
      </c>
      <c r="F40" s="19">
        <v>74</v>
      </c>
      <c r="G40" s="17">
        <v>1142</v>
      </c>
      <c r="H40" s="197">
        <v>2530</v>
      </c>
      <c r="I40" s="198"/>
      <c r="J40" s="113">
        <f t="shared" si="0"/>
        <v>2889260</v>
      </c>
      <c r="L40"/>
    </row>
    <row r="41" spans="1:12" ht="48" customHeight="1" x14ac:dyDescent="0.25">
      <c r="A41" s="62">
        <f t="shared" si="1"/>
        <v>24</v>
      </c>
      <c r="B41" s="14">
        <v>44439</v>
      </c>
      <c r="C41" s="15" t="s">
        <v>263</v>
      </c>
      <c r="D41" s="17" t="s">
        <v>239</v>
      </c>
      <c r="E41" s="17" t="s">
        <v>240</v>
      </c>
      <c r="F41" s="19">
        <v>28</v>
      </c>
      <c r="G41" s="17">
        <v>597</v>
      </c>
      <c r="H41" s="197">
        <v>2530</v>
      </c>
      <c r="I41" s="198"/>
      <c r="J41" s="113">
        <f t="shared" si="0"/>
        <v>1510410</v>
      </c>
      <c r="L41"/>
    </row>
    <row r="42" spans="1:12" ht="48" customHeight="1" x14ac:dyDescent="0.25">
      <c r="A42" s="62">
        <f t="shared" si="1"/>
        <v>25</v>
      </c>
      <c r="B42" s="14">
        <v>44439</v>
      </c>
      <c r="C42" s="15" t="s">
        <v>264</v>
      </c>
      <c r="D42" s="17" t="s">
        <v>239</v>
      </c>
      <c r="E42" s="17" t="s">
        <v>240</v>
      </c>
      <c r="F42" s="19">
        <v>3</v>
      </c>
      <c r="G42" s="17">
        <v>27</v>
      </c>
      <c r="H42" s="197">
        <v>2530</v>
      </c>
      <c r="I42" s="198"/>
      <c r="J42" s="113">
        <f t="shared" si="0"/>
        <v>68310</v>
      </c>
      <c r="L42"/>
    </row>
    <row r="43" spans="1:12" ht="48" customHeight="1" x14ac:dyDescent="0.25">
      <c r="A43" s="62">
        <f t="shared" si="1"/>
        <v>26</v>
      </c>
      <c r="B43" s="14">
        <v>44439</v>
      </c>
      <c r="C43" s="15" t="s">
        <v>265</v>
      </c>
      <c r="D43" s="17" t="s">
        <v>239</v>
      </c>
      <c r="E43" s="17" t="s">
        <v>240</v>
      </c>
      <c r="F43" s="19">
        <v>241</v>
      </c>
      <c r="G43" s="17">
        <v>6088</v>
      </c>
      <c r="H43" s="197">
        <v>2530</v>
      </c>
      <c r="I43" s="198"/>
      <c r="J43" s="113">
        <f t="shared" si="0"/>
        <v>15402640</v>
      </c>
      <c r="L43"/>
    </row>
    <row r="44" spans="1:12" ht="27.75" customHeight="1" thickBot="1" x14ac:dyDescent="0.3">
      <c r="A44" s="191" t="s">
        <v>24</v>
      </c>
      <c r="B44" s="192"/>
      <c r="C44" s="192"/>
      <c r="D44" s="192"/>
      <c r="E44" s="192"/>
      <c r="F44" s="192"/>
      <c r="G44" s="192"/>
      <c r="H44" s="192"/>
      <c r="I44" s="193"/>
      <c r="J44" s="22">
        <f>SUM(J18:J43)</f>
        <v>119686710</v>
      </c>
      <c r="L44" s="29"/>
    </row>
    <row r="45" spans="1:12" ht="11.25" customHeight="1" x14ac:dyDescent="0.25">
      <c r="A45" s="194"/>
      <c r="B45" s="194"/>
      <c r="C45" s="112"/>
      <c r="D45" s="112"/>
      <c r="E45" s="112"/>
      <c r="F45" s="112"/>
      <c r="G45" s="112"/>
      <c r="H45" s="23"/>
      <c r="I45" s="23"/>
      <c r="J45" s="24"/>
      <c r="L45" s="3"/>
    </row>
    <row r="46" spans="1:12" x14ac:dyDescent="0.25">
      <c r="A46" s="112"/>
      <c r="B46" s="112"/>
      <c r="C46" s="112"/>
      <c r="D46" s="112"/>
      <c r="E46" s="112"/>
      <c r="F46" s="112"/>
      <c r="G46" s="59" t="s">
        <v>36</v>
      </c>
      <c r="H46" s="59"/>
      <c r="I46" s="23"/>
      <c r="J46" s="24">
        <f>J44*10%</f>
        <v>11968671</v>
      </c>
      <c r="L46" s="25"/>
    </row>
    <row r="47" spans="1:12" x14ac:dyDescent="0.25">
      <c r="A47" s="112"/>
      <c r="B47" s="112"/>
      <c r="C47" s="112"/>
      <c r="D47" s="112"/>
      <c r="E47" s="112"/>
      <c r="F47" s="112"/>
      <c r="G47" s="46" t="s">
        <v>37</v>
      </c>
      <c r="H47" s="46"/>
      <c r="I47" s="46"/>
      <c r="J47" s="40">
        <f>J44-J46</f>
        <v>107718039</v>
      </c>
      <c r="L47" s="25"/>
    </row>
    <row r="48" spans="1:12" x14ac:dyDescent="0.25">
      <c r="A48" s="112"/>
      <c r="B48" s="112"/>
      <c r="C48" s="112"/>
      <c r="D48" s="112"/>
      <c r="E48" s="112"/>
      <c r="F48" s="112"/>
      <c r="G48" s="59" t="s">
        <v>25</v>
      </c>
      <c r="H48" s="59"/>
      <c r="I48" s="25" t="e">
        <f>#REF!*1%</f>
        <v>#REF!</v>
      </c>
      <c r="J48" s="24">
        <f>J47*1%</f>
        <v>1077180.3900000001</v>
      </c>
    </row>
    <row r="49" spans="1:12" ht="16.5" thickBot="1" x14ac:dyDescent="0.3">
      <c r="A49" s="112"/>
      <c r="B49" s="112"/>
      <c r="C49" s="112"/>
      <c r="D49" s="112"/>
      <c r="E49" s="112"/>
      <c r="F49" s="112"/>
      <c r="G49" s="59" t="s">
        <v>42</v>
      </c>
      <c r="H49" s="59"/>
      <c r="I49" s="24">
        <f>I45*10%</f>
        <v>0</v>
      </c>
      <c r="J49" s="26">
        <f>J47*2%</f>
        <v>2154360.7800000003</v>
      </c>
    </row>
    <row r="50" spans="1:12" x14ac:dyDescent="0.25">
      <c r="E50" s="1"/>
      <c r="F50" s="1"/>
      <c r="G50" s="27" t="s">
        <v>29</v>
      </c>
      <c r="H50" s="27"/>
      <c r="I50" s="28" t="e">
        <f>I44+I48</f>
        <v>#REF!</v>
      </c>
      <c r="J50" s="28">
        <f>J47-J49+J48</f>
        <v>106640858.61</v>
      </c>
    </row>
    <row r="51" spans="1:12" ht="8.25" customHeight="1" x14ac:dyDescent="0.25">
      <c r="E51" s="1"/>
      <c r="F51" s="1"/>
      <c r="G51" s="1"/>
      <c r="H51" s="27"/>
      <c r="I51" s="28"/>
      <c r="J51" s="28"/>
      <c r="L51" s="3"/>
    </row>
    <row r="52" spans="1:12" x14ac:dyDescent="0.25">
      <c r="A52" s="1" t="s">
        <v>266</v>
      </c>
      <c r="D52" s="1"/>
      <c r="E52" s="1"/>
      <c r="F52" s="1"/>
      <c r="G52" s="1"/>
      <c r="H52" s="27"/>
      <c r="I52" s="27"/>
      <c r="J52" s="28"/>
    </row>
    <row r="53" spans="1:12" ht="12.75" customHeight="1" x14ac:dyDescent="0.25">
      <c r="A53" s="42"/>
      <c r="D53" s="1"/>
      <c r="E53" s="1"/>
      <c r="F53" s="1"/>
      <c r="G53" s="1"/>
      <c r="H53" s="27"/>
      <c r="I53" s="27"/>
      <c r="J53" s="28"/>
    </row>
    <row r="54" spans="1:12" x14ac:dyDescent="0.25">
      <c r="A54" s="30" t="s">
        <v>30</v>
      </c>
    </row>
    <row r="55" spans="1:12" x14ac:dyDescent="0.25">
      <c r="A55" s="31" t="s">
        <v>31</v>
      </c>
      <c r="B55" s="32"/>
      <c r="C55" s="32"/>
      <c r="D55" s="33"/>
      <c r="E55" s="33"/>
      <c r="F55" s="33"/>
      <c r="G55" s="33"/>
    </row>
    <row r="56" spans="1:12" x14ac:dyDescent="0.25">
      <c r="A56" s="31" t="s">
        <v>32</v>
      </c>
      <c r="B56" s="32"/>
      <c r="C56" s="32"/>
      <c r="D56" s="33"/>
      <c r="E56" s="33"/>
      <c r="F56" s="33"/>
      <c r="G56" s="33"/>
    </row>
    <row r="57" spans="1:12" x14ac:dyDescent="0.25">
      <c r="A57" s="34" t="s">
        <v>33</v>
      </c>
      <c r="B57" s="35"/>
      <c r="C57" s="35"/>
      <c r="D57" s="33"/>
      <c r="E57" s="33"/>
      <c r="F57" s="33"/>
      <c r="G57" s="33"/>
    </row>
    <row r="58" spans="1:12" x14ac:dyDescent="0.25">
      <c r="A58" s="36" t="s">
        <v>0</v>
      </c>
      <c r="B58" s="37"/>
      <c r="C58" s="37"/>
      <c r="D58" s="33"/>
      <c r="E58" s="33"/>
      <c r="F58" s="33"/>
      <c r="G58" s="33"/>
    </row>
    <row r="59" spans="1:12" ht="9.75" customHeight="1" x14ac:dyDescent="0.25">
      <c r="A59" s="38"/>
      <c r="B59" s="38"/>
      <c r="C59" s="38"/>
    </row>
    <row r="60" spans="1:12" x14ac:dyDescent="0.25">
      <c r="H60" s="39" t="s">
        <v>34</v>
      </c>
      <c r="I60" s="195" t="str">
        <f>+J13</f>
        <v xml:space="preserve"> 11 Oktober 2021</v>
      </c>
      <c r="J60" s="196"/>
    </row>
    <row r="64" spans="1:12" ht="18" customHeight="1" x14ac:dyDescent="0.25"/>
    <row r="65" spans="8:10" ht="17.25" customHeight="1" x14ac:dyDescent="0.25"/>
    <row r="67" spans="8:10" x14ac:dyDescent="0.25">
      <c r="H67" s="183" t="s">
        <v>35</v>
      </c>
      <c r="I67" s="183"/>
      <c r="J67" s="183"/>
    </row>
  </sheetData>
  <mergeCells count="32">
    <mergeCell ref="A44:I44"/>
    <mergeCell ref="A45:B45"/>
    <mergeCell ref="I60:J60"/>
    <mergeCell ref="H67:J67"/>
    <mergeCell ref="H40:I40"/>
    <mergeCell ref="H41:I41"/>
    <mergeCell ref="H42:I42"/>
    <mergeCell ref="H43:I43"/>
    <mergeCell ref="H39:I39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8:I38"/>
    <mergeCell ref="H27:I27"/>
    <mergeCell ref="A10:J10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H26:I2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270</v>
      </c>
    </row>
    <row r="13" spans="1:9" x14ac:dyDescent="0.25">
      <c r="G13" s="3" t="s">
        <v>11</v>
      </c>
      <c r="H13" s="7" t="s">
        <v>10</v>
      </c>
      <c r="I13" s="9" t="s">
        <v>297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4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44449</v>
      </c>
      <c r="C18" s="15" t="s">
        <v>271</v>
      </c>
      <c r="D18" s="17" t="s">
        <v>273</v>
      </c>
      <c r="E18" s="17" t="s">
        <v>272</v>
      </c>
      <c r="F18" s="18">
        <v>1</v>
      </c>
      <c r="G18" s="189">
        <v>1500000</v>
      </c>
      <c r="H18" s="190"/>
      <c r="I18" s="20">
        <f>G18</f>
        <v>1500000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1500000</v>
      </c>
      <c r="K19" s="2" t="s">
        <v>28</v>
      </c>
    </row>
    <row r="20" spans="1:17" x14ac:dyDescent="0.25">
      <c r="A20" s="194"/>
      <c r="B20" s="194"/>
      <c r="C20" s="115"/>
      <c r="D20" s="115"/>
      <c r="E20" s="115"/>
      <c r="F20" s="115"/>
      <c r="G20" s="23"/>
      <c r="H20" s="23"/>
      <c r="I20" s="24"/>
    </row>
    <row r="21" spans="1:17" x14ac:dyDescent="0.25">
      <c r="A21" s="115"/>
      <c r="B21" s="115"/>
      <c r="C21" s="115"/>
      <c r="D21" s="115"/>
      <c r="E21" s="115"/>
      <c r="F21" s="115"/>
      <c r="G21" s="59" t="s">
        <v>25</v>
      </c>
      <c r="H21" s="25" t="e">
        <f>#REF!*1%</f>
        <v>#REF!</v>
      </c>
      <c r="I21" s="24">
        <f>I19*1%</f>
        <v>15000</v>
      </c>
    </row>
    <row r="22" spans="1:17" x14ac:dyDescent="0.25">
      <c r="A22" s="115"/>
      <c r="B22" s="115"/>
      <c r="C22" s="115"/>
      <c r="D22" s="115"/>
      <c r="E22" s="115"/>
      <c r="F22" s="115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1500000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1515000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49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274</v>
      </c>
    </row>
    <row r="13" spans="1:9" x14ac:dyDescent="0.25">
      <c r="G13" s="3" t="s">
        <v>11</v>
      </c>
      <c r="H13" s="7" t="s">
        <v>10</v>
      </c>
      <c r="I13" s="9" t="s">
        <v>297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4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44454</v>
      </c>
      <c r="C18" s="15" t="s">
        <v>275</v>
      </c>
      <c r="D18" s="17" t="s">
        <v>276</v>
      </c>
      <c r="E18" s="17" t="s">
        <v>277</v>
      </c>
      <c r="F18" s="18">
        <v>1</v>
      </c>
      <c r="G18" s="189">
        <v>1050000</v>
      </c>
      <c r="H18" s="190"/>
      <c r="I18" s="20">
        <f>G18</f>
        <v>1050000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1050000</v>
      </c>
      <c r="K19" s="2" t="s">
        <v>28</v>
      </c>
    </row>
    <row r="20" spans="1:17" x14ac:dyDescent="0.25">
      <c r="A20" s="194"/>
      <c r="B20" s="194"/>
      <c r="C20" s="115"/>
      <c r="D20" s="115"/>
      <c r="E20" s="115"/>
      <c r="F20" s="115"/>
      <c r="G20" s="23"/>
      <c r="H20" s="23"/>
      <c r="I20" s="24"/>
    </row>
    <row r="21" spans="1:17" x14ac:dyDescent="0.25">
      <c r="A21" s="115"/>
      <c r="B21" s="115"/>
      <c r="C21" s="115"/>
      <c r="D21" s="115"/>
      <c r="E21" s="115"/>
      <c r="F21" s="115"/>
      <c r="G21" s="59" t="s">
        <v>25</v>
      </c>
      <c r="H21" s="25" t="e">
        <f>#REF!*1%</f>
        <v>#REF!</v>
      </c>
      <c r="I21" s="24">
        <f>I19*1%</f>
        <v>10500</v>
      </c>
    </row>
    <row r="22" spans="1:17" x14ac:dyDescent="0.25">
      <c r="A22" s="115"/>
      <c r="B22" s="115"/>
      <c r="C22" s="115"/>
      <c r="D22" s="115"/>
      <c r="E22" s="115"/>
      <c r="F22" s="115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1050000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1060500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296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278</v>
      </c>
    </row>
    <row r="13" spans="1:9" x14ac:dyDescent="0.25">
      <c r="G13" s="3" t="s">
        <v>11</v>
      </c>
      <c r="H13" s="7" t="s">
        <v>10</v>
      </c>
      <c r="I13" s="9" t="s">
        <v>297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6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44468</v>
      </c>
      <c r="C18" s="15" t="s">
        <v>279</v>
      </c>
      <c r="D18" s="17" t="s">
        <v>281</v>
      </c>
      <c r="E18" s="17" t="s">
        <v>280</v>
      </c>
      <c r="F18" s="18">
        <v>1</v>
      </c>
      <c r="G18" s="189">
        <v>700000</v>
      </c>
      <c r="H18" s="190"/>
      <c r="I18" s="20">
        <f>G18</f>
        <v>700000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700000</v>
      </c>
      <c r="K19" s="2" t="s">
        <v>28</v>
      </c>
    </row>
    <row r="20" spans="1:17" x14ac:dyDescent="0.25">
      <c r="A20" s="194"/>
      <c r="B20" s="194"/>
      <c r="C20" s="117"/>
      <c r="D20" s="117"/>
      <c r="E20" s="117"/>
      <c r="F20" s="117"/>
      <c r="G20" s="23"/>
      <c r="H20" s="23"/>
      <c r="I20" s="24"/>
    </row>
    <row r="21" spans="1:17" x14ac:dyDescent="0.25">
      <c r="A21" s="117"/>
      <c r="B21" s="117"/>
      <c r="C21" s="117"/>
      <c r="D21" s="117"/>
      <c r="E21" s="117"/>
      <c r="F21" s="117"/>
      <c r="G21" s="59" t="s">
        <v>25</v>
      </c>
      <c r="H21" s="25" t="e">
        <f>#REF!*1%</f>
        <v>#REF!</v>
      </c>
      <c r="I21" s="24">
        <f>I19*1%</f>
        <v>7000</v>
      </c>
    </row>
    <row r="22" spans="1:17" x14ac:dyDescent="0.25">
      <c r="A22" s="117"/>
      <c r="B22" s="117"/>
      <c r="C22" s="117"/>
      <c r="D22" s="117"/>
      <c r="E22" s="117"/>
      <c r="F22" s="117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700000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707000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282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283</v>
      </c>
    </row>
    <row r="13" spans="1:9" x14ac:dyDescent="0.25">
      <c r="G13" s="3" t="s">
        <v>11</v>
      </c>
      <c r="H13" s="7" t="s">
        <v>10</v>
      </c>
      <c r="I13" s="9" t="s">
        <v>297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6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44460</v>
      </c>
      <c r="C18" s="15" t="s">
        <v>284</v>
      </c>
      <c r="D18" s="17" t="s">
        <v>285</v>
      </c>
      <c r="E18" s="17" t="s">
        <v>52</v>
      </c>
      <c r="F18" s="18">
        <v>1</v>
      </c>
      <c r="G18" s="189">
        <v>1700000</v>
      </c>
      <c r="H18" s="190"/>
      <c r="I18" s="20">
        <f>G18</f>
        <v>1700000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1700000</v>
      </c>
      <c r="K19" s="2" t="s">
        <v>28</v>
      </c>
    </row>
    <row r="20" spans="1:17" x14ac:dyDescent="0.25">
      <c r="A20" s="194"/>
      <c r="B20" s="194"/>
      <c r="C20" s="117"/>
      <c r="D20" s="117"/>
      <c r="E20" s="117"/>
      <c r="F20" s="117"/>
      <c r="G20" s="23"/>
      <c r="H20" s="23"/>
      <c r="I20" s="24"/>
    </row>
    <row r="21" spans="1:17" x14ac:dyDescent="0.25">
      <c r="A21" s="117"/>
      <c r="B21" s="117"/>
      <c r="C21" s="117"/>
      <c r="D21" s="117"/>
      <c r="E21" s="117"/>
      <c r="F21" s="117"/>
      <c r="G21" s="59" t="s">
        <v>25</v>
      </c>
      <c r="H21" s="25" t="e">
        <f>#REF!*1%</f>
        <v>#REF!</v>
      </c>
      <c r="I21" s="24">
        <f>I19*1%</f>
        <v>17000</v>
      </c>
    </row>
    <row r="22" spans="1:17" x14ac:dyDescent="0.25">
      <c r="A22" s="117"/>
      <c r="B22" s="117"/>
      <c r="C22" s="117"/>
      <c r="D22" s="117"/>
      <c r="E22" s="117"/>
      <c r="F22" s="117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1700000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1717000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289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286</v>
      </c>
    </row>
    <row r="13" spans="1:9" x14ac:dyDescent="0.25">
      <c r="G13" s="3" t="s">
        <v>11</v>
      </c>
      <c r="H13" s="7" t="s">
        <v>10</v>
      </c>
      <c r="I13" s="9" t="s">
        <v>297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6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44469</v>
      </c>
      <c r="C18" s="15" t="s">
        <v>287</v>
      </c>
      <c r="D18" s="17" t="s">
        <v>291</v>
      </c>
      <c r="E18" s="17" t="s">
        <v>288</v>
      </c>
      <c r="F18" s="18">
        <v>1</v>
      </c>
      <c r="G18" s="189">
        <v>1100000</v>
      </c>
      <c r="H18" s="190"/>
      <c r="I18" s="20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17"/>
      <c r="D20" s="117"/>
      <c r="E20" s="117"/>
      <c r="F20" s="117"/>
      <c r="G20" s="23"/>
      <c r="H20" s="23"/>
      <c r="I20" s="24"/>
    </row>
    <row r="21" spans="1:17" x14ac:dyDescent="0.25">
      <c r="A21" s="117"/>
      <c r="B21" s="117"/>
      <c r="C21" s="117"/>
      <c r="D21" s="117"/>
      <c r="E21" s="117"/>
      <c r="F21" s="117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17"/>
      <c r="B22" s="117"/>
      <c r="C22" s="117"/>
      <c r="D22" s="117"/>
      <c r="E22" s="117"/>
      <c r="F22" s="117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25" sqref="E25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292</v>
      </c>
    </row>
    <row r="13" spans="1:9" x14ac:dyDescent="0.25">
      <c r="G13" s="3" t="s">
        <v>11</v>
      </c>
      <c r="H13" s="7" t="s">
        <v>10</v>
      </c>
      <c r="I13" s="9" t="s">
        <v>297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6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44468</v>
      </c>
      <c r="C18" s="15" t="s">
        <v>293</v>
      </c>
      <c r="D18" s="17" t="s">
        <v>295</v>
      </c>
      <c r="E18" s="17" t="s">
        <v>53</v>
      </c>
      <c r="F18" s="18">
        <v>1</v>
      </c>
      <c r="G18" s="189">
        <v>1200000</v>
      </c>
      <c r="H18" s="190"/>
      <c r="I18" s="20">
        <f>G18</f>
        <v>1200000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1200000</v>
      </c>
      <c r="K19" s="2" t="s">
        <v>28</v>
      </c>
    </row>
    <row r="20" spans="1:17" x14ac:dyDescent="0.25">
      <c r="A20" s="194"/>
      <c r="B20" s="194"/>
      <c r="C20" s="117"/>
      <c r="D20" s="117"/>
      <c r="E20" s="117"/>
      <c r="F20" s="117"/>
      <c r="G20" s="23"/>
      <c r="H20" s="23"/>
      <c r="I20" s="24"/>
    </row>
    <row r="21" spans="1:17" x14ac:dyDescent="0.25">
      <c r="A21" s="117"/>
      <c r="B21" s="117"/>
      <c r="C21" s="117"/>
      <c r="D21" s="117"/>
      <c r="E21" s="117"/>
      <c r="F21" s="117"/>
      <c r="G21" s="59" t="s">
        <v>25</v>
      </c>
      <c r="H21" s="25" t="e">
        <f>#REF!*1%</f>
        <v>#REF!</v>
      </c>
      <c r="I21" s="24">
        <f>I19*1%</f>
        <v>12000</v>
      </c>
    </row>
    <row r="22" spans="1:17" x14ac:dyDescent="0.25">
      <c r="A22" s="117"/>
      <c r="B22" s="117"/>
      <c r="C22" s="117"/>
      <c r="D22" s="117"/>
      <c r="E22" s="117"/>
      <c r="F22" s="117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1200000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1212000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294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8" workbookViewId="0">
      <selection activeCell="I21" sqref="I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8.5703125" style="2" customWidth="1"/>
    <col min="5" max="5" width="14.85546875" style="2" customWidth="1"/>
    <col min="6" max="6" width="6.7109375" style="2" customWidth="1"/>
    <col min="7" max="7" width="14.140625" style="3" bestFit="1" customWidth="1"/>
    <col min="8" max="8" width="1.5703125" style="3" customWidth="1"/>
    <col min="9" max="9" width="17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319</v>
      </c>
      <c r="G12" s="3" t="s">
        <v>9</v>
      </c>
      <c r="H12" s="7" t="s">
        <v>10</v>
      </c>
      <c r="I12" s="8" t="s">
        <v>332</v>
      </c>
    </row>
    <row r="13" spans="1:9" x14ac:dyDescent="0.25">
      <c r="G13" s="3" t="s">
        <v>11</v>
      </c>
      <c r="H13" s="7" t="s">
        <v>10</v>
      </c>
      <c r="I13" s="9" t="s">
        <v>306</v>
      </c>
    </row>
    <row r="14" spans="1:9" x14ac:dyDescent="0.25">
      <c r="G14" s="3" t="s">
        <v>12</v>
      </c>
      <c r="H14" s="7" t="s">
        <v>10</v>
      </c>
      <c r="I14" s="2" t="s">
        <v>322</v>
      </c>
    </row>
    <row r="15" spans="1:9" x14ac:dyDescent="0.25">
      <c r="A15" s="2" t="s">
        <v>13</v>
      </c>
      <c r="B15" s="8" t="s">
        <v>14</v>
      </c>
      <c r="C15" s="8"/>
      <c r="G15" s="3" t="s">
        <v>328</v>
      </c>
      <c r="H15" s="7" t="s">
        <v>329</v>
      </c>
      <c r="I15" s="2" t="s">
        <v>330</v>
      </c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8" t="s">
        <v>20</v>
      </c>
      <c r="G17" s="187" t="s">
        <v>22</v>
      </c>
      <c r="H17" s="188"/>
      <c r="I17" s="12" t="s">
        <v>23</v>
      </c>
    </row>
    <row r="18" spans="1:17" ht="53.25" customHeight="1" x14ac:dyDescent="0.25">
      <c r="A18" s="13">
        <v>1</v>
      </c>
      <c r="B18" s="14">
        <v>44475</v>
      </c>
      <c r="C18" s="15" t="s">
        <v>323</v>
      </c>
      <c r="D18" s="17" t="s">
        <v>324</v>
      </c>
      <c r="E18" s="17" t="s">
        <v>321</v>
      </c>
      <c r="F18" s="18">
        <v>66</v>
      </c>
      <c r="G18" s="189">
        <v>1980198</v>
      </c>
      <c r="H18" s="190"/>
      <c r="I18" s="218">
        <f>G18</f>
        <v>1980198</v>
      </c>
    </row>
    <row r="19" spans="1:17" ht="53.25" customHeight="1" x14ac:dyDescent="0.25">
      <c r="A19" s="13">
        <v>2</v>
      </c>
      <c r="B19" s="14">
        <v>44475</v>
      </c>
      <c r="C19" s="15" t="s">
        <v>325</v>
      </c>
      <c r="D19" s="17" t="s">
        <v>327</v>
      </c>
      <c r="E19" s="17" t="s">
        <v>321</v>
      </c>
      <c r="F19" s="18">
        <v>73</v>
      </c>
      <c r="G19" s="216"/>
      <c r="H19" s="217"/>
      <c r="I19" s="219"/>
    </row>
    <row r="20" spans="1:17" ht="53.25" customHeight="1" x14ac:dyDescent="0.25">
      <c r="A20" s="13">
        <v>3</v>
      </c>
      <c r="B20" s="14">
        <v>44475</v>
      </c>
      <c r="C20" s="15" t="s">
        <v>326</v>
      </c>
      <c r="D20" s="17" t="s">
        <v>320</v>
      </c>
      <c r="E20" s="17" t="s">
        <v>321</v>
      </c>
      <c r="F20" s="18">
        <v>81</v>
      </c>
      <c r="G20" s="216"/>
      <c r="H20" s="217"/>
      <c r="I20" s="219"/>
    </row>
    <row r="21" spans="1:17" ht="25.5" customHeight="1" thickBot="1" x14ac:dyDescent="0.3">
      <c r="A21" s="191" t="s">
        <v>24</v>
      </c>
      <c r="B21" s="192"/>
      <c r="C21" s="192"/>
      <c r="D21" s="192"/>
      <c r="E21" s="192"/>
      <c r="F21" s="192"/>
      <c r="G21" s="192"/>
      <c r="H21" s="193"/>
      <c r="I21" s="22">
        <f>SUM(I18)</f>
        <v>1980198</v>
      </c>
    </row>
    <row r="22" spans="1:17" x14ac:dyDescent="0.25">
      <c r="A22" s="194"/>
      <c r="B22" s="194"/>
      <c r="C22" s="119"/>
      <c r="D22" s="119"/>
      <c r="E22" s="119"/>
      <c r="F22" s="119"/>
      <c r="G22" s="23"/>
      <c r="H22" s="23"/>
      <c r="I22" s="24"/>
    </row>
    <row r="23" spans="1:17" x14ac:dyDescent="0.25">
      <c r="A23" s="119"/>
      <c r="B23" s="119"/>
      <c r="C23" s="119"/>
      <c r="D23" s="119"/>
      <c r="E23" s="119"/>
      <c r="F23" s="119"/>
      <c r="G23" s="59" t="s">
        <v>25</v>
      </c>
      <c r="H23" s="25">
        <f>H18*1%</f>
        <v>0</v>
      </c>
      <c r="I23" s="24">
        <f>I21*1%</f>
        <v>19801.98</v>
      </c>
    </row>
    <row r="24" spans="1:17" ht="16.5" thickBot="1" x14ac:dyDescent="0.3">
      <c r="E24" s="1"/>
      <c r="F24" s="1"/>
      <c r="G24" s="41" t="s">
        <v>220</v>
      </c>
      <c r="H24" s="26">
        <v>0</v>
      </c>
      <c r="I24" s="26">
        <f>I21*2%</f>
        <v>39603.96</v>
      </c>
      <c r="Q24" s="2" t="s">
        <v>28</v>
      </c>
    </row>
    <row r="25" spans="1:17" x14ac:dyDescent="0.25">
      <c r="E25" s="1"/>
      <c r="F25" s="1"/>
      <c r="G25" s="27" t="s">
        <v>29</v>
      </c>
      <c r="H25" s="28">
        <f>H21+H23</f>
        <v>0</v>
      </c>
      <c r="I25" s="28">
        <f>I21+I23-I24</f>
        <v>1960396.02</v>
      </c>
    </row>
    <row r="26" spans="1:17" x14ac:dyDescent="0.25">
      <c r="E26" s="1"/>
      <c r="F26" s="1"/>
      <c r="G26" s="27"/>
      <c r="H26" s="28"/>
      <c r="I26" s="28"/>
    </row>
    <row r="27" spans="1:17" x14ac:dyDescent="0.25">
      <c r="A27" s="1" t="s">
        <v>331</v>
      </c>
      <c r="D27" s="1"/>
      <c r="E27" s="1"/>
      <c r="F27" s="1"/>
      <c r="G27" s="27"/>
      <c r="H27" s="27"/>
      <c r="I27" s="28"/>
    </row>
    <row r="28" spans="1:17" x14ac:dyDescent="0.25">
      <c r="A28" s="42"/>
      <c r="D28" s="1"/>
      <c r="E28" s="1"/>
      <c r="F28" s="1"/>
      <c r="G28" s="27"/>
      <c r="H28" s="27"/>
      <c r="I28" s="28"/>
    </row>
    <row r="29" spans="1:17" x14ac:dyDescent="0.25">
      <c r="D29" s="1"/>
      <c r="E29" s="1"/>
      <c r="F29" s="1"/>
      <c r="G29" s="27"/>
      <c r="H29" s="27"/>
      <c r="I29" s="28"/>
    </row>
    <row r="30" spans="1:17" x14ac:dyDescent="0.25">
      <c r="A30" s="30" t="s">
        <v>30</v>
      </c>
    </row>
    <row r="31" spans="1:17" x14ac:dyDescent="0.25">
      <c r="A31" s="31" t="s">
        <v>31</v>
      </c>
      <c r="B31" s="32"/>
      <c r="C31" s="32"/>
      <c r="D31" s="33"/>
      <c r="E31" s="33"/>
      <c r="F31" s="33"/>
    </row>
    <row r="32" spans="1:17" x14ac:dyDescent="0.25">
      <c r="A32" s="31" t="s">
        <v>32</v>
      </c>
      <c r="B32" s="32"/>
      <c r="C32" s="32"/>
      <c r="D32" s="33"/>
      <c r="E32" s="33"/>
      <c r="F32" s="33"/>
    </row>
    <row r="33" spans="1:9" x14ac:dyDescent="0.25">
      <c r="A33" s="34" t="s">
        <v>33</v>
      </c>
      <c r="B33" s="35"/>
      <c r="C33" s="35"/>
      <c r="D33" s="33"/>
      <c r="E33" s="33"/>
      <c r="F33" s="33"/>
    </row>
    <row r="34" spans="1:9" x14ac:dyDescent="0.25">
      <c r="A34" s="36" t="s">
        <v>0</v>
      </c>
      <c r="B34" s="37"/>
      <c r="C34" s="37"/>
      <c r="D34" s="33"/>
      <c r="E34" s="33"/>
      <c r="F34" s="33"/>
    </row>
    <row r="35" spans="1:9" x14ac:dyDescent="0.25">
      <c r="A35" s="43"/>
      <c r="B35" s="43"/>
      <c r="C35" s="43"/>
    </row>
    <row r="36" spans="1:9" x14ac:dyDescent="0.25">
      <c r="A36" s="38"/>
      <c r="B36" s="38"/>
      <c r="C36" s="38"/>
    </row>
    <row r="37" spans="1:9" x14ac:dyDescent="0.25">
      <c r="G37" s="39" t="s">
        <v>34</v>
      </c>
      <c r="H37" s="195" t="str">
        <f>+I13</f>
        <v xml:space="preserve"> 15 Oktober 2021</v>
      </c>
      <c r="I37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8">
    <mergeCell ref="H37:I37"/>
    <mergeCell ref="G43:I43"/>
    <mergeCell ref="A10:I10"/>
    <mergeCell ref="G17:H17"/>
    <mergeCell ref="G18:H20"/>
    <mergeCell ref="I18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abSelected="1" topLeftCell="A11" workbookViewId="0">
      <selection activeCell="N18" sqref="N1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8.5703125" style="2" customWidth="1"/>
    <col min="5" max="5" width="14.85546875" style="2" customWidth="1"/>
    <col min="6" max="6" width="6.7109375" style="2" customWidth="1"/>
    <col min="7" max="7" width="14.140625" style="3" bestFit="1" customWidth="1"/>
    <col min="8" max="8" width="1.5703125" style="3" customWidth="1"/>
    <col min="9" max="9" width="17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319</v>
      </c>
      <c r="G12" s="3" t="s">
        <v>9</v>
      </c>
      <c r="H12" s="7" t="s">
        <v>10</v>
      </c>
      <c r="I12" s="8" t="s">
        <v>333</v>
      </c>
    </row>
    <row r="13" spans="1:9" x14ac:dyDescent="0.25">
      <c r="G13" s="3" t="s">
        <v>11</v>
      </c>
      <c r="H13" s="7" t="s">
        <v>10</v>
      </c>
      <c r="I13" s="9" t="s">
        <v>306</v>
      </c>
    </row>
    <row r="14" spans="1:9" x14ac:dyDescent="0.25">
      <c r="G14" s="3" t="s">
        <v>12</v>
      </c>
      <c r="H14" s="7" t="s">
        <v>10</v>
      </c>
      <c r="I14" s="2" t="s">
        <v>322</v>
      </c>
    </row>
    <row r="15" spans="1:9" x14ac:dyDescent="0.25">
      <c r="A15" s="2" t="s">
        <v>13</v>
      </c>
      <c r="B15" s="8" t="s">
        <v>14</v>
      </c>
      <c r="C15" s="8"/>
      <c r="G15" s="3" t="s">
        <v>328</v>
      </c>
      <c r="H15" s="7" t="s">
        <v>329</v>
      </c>
      <c r="I15" s="2" t="s">
        <v>330</v>
      </c>
    </row>
    <row r="16" spans="1:9" ht="16.5" thickBot="1" x14ac:dyDescent="0.3"/>
    <row r="17" spans="1:17" ht="20.100000000000001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8" t="s">
        <v>20</v>
      </c>
      <c r="G17" s="187" t="s">
        <v>22</v>
      </c>
      <c r="H17" s="188"/>
      <c r="I17" s="12" t="s">
        <v>23</v>
      </c>
    </row>
    <row r="18" spans="1:17" ht="53.25" customHeight="1" x14ac:dyDescent="0.25">
      <c r="A18" s="13">
        <v>1</v>
      </c>
      <c r="B18" s="14">
        <v>44482</v>
      </c>
      <c r="C18" s="15" t="s">
        <v>334</v>
      </c>
      <c r="D18" s="17" t="s">
        <v>324</v>
      </c>
      <c r="E18" s="17" t="s">
        <v>321</v>
      </c>
      <c r="F18" s="18">
        <v>60</v>
      </c>
      <c r="G18" s="189">
        <v>1980198</v>
      </c>
      <c r="H18" s="190"/>
      <c r="I18" s="218">
        <f>G18</f>
        <v>1980198</v>
      </c>
    </row>
    <row r="19" spans="1:17" ht="53.25" customHeight="1" x14ac:dyDescent="0.25">
      <c r="A19" s="13">
        <v>2</v>
      </c>
      <c r="B19" s="14">
        <v>44482</v>
      </c>
      <c r="C19" s="15" t="s">
        <v>334</v>
      </c>
      <c r="D19" s="17" t="s">
        <v>327</v>
      </c>
      <c r="E19" s="17" t="s">
        <v>321</v>
      </c>
      <c r="F19" s="18">
        <v>62</v>
      </c>
      <c r="G19" s="216"/>
      <c r="H19" s="217"/>
      <c r="I19" s="219"/>
    </row>
    <row r="20" spans="1:17" ht="53.25" customHeight="1" x14ac:dyDescent="0.25">
      <c r="A20" s="13">
        <v>3</v>
      </c>
      <c r="B20" s="14">
        <v>44482</v>
      </c>
      <c r="C20" s="15" t="s">
        <v>335</v>
      </c>
      <c r="D20" s="17" t="s">
        <v>320</v>
      </c>
      <c r="E20" s="17" t="s">
        <v>321</v>
      </c>
      <c r="F20" s="18">
        <v>86</v>
      </c>
      <c r="G20" s="216"/>
      <c r="H20" s="217"/>
      <c r="I20" s="219"/>
    </row>
    <row r="21" spans="1:17" ht="25.5" customHeight="1" thickBot="1" x14ac:dyDescent="0.3">
      <c r="A21" s="191" t="s">
        <v>24</v>
      </c>
      <c r="B21" s="192"/>
      <c r="C21" s="192"/>
      <c r="D21" s="192"/>
      <c r="E21" s="192"/>
      <c r="F21" s="192"/>
      <c r="G21" s="192"/>
      <c r="H21" s="193"/>
      <c r="I21" s="22">
        <f>SUM(I18)</f>
        <v>1980198</v>
      </c>
    </row>
    <row r="22" spans="1:17" x14ac:dyDescent="0.25">
      <c r="A22" s="194"/>
      <c r="B22" s="194"/>
      <c r="C22" s="119"/>
      <c r="D22" s="119"/>
      <c r="E22" s="119"/>
      <c r="F22" s="119"/>
      <c r="G22" s="23"/>
      <c r="H22" s="23"/>
      <c r="I22" s="24"/>
    </row>
    <row r="23" spans="1:17" x14ac:dyDescent="0.25">
      <c r="A23" s="119"/>
      <c r="B23" s="119"/>
      <c r="C23" s="119"/>
      <c r="D23" s="119"/>
      <c r="E23" s="119"/>
      <c r="F23" s="119"/>
      <c r="G23" s="59" t="s">
        <v>25</v>
      </c>
      <c r="H23" s="25">
        <f>H18*1%</f>
        <v>0</v>
      </c>
      <c r="I23" s="24">
        <f>I21*1%</f>
        <v>19801.98</v>
      </c>
    </row>
    <row r="24" spans="1:17" ht="16.5" thickBot="1" x14ac:dyDescent="0.3">
      <c r="E24" s="1"/>
      <c r="F24" s="1"/>
      <c r="G24" s="41" t="s">
        <v>220</v>
      </c>
      <c r="H24" s="26">
        <v>0</v>
      </c>
      <c r="I24" s="26">
        <f>I21*2%</f>
        <v>39603.96</v>
      </c>
      <c r="Q24" s="2" t="s">
        <v>28</v>
      </c>
    </row>
    <row r="25" spans="1:17" x14ac:dyDescent="0.25">
      <c r="E25" s="1"/>
      <c r="F25" s="1"/>
      <c r="G25" s="27" t="s">
        <v>29</v>
      </c>
      <c r="H25" s="28">
        <f>H21+H23</f>
        <v>0</v>
      </c>
      <c r="I25" s="28">
        <f>I21+I23-I24</f>
        <v>1960396.02</v>
      </c>
    </row>
    <row r="26" spans="1:17" x14ac:dyDescent="0.25">
      <c r="E26" s="1"/>
      <c r="F26" s="1"/>
      <c r="G26" s="27"/>
      <c r="H26" s="28"/>
      <c r="I26" s="28"/>
    </row>
    <row r="27" spans="1:17" x14ac:dyDescent="0.25">
      <c r="A27" s="1" t="s">
        <v>331</v>
      </c>
      <c r="D27" s="1"/>
      <c r="E27" s="1"/>
      <c r="F27" s="1"/>
      <c r="G27" s="27"/>
      <c r="H27" s="27"/>
      <c r="I27" s="28"/>
    </row>
    <row r="28" spans="1:17" x14ac:dyDescent="0.25">
      <c r="A28" s="42"/>
      <c r="D28" s="1"/>
      <c r="E28" s="1"/>
      <c r="F28" s="1"/>
      <c r="G28" s="27"/>
      <c r="H28" s="27"/>
      <c r="I28" s="28"/>
    </row>
    <row r="29" spans="1:17" x14ac:dyDescent="0.25">
      <c r="D29" s="1"/>
      <c r="E29" s="1"/>
      <c r="F29" s="1"/>
      <c r="G29" s="27"/>
      <c r="H29" s="27"/>
      <c r="I29" s="28"/>
    </row>
    <row r="30" spans="1:17" x14ac:dyDescent="0.25">
      <c r="A30" s="30" t="s">
        <v>30</v>
      </c>
    </row>
    <row r="31" spans="1:17" x14ac:dyDescent="0.25">
      <c r="A31" s="31" t="s">
        <v>31</v>
      </c>
      <c r="B31" s="32"/>
      <c r="C31" s="32"/>
      <c r="D31" s="33"/>
      <c r="E31" s="33"/>
      <c r="F31" s="33"/>
    </row>
    <row r="32" spans="1:17" x14ac:dyDescent="0.25">
      <c r="A32" s="31" t="s">
        <v>32</v>
      </c>
      <c r="B32" s="32"/>
      <c r="C32" s="32"/>
      <c r="D32" s="33"/>
      <c r="E32" s="33"/>
      <c r="F32" s="33"/>
    </row>
    <row r="33" spans="1:9" x14ac:dyDescent="0.25">
      <c r="A33" s="34" t="s">
        <v>33</v>
      </c>
      <c r="B33" s="35"/>
      <c r="C33" s="35"/>
      <c r="D33" s="33"/>
      <c r="E33" s="33"/>
      <c r="F33" s="33"/>
    </row>
    <row r="34" spans="1:9" x14ac:dyDescent="0.25">
      <c r="A34" s="36" t="s">
        <v>0</v>
      </c>
      <c r="B34" s="37"/>
      <c r="C34" s="37"/>
      <c r="D34" s="33"/>
      <c r="E34" s="33"/>
      <c r="F34" s="33"/>
    </row>
    <row r="35" spans="1:9" x14ac:dyDescent="0.25">
      <c r="A35" s="43"/>
      <c r="B35" s="43"/>
      <c r="C35" s="43"/>
    </row>
    <row r="36" spans="1:9" x14ac:dyDescent="0.25">
      <c r="A36" s="38"/>
      <c r="B36" s="38"/>
      <c r="C36" s="38"/>
    </row>
    <row r="37" spans="1:9" x14ac:dyDescent="0.25">
      <c r="G37" s="39" t="s">
        <v>34</v>
      </c>
      <c r="H37" s="195" t="str">
        <f>+I13</f>
        <v xml:space="preserve"> 15 Oktober 2021</v>
      </c>
      <c r="I37" s="196"/>
    </row>
    <row r="40" spans="1:9" ht="18" customHeight="1" x14ac:dyDescent="0.25"/>
    <row r="41" spans="1:9" ht="17.25" customHeight="1" x14ac:dyDescent="0.25"/>
    <row r="43" spans="1:9" x14ac:dyDescent="0.25">
      <c r="G43" s="183" t="s">
        <v>35</v>
      </c>
      <c r="H43" s="183"/>
      <c r="I43" s="183"/>
    </row>
  </sheetData>
  <mergeCells count="8">
    <mergeCell ref="H37:I37"/>
    <mergeCell ref="G43:I43"/>
    <mergeCell ref="A10:I10"/>
    <mergeCell ref="G17:H17"/>
    <mergeCell ref="G18:H20"/>
    <mergeCell ref="I18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6"/>
  <sheetViews>
    <sheetView topLeftCell="A17" workbookViewId="0">
      <selection activeCell="K22" sqref="K22"/>
    </sheetView>
  </sheetViews>
  <sheetFormatPr defaultRowHeight="15" x14ac:dyDescent="0.25"/>
  <cols>
    <col min="1" max="1" width="4.85546875" customWidth="1"/>
    <col min="2" max="3" width="10.28515625" customWidth="1"/>
    <col min="4" max="4" width="25.5703125" customWidth="1"/>
    <col min="5" max="5" width="15.7109375" customWidth="1"/>
    <col min="6" max="6" width="4.42578125" customWidth="1"/>
    <col min="7" max="7" width="13" style="121" customWidth="1"/>
    <col min="8" max="8" width="1.85546875" style="121" customWidth="1"/>
    <col min="9" max="9" width="19.140625" customWidth="1"/>
  </cols>
  <sheetData>
    <row r="2" spans="1:15" x14ac:dyDescent="0.25">
      <c r="A2" s="120" t="s">
        <v>0</v>
      </c>
      <c r="B2" s="120"/>
      <c r="C2" s="120"/>
    </row>
    <row r="3" spans="1:15" x14ac:dyDescent="0.25">
      <c r="A3" s="4" t="s">
        <v>1</v>
      </c>
      <c r="B3" s="122"/>
      <c r="C3" s="122"/>
    </row>
    <row r="4" spans="1:15" x14ac:dyDescent="0.25">
      <c r="A4" s="4" t="s">
        <v>2</v>
      </c>
      <c r="B4" s="122"/>
      <c r="C4" s="122"/>
    </row>
    <row r="5" spans="1:15" x14ac:dyDescent="0.25">
      <c r="A5" s="4" t="s">
        <v>3</v>
      </c>
      <c r="B5" s="122"/>
      <c r="C5" s="122"/>
    </row>
    <row r="6" spans="1:15" x14ac:dyDescent="0.25">
      <c r="A6" s="4" t="s">
        <v>4</v>
      </c>
      <c r="B6" s="122"/>
      <c r="C6" s="122"/>
      <c r="D6" s="122"/>
    </row>
    <row r="7" spans="1:15" x14ac:dyDescent="0.25">
      <c r="A7" s="4" t="s">
        <v>5</v>
      </c>
      <c r="B7" s="122"/>
      <c r="C7" s="122"/>
      <c r="D7" s="122"/>
    </row>
    <row r="9" spans="1:15" ht="15.75" thickBot="1" x14ac:dyDescent="0.3">
      <c r="A9" s="123"/>
      <c r="B9" s="123"/>
      <c r="C9" s="123"/>
      <c r="D9" s="123"/>
      <c r="E9" s="123"/>
      <c r="F9" s="123"/>
      <c r="G9" s="124"/>
      <c r="H9" s="124"/>
      <c r="I9" s="123"/>
    </row>
    <row r="10" spans="1:15" ht="24" thickBot="1" x14ac:dyDescent="0.4">
      <c r="A10" s="228" t="s">
        <v>6</v>
      </c>
      <c r="B10" s="229"/>
      <c r="C10" s="229"/>
      <c r="D10" s="229"/>
      <c r="E10" s="229"/>
      <c r="F10" s="229"/>
      <c r="G10" s="229"/>
      <c r="H10" s="229"/>
      <c r="I10" s="230"/>
    </row>
    <row r="12" spans="1:15" ht="15.75" x14ac:dyDescent="0.25">
      <c r="A12" t="s">
        <v>7</v>
      </c>
      <c r="B12" t="s">
        <v>298</v>
      </c>
      <c r="G12" s="121" t="s">
        <v>9</v>
      </c>
      <c r="H12" s="125" t="s">
        <v>10</v>
      </c>
      <c r="I12" s="8" t="s">
        <v>336</v>
      </c>
    </row>
    <row r="13" spans="1:15" ht="15.75" x14ac:dyDescent="0.25">
      <c r="B13" s="126" t="s">
        <v>299</v>
      </c>
      <c r="C13" s="126"/>
      <c r="E13" s="126"/>
      <c r="G13" s="121" t="s">
        <v>11</v>
      </c>
      <c r="H13" s="125" t="s">
        <v>10</v>
      </c>
      <c r="I13" s="9" t="s">
        <v>306</v>
      </c>
      <c r="O13" t="s">
        <v>28</v>
      </c>
    </row>
    <row r="14" spans="1:15" ht="15.75" x14ac:dyDescent="0.25">
      <c r="B14" s="126" t="s">
        <v>300</v>
      </c>
      <c r="C14" s="126"/>
      <c r="E14" s="126"/>
      <c r="G14" s="121" t="s">
        <v>12</v>
      </c>
      <c r="H14" s="125" t="s">
        <v>10</v>
      </c>
      <c r="I14" s="9" t="s">
        <v>307</v>
      </c>
    </row>
    <row r="15" spans="1:15" x14ac:dyDescent="0.25">
      <c r="B15" s="126"/>
      <c r="C15" s="126"/>
      <c r="E15" s="126"/>
      <c r="I15" s="127"/>
    </row>
    <row r="16" spans="1:15" x14ac:dyDescent="0.25">
      <c r="A16" t="s">
        <v>13</v>
      </c>
      <c r="B16" t="s">
        <v>14</v>
      </c>
    </row>
    <row r="17" spans="1:9" ht="11.25" customHeight="1" thickBot="1" x14ac:dyDescent="0.3"/>
    <row r="18" spans="1:9" x14ac:dyDescent="0.25">
      <c r="A18" s="128" t="s">
        <v>15</v>
      </c>
      <c r="B18" s="129" t="s">
        <v>16</v>
      </c>
      <c r="C18" s="129" t="s">
        <v>17</v>
      </c>
      <c r="D18" s="129" t="s">
        <v>18</v>
      </c>
      <c r="E18" s="129" t="s">
        <v>19</v>
      </c>
      <c r="F18" s="129" t="s">
        <v>21</v>
      </c>
      <c r="G18" s="231" t="s">
        <v>22</v>
      </c>
      <c r="H18" s="232"/>
      <c r="I18" s="130" t="s">
        <v>23</v>
      </c>
    </row>
    <row r="19" spans="1:9" ht="44.25" customHeight="1" x14ac:dyDescent="0.25">
      <c r="A19" s="131">
        <v>1</v>
      </c>
      <c r="B19" s="132">
        <v>44468</v>
      </c>
      <c r="C19" s="133" t="s">
        <v>308</v>
      </c>
      <c r="D19" s="134" t="s">
        <v>309</v>
      </c>
      <c r="E19" s="134" t="s">
        <v>302</v>
      </c>
      <c r="F19" s="135">
        <v>1</v>
      </c>
      <c r="G19" s="226">
        <v>1000000</v>
      </c>
      <c r="H19" s="227"/>
      <c r="I19" s="136">
        <f>G19</f>
        <v>1000000</v>
      </c>
    </row>
    <row r="20" spans="1:9" ht="44.25" customHeight="1" x14ac:dyDescent="0.25">
      <c r="A20" s="131">
        <v>2</v>
      </c>
      <c r="B20" s="132">
        <v>44468</v>
      </c>
      <c r="C20" s="133" t="s">
        <v>310</v>
      </c>
      <c r="D20" s="134" t="s">
        <v>311</v>
      </c>
      <c r="E20" s="134" t="s">
        <v>301</v>
      </c>
      <c r="F20" s="135">
        <v>1</v>
      </c>
      <c r="G20" s="226">
        <v>900000</v>
      </c>
      <c r="H20" s="227"/>
      <c r="I20" s="136">
        <f t="shared" ref="I20:I23" si="0">G20</f>
        <v>900000</v>
      </c>
    </row>
    <row r="21" spans="1:9" ht="44.25" customHeight="1" x14ac:dyDescent="0.25">
      <c r="A21" s="131">
        <v>3</v>
      </c>
      <c r="B21" s="132">
        <v>44468</v>
      </c>
      <c r="C21" s="133" t="s">
        <v>312</v>
      </c>
      <c r="D21" s="134" t="s">
        <v>315</v>
      </c>
      <c r="E21" s="134" t="s">
        <v>301</v>
      </c>
      <c r="F21" s="135">
        <v>3</v>
      </c>
      <c r="G21" s="226">
        <v>1600000</v>
      </c>
      <c r="H21" s="227"/>
      <c r="I21" s="136">
        <f t="shared" si="0"/>
        <v>1600000</v>
      </c>
    </row>
    <row r="22" spans="1:9" ht="44.25" customHeight="1" x14ac:dyDescent="0.25">
      <c r="A22" s="131">
        <v>4</v>
      </c>
      <c r="B22" s="132">
        <v>44469</v>
      </c>
      <c r="C22" s="133" t="s">
        <v>313</v>
      </c>
      <c r="D22" s="134" t="s">
        <v>314</v>
      </c>
      <c r="E22" s="134" t="s">
        <v>303</v>
      </c>
      <c r="F22" s="135">
        <v>3</v>
      </c>
      <c r="G22" s="226">
        <v>1300000</v>
      </c>
      <c r="H22" s="227"/>
      <c r="I22" s="136">
        <f t="shared" ref="I22" si="1">G22</f>
        <v>1300000</v>
      </c>
    </row>
    <row r="23" spans="1:9" ht="44.25" customHeight="1" x14ac:dyDescent="0.25">
      <c r="A23" s="131">
        <v>5</v>
      </c>
      <c r="B23" s="132">
        <v>44476</v>
      </c>
      <c r="C23" s="133" t="s">
        <v>316</v>
      </c>
      <c r="D23" s="134" t="s">
        <v>317</v>
      </c>
      <c r="E23" s="134" t="s">
        <v>318</v>
      </c>
      <c r="F23" s="135">
        <v>6</v>
      </c>
      <c r="G23" s="226">
        <v>4100000</v>
      </c>
      <c r="H23" s="227"/>
      <c r="I23" s="136">
        <f t="shared" si="0"/>
        <v>4100000</v>
      </c>
    </row>
    <row r="24" spans="1:9" ht="29.25" customHeight="1" thickBot="1" x14ac:dyDescent="0.3">
      <c r="A24" s="220" t="s">
        <v>24</v>
      </c>
      <c r="B24" s="221"/>
      <c r="C24" s="221"/>
      <c r="D24" s="221"/>
      <c r="E24" s="221"/>
      <c r="F24" s="221"/>
      <c r="G24" s="221"/>
      <c r="H24" s="222"/>
      <c r="I24" s="137">
        <f>SUM(I19:I23)</f>
        <v>8900000</v>
      </c>
    </row>
    <row r="25" spans="1:9" ht="8.25" customHeight="1" x14ac:dyDescent="0.25">
      <c r="A25" s="223"/>
      <c r="B25" s="223"/>
      <c r="C25" s="223"/>
      <c r="D25" s="223"/>
      <c r="E25" s="223"/>
      <c r="F25" s="138"/>
      <c r="G25" s="139"/>
      <c r="H25" s="139"/>
      <c r="I25" s="140"/>
    </row>
    <row r="26" spans="1:9" ht="18" customHeight="1" x14ac:dyDescent="0.25">
      <c r="A26" s="141"/>
      <c r="B26" s="141"/>
      <c r="C26" s="141"/>
      <c r="D26" s="141"/>
      <c r="E26" s="141"/>
      <c r="F26" s="138"/>
      <c r="G26" s="142" t="s">
        <v>304</v>
      </c>
      <c r="H26" s="139"/>
      <c r="I26" s="140">
        <f>I24*1%</f>
        <v>89000</v>
      </c>
    </row>
    <row r="27" spans="1:9" ht="18" customHeight="1" thickBot="1" x14ac:dyDescent="0.3">
      <c r="A27" s="138"/>
      <c r="B27" s="138"/>
      <c r="C27" s="138"/>
      <c r="D27" s="138"/>
      <c r="E27" s="138"/>
      <c r="F27" s="138"/>
      <c r="G27" s="143" t="s">
        <v>305</v>
      </c>
      <c r="H27" s="143"/>
      <c r="I27" s="144">
        <f>I24*2%</f>
        <v>178000</v>
      </c>
    </row>
    <row r="28" spans="1:9" x14ac:dyDescent="0.25">
      <c r="F28" s="120"/>
      <c r="G28" s="145" t="s">
        <v>29</v>
      </c>
      <c r="H28" s="145"/>
      <c r="I28" s="146">
        <f>I24+I26-I27</f>
        <v>8811000</v>
      </c>
    </row>
    <row r="29" spans="1:9" ht="7.5" customHeight="1" x14ac:dyDescent="0.25">
      <c r="F29" s="120"/>
      <c r="G29" s="145"/>
      <c r="H29" s="145"/>
      <c r="I29" s="146"/>
    </row>
    <row r="30" spans="1:9" ht="21" customHeight="1" x14ac:dyDescent="0.25">
      <c r="A30" s="147" t="s">
        <v>337</v>
      </c>
      <c r="B30" s="120"/>
      <c r="C30" s="120"/>
      <c r="F30" s="120"/>
      <c r="G30" s="145"/>
      <c r="H30" s="145"/>
      <c r="I30" s="146"/>
    </row>
    <row r="31" spans="1:9" ht="6.75" customHeight="1" x14ac:dyDescent="0.25">
      <c r="F31" s="120"/>
      <c r="G31" s="145"/>
      <c r="H31" s="145"/>
      <c r="I31" s="146"/>
    </row>
    <row r="32" spans="1:9" ht="15.75" x14ac:dyDescent="0.25">
      <c r="A32" s="30" t="s">
        <v>30</v>
      </c>
      <c r="B32" s="148"/>
      <c r="C32" s="148"/>
      <c r="D32" s="148"/>
    </row>
    <row r="33" spans="1:9" ht="15.75" x14ac:dyDescent="0.25">
      <c r="A33" s="31" t="s">
        <v>31</v>
      </c>
      <c r="B33" s="120"/>
      <c r="C33" s="120"/>
      <c r="D33" s="120"/>
    </row>
    <row r="34" spans="1:9" ht="15.75" x14ac:dyDescent="0.25">
      <c r="A34" s="31" t="s">
        <v>32</v>
      </c>
      <c r="B34" s="120"/>
      <c r="C34" s="120"/>
      <c r="D34" s="120"/>
    </row>
    <row r="35" spans="1:9" ht="15.75" x14ac:dyDescent="0.25">
      <c r="A35" s="34" t="s">
        <v>33</v>
      </c>
      <c r="B35" s="149"/>
      <c r="C35" s="149"/>
      <c r="D35" s="150"/>
    </row>
    <row r="36" spans="1:9" ht="15.75" x14ac:dyDescent="0.25">
      <c r="A36" s="36" t="s">
        <v>0</v>
      </c>
      <c r="B36" s="151"/>
      <c r="C36" s="151"/>
      <c r="D36" s="151"/>
    </row>
    <row r="37" spans="1:9" x14ac:dyDescent="0.25">
      <c r="A37" s="150"/>
      <c r="B37" s="150"/>
      <c r="C37" s="150"/>
      <c r="D37" s="150"/>
    </row>
    <row r="38" spans="1:9" x14ac:dyDescent="0.25">
      <c r="A38" s="151"/>
      <c r="B38" s="151"/>
      <c r="C38" s="151"/>
      <c r="D38" s="151"/>
    </row>
    <row r="39" spans="1:9" x14ac:dyDescent="0.25">
      <c r="G39" s="152" t="s">
        <v>34</v>
      </c>
      <c r="H39" s="224" t="str">
        <f>+I13</f>
        <v xml:space="preserve"> 15 Oktober 2021</v>
      </c>
      <c r="I39" s="225"/>
    </row>
    <row r="46" spans="1:9" ht="15.75" x14ac:dyDescent="0.25">
      <c r="G46" s="183" t="s">
        <v>35</v>
      </c>
      <c r="H46" s="183"/>
      <c r="I46" s="183"/>
    </row>
  </sheetData>
  <mergeCells count="11">
    <mergeCell ref="A10:I10"/>
    <mergeCell ref="G18:H18"/>
    <mergeCell ref="G19:H19"/>
    <mergeCell ref="G20:H20"/>
    <mergeCell ref="G21:H21"/>
    <mergeCell ref="A24:H24"/>
    <mergeCell ref="A25:E25"/>
    <mergeCell ref="H39:I39"/>
    <mergeCell ref="G46:I46"/>
    <mergeCell ref="G22:H22"/>
    <mergeCell ref="G23:H23"/>
  </mergeCells>
  <printOptions horizontalCentered="1"/>
  <pageMargins left="0.2" right="0.05" top="0.75" bottom="0.75" header="0.3" footer="0.3"/>
  <pageSetup paperSize="9" scale="90" orientation="portrait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J25" sqref="J25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332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44417</v>
      </c>
      <c r="C18" s="15" t="s">
        <v>339</v>
      </c>
      <c r="D18" s="17" t="s">
        <v>340</v>
      </c>
      <c r="E18" s="17" t="s">
        <v>193</v>
      </c>
      <c r="F18" s="18">
        <v>1</v>
      </c>
      <c r="G18" s="189">
        <v>6000000</v>
      </c>
      <c r="H18" s="190"/>
      <c r="I18" s="155">
        <f>G18</f>
        <v>6000000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6000000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60000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>
        <f>I19*50%</f>
        <v>3000000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3000000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3060000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341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333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44540</v>
      </c>
      <c r="C18" s="15" t="s">
        <v>342</v>
      </c>
      <c r="D18" s="17" t="s">
        <v>343</v>
      </c>
      <c r="E18" s="17" t="s">
        <v>277</v>
      </c>
      <c r="F18" s="18">
        <v>1</v>
      </c>
      <c r="G18" s="189">
        <v>1000000</v>
      </c>
      <c r="H18" s="190"/>
      <c r="I18" s="155">
        <f>G18</f>
        <v>1000000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1000000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10000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1000000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1010000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344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336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44449</v>
      </c>
      <c r="C18" s="15" t="s">
        <v>345</v>
      </c>
      <c r="D18" s="17" t="s">
        <v>346</v>
      </c>
      <c r="E18" s="17" t="s">
        <v>479</v>
      </c>
      <c r="F18" s="18">
        <v>1</v>
      </c>
      <c r="G18" s="189">
        <v>1100000</v>
      </c>
      <c r="H18" s="190"/>
      <c r="I18" s="155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G18" sqref="G18:H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347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44449</v>
      </c>
      <c r="C18" s="15" t="s">
        <v>345</v>
      </c>
      <c r="D18" s="17" t="s">
        <v>348</v>
      </c>
      <c r="E18" s="17" t="s">
        <v>288</v>
      </c>
      <c r="F18" s="18">
        <v>1</v>
      </c>
      <c r="G18" s="189">
        <v>1100000</v>
      </c>
      <c r="H18" s="190"/>
      <c r="I18" s="155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349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 t="s">
        <v>350</v>
      </c>
      <c r="C18" s="15" t="s">
        <v>351</v>
      </c>
      <c r="D18" s="17" t="s">
        <v>352</v>
      </c>
      <c r="E18" s="17" t="s">
        <v>288</v>
      </c>
      <c r="F18" s="18">
        <v>1</v>
      </c>
      <c r="G18" s="189">
        <v>1100000</v>
      </c>
      <c r="H18" s="190"/>
      <c r="I18" s="155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14062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353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 t="s">
        <v>354</v>
      </c>
      <c r="C18" s="15" t="s">
        <v>355</v>
      </c>
      <c r="D18" s="17" t="s">
        <v>356</v>
      </c>
      <c r="E18" s="17" t="s">
        <v>357</v>
      </c>
      <c r="F18" s="18">
        <v>1</v>
      </c>
      <c r="G18" s="189">
        <v>1250000</v>
      </c>
      <c r="H18" s="190"/>
      <c r="I18" s="155">
        <f>G18</f>
        <v>1250000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1250000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12500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1250000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1262500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358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359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3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44326</v>
      </c>
      <c r="C18" s="15" t="s">
        <v>360</v>
      </c>
      <c r="D18" s="17" t="s">
        <v>362</v>
      </c>
      <c r="E18" s="17" t="s">
        <v>361</v>
      </c>
      <c r="F18" s="18">
        <v>1</v>
      </c>
      <c r="G18" s="189">
        <v>1000000</v>
      </c>
      <c r="H18" s="190"/>
      <c r="I18" s="155">
        <f>G18</f>
        <v>1000000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1000000</v>
      </c>
      <c r="K19" s="2" t="s">
        <v>28</v>
      </c>
    </row>
    <row r="20" spans="1:17" x14ac:dyDescent="0.25">
      <c r="A20" s="194"/>
      <c r="B20" s="194"/>
      <c r="C20" s="154"/>
      <c r="D20" s="154"/>
      <c r="E20" s="154"/>
      <c r="F20" s="154"/>
      <c r="G20" s="23"/>
      <c r="H20" s="23"/>
      <c r="I20" s="24"/>
    </row>
    <row r="21" spans="1:17" x14ac:dyDescent="0.25">
      <c r="A21" s="154"/>
      <c r="B21" s="154"/>
      <c r="C21" s="154"/>
      <c r="D21" s="154"/>
      <c r="E21" s="154"/>
      <c r="F21" s="154"/>
      <c r="G21" s="59" t="s">
        <v>25</v>
      </c>
      <c r="H21" s="25" t="e">
        <f>#REF!*1%</f>
        <v>#REF!</v>
      </c>
      <c r="I21" s="24">
        <f>I19*1%</f>
        <v>10000</v>
      </c>
    </row>
    <row r="22" spans="1:17" x14ac:dyDescent="0.25">
      <c r="A22" s="154"/>
      <c r="B22" s="154"/>
      <c r="C22" s="154"/>
      <c r="D22" s="154"/>
      <c r="E22" s="154"/>
      <c r="F22" s="154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1000000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1010000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344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363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6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44470</v>
      </c>
      <c r="C18" s="15" t="s">
        <v>364</v>
      </c>
      <c r="D18" s="17" t="s">
        <v>365</v>
      </c>
      <c r="E18" s="17" t="s">
        <v>288</v>
      </c>
      <c r="F18" s="18">
        <v>1</v>
      </c>
      <c r="G18" s="189">
        <v>1100000</v>
      </c>
      <c r="H18" s="190"/>
      <c r="I18" s="158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57"/>
      <c r="D20" s="157"/>
      <c r="E20" s="157"/>
      <c r="F20" s="157"/>
      <c r="G20" s="23"/>
      <c r="H20" s="23"/>
      <c r="I20" s="24"/>
    </row>
    <row r="21" spans="1:17" x14ac:dyDescent="0.25">
      <c r="A21" s="157"/>
      <c r="B21" s="157"/>
      <c r="C21" s="157"/>
      <c r="D21" s="157"/>
      <c r="E21" s="157"/>
      <c r="F21" s="157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57"/>
      <c r="B22" s="157"/>
      <c r="C22" s="157"/>
      <c r="D22" s="157"/>
      <c r="E22" s="157"/>
      <c r="F22" s="157"/>
      <c r="G22" s="59" t="s">
        <v>26</v>
      </c>
      <c r="H22" s="24">
        <f>H20*10%</f>
        <v>0</v>
      </c>
      <c r="I22" s="24"/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366</v>
      </c>
    </row>
    <row r="13" spans="1:9" x14ac:dyDescent="0.25">
      <c r="G13" s="3" t="s">
        <v>11</v>
      </c>
      <c r="H13" s="7" t="s">
        <v>10</v>
      </c>
      <c r="I13" s="9" t="s">
        <v>338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56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44470</v>
      </c>
      <c r="C18" s="15" t="s">
        <v>367</v>
      </c>
      <c r="D18" s="17" t="s">
        <v>368</v>
      </c>
      <c r="E18" s="17" t="s">
        <v>369</v>
      </c>
      <c r="F18" s="18">
        <v>1</v>
      </c>
      <c r="G18" s="189">
        <v>7000000</v>
      </c>
      <c r="H18" s="190"/>
      <c r="I18" s="158">
        <f>G18</f>
        <v>7000000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7000000</v>
      </c>
      <c r="K19" s="2" t="s">
        <v>28</v>
      </c>
    </row>
    <row r="20" spans="1:17" x14ac:dyDescent="0.25">
      <c r="A20" s="194"/>
      <c r="B20" s="194"/>
      <c r="C20" s="157"/>
      <c r="D20" s="157"/>
      <c r="E20" s="157"/>
      <c r="F20" s="157"/>
      <c r="G20" s="23"/>
      <c r="H20" s="23"/>
      <c r="I20" s="24"/>
    </row>
    <row r="21" spans="1:17" x14ac:dyDescent="0.25">
      <c r="A21" s="157"/>
      <c r="B21" s="157"/>
      <c r="C21" s="157"/>
      <c r="D21" s="157"/>
      <c r="E21" s="157"/>
      <c r="F21" s="157"/>
      <c r="G21" s="59" t="s">
        <v>25</v>
      </c>
      <c r="H21" s="25" t="e">
        <f>#REF!*1%</f>
        <v>#REF!</v>
      </c>
      <c r="I21" s="24">
        <f>I19*1%</f>
        <v>70000</v>
      </c>
    </row>
    <row r="22" spans="1:17" x14ac:dyDescent="0.25">
      <c r="A22" s="157"/>
      <c r="B22" s="157"/>
      <c r="C22" s="157"/>
      <c r="D22" s="157"/>
      <c r="E22" s="157"/>
      <c r="F22" s="157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7000000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7070000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370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16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97"/>
  <sheetViews>
    <sheetView workbookViewId="0">
      <selection activeCell="J15" sqref="J1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5.140625" style="2" customWidth="1"/>
    <col min="5" max="5" width="12.7109375" style="2" customWidth="1"/>
    <col min="6" max="6" width="6.85546875" style="2" bestFit="1" customWidth="1"/>
    <col min="7" max="7" width="8.140625" style="2" customWidth="1"/>
    <col min="8" max="8" width="14.140625" style="3" bestFit="1" customWidth="1"/>
    <col min="9" max="9" width="1.5703125" style="3" customWidth="1"/>
    <col min="10" max="10" width="20.28515625" style="2" customWidth="1"/>
    <col min="11" max="11" width="9.140625" style="2"/>
    <col min="12" max="12" width="23.42578125" style="2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5"/>
      <c r="J10" s="186"/>
    </row>
    <row r="12" spans="1:10" x14ac:dyDescent="0.25">
      <c r="A12" s="2" t="s">
        <v>7</v>
      </c>
      <c r="B12" s="2" t="s">
        <v>8</v>
      </c>
      <c r="H12" s="3" t="s">
        <v>9</v>
      </c>
      <c r="I12" s="7" t="s">
        <v>10</v>
      </c>
      <c r="J12" s="8" t="s">
        <v>374</v>
      </c>
    </row>
    <row r="13" spans="1:10" x14ac:dyDescent="0.25">
      <c r="H13" s="3" t="s">
        <v>11</v>
      </c>
      <c r="I13" s="7" t="s">
        <v>10</v>
      </c>
      <c r="J13" s="9" t="s">
        <v>375</v>
      </c>
    </row>
    <row r="14" spans="1:10" x14ac:dyDescent="0.25">
      <c r="H14" s="3" t="s">
        <v>371</v>
      </c>
      <c r="I14" s="7" t="s">
        <v>10</v>
      </c>
      <c r="J14" s="2" t="s">
        <v>372</v>
      </c>
    </row>
    <row r="15" spans="1:10" x14ac:dyDescent="0.25">
      <c r="A15" s="2" t="s">
        <v>13</v>
      </c>
      <c r="B15" s="8" t="s">
        <v>14</v>
      </c>
      <c r="C15" s="8"/>
      <c r="I15" s="7"/>
      <c r="J15" s="2" t="s">
        <v>373</v>
      </c>
    </row>
    <row r="16" spans="1:10" ht="16.5" thickBot="1" x14ac:dyDescent="0.3"/>
    <row r="17" spans="1:12" ht="26.25" customHeight="1" x14ac:dyDescent="0.25">
      <c r="A17" s="10" t="s">
        <v>15</v>
      </c>
      <c r="B17" s="11" t="s">
        <v>16</v>
      </c>
      <c r="C17" s="11" t="s">
        <v>17</v>
      </c>
      <c r="D17" s="11" t="s">
        <v>18</v>
      </c>
      <c r="E17" s="11" t="s">
        <v>19</v>
      </c>
      <c r="F17" s="11" t="s">
        <v>20</v>
      </c>
      <c r="G17" s="11" t="s">
        <v>21</v>
      </c>
      <c r="H17" s="233" t="s">
        <v>22</v>
      </c>
      <c r="I17" s="233"/>
      <c r="J17" s="12" t="s">
        <v>23</v>
      </c>
    </row>
    <row r="18" spans="1:12" ht="33" customHeight="1" x14ac:dyDescent="0.25">
      <c r="A18" s="13">
        <v>1</v>
      </c>
      <c r="B18" s="106">
        <f>[2]BKI032210035196!E3</f>
        <v>44426</v>
      </c>
      <c r="C18" s="103" t="str">
        <f>[2]BKI032210035196!A3</f>
        <v>BKI032210035196</v>
      </c>
      <c r="D18" s="17" t="s">
        <v>39</v>
      </c>
      <c r="E18" s="17" t="s">
        <v>40</v>
      </c>
      <c r="F18" s="19">
        <v>167</v>
      </c>
      <c r="G18" s="17">
        <f>[2]BKI032210035196!N170</f>
        <v>4649</v>
      </c>
      <c r="H18" s="202">
        <v>3000</v>
      </c>
      <c r="I18" s="202"/>
      <c r="J18" s="21">
        <f>G18*H18</f>
        <v>13947000</v>
      </c>
      <c r="L18"/>
    </row>
    <row r="19" spans="1:12" ht="33" customHeight="1" x14ac:dyDescent="0.25">
      <c r="A19" s="13">
        <f>A18+1</f>
        <v>2</v>
      </c>
      <c r="B19" s="160">
        <f>[2]BKI032210035204!E3</f>
        <v>44428</v>
      </c>
      <c r="C19" s="161" t="s">
        <v>377</v>
      </c>
      <c r="D19" s="17" t="s">
        <v>39</v>
      </c>
      <c r="E19" s="17" t="s">
        <v>41</v>
      </c>
      <c r="F19" s="19">
        <v>19</v>
      </c>
      <c r="G19" s="161">
        <f>[2]BKI032210035204!N22</f>
        <v>391</v>
      </c>
      <c r="H19" s="202">
        <v>3000</v>
      </c>
      <c r="I19" s="202"/>
      <c r="J19" s="21">
        <f t="shared" ref="J19:J73" si="0">G19*H19</f>
        <v>1173000</v>
      </c>
      <c r="L19"/>
    </row>
    <row r="20" spans="1:12" ht="33" customHeight="1" x14ac:dyDescent="0.25">
      <c r="A20" s="13">
        <f t="shared" ref="A20:A73" si="1">A19+1</f>
        <v>3</v>
      </c>
      <c r="B20" s="160">
        <f>[2]BKI032210035212!E3</f>
        <v>44428</v>
      </c>
      <c r="C20" s="161" t="s">
        <v>378</v>
      </c>
      <c r="D20" s="17" t="s">
        <v>39</v>
      </c>
      <c r="E20" s="17" t="s">
        <v>41</v>
      </c>
      <c r="F20" s="19">
        <v>415</v>
      </c>
      <c r="G20" s="161">
        <f>[2]BKI032210035212!N418</f>
        <v>9908</v>
      </c>
      <c r="H20" s="202">
        <v>3000</v>
      </c>
      <c r="I20" s="202"/>
      <c r="J20" s="21">
        <f t="shared" si="0"/>
        <v>29724000</v>
      </c>
      <c r="L20"/>
    </row>
    <row r="21" spans="1:12" ht="33" customHeight="1" x14ac:dyDescent="0.25">
      <c r="A21" s="13">
        <f t="shared" si="1"/>
        <v>4</v>
      </c>
      <c r="B21" s="160">
        <f>[2]BKI032210035220!E3</f>
        <v>44428</v>
      </c>
      <c r="C21" s="161" t="s">
        <v>379</v>
      </c>
      <c r="D21" s="17" t="s">
        <v>39</v>
      </c>
      <c r="E21" s="17" t="s">
        <v>40</v>
      </c>
      <c r="F21" s="19">
        <v>25</v>
      </c>
      <c r="G21" s="161">
        <f>[2]BKI032210035220!N28</f>
        <v>331</v>
      </c>
      <c r="H21" s="202">
        <v>3000</v>
      </c>
      <c r="I21" s="202"/>
      <c r="J21" s="21">
        <f t="shared" si="0"/>
        <v>993000</v>
      </c>
      <c r="L21"/>
    </row>
    <row r="22" spans="1:12" ht="33" customHeight="1" x14ac:dyDescent="0.25">
      <c r="A22" s="13">
        <f t="shared" si="1"/>
        <v>5</v>
      </c>
      <c r="B22" s="160">
        <f>[2]BKI032210035238!E3</f>
        <v>44428</v>
      </c>
      <c r="C22" s="161" t="s">
        <v>380</v>
      </c>
      <c r="D22" s="17" t="s">
        <v>39</v>
      </c>
      <c r="E22" s="17" t="s">
        <v>40</v>
      </c>
      <c r="F22" s="19">
        <v>276</v>
      </c>
      <c r="G22" s="161">
        <f>[2]BKI032210035238!N279</f>
        <v>6778</v>
      </c>
      <c r="H22" s="202">
        <v>3000</v>
      </c>
      <c r="I22" s="202"/>
      <c r="J22" s="21">
        <f t="shared" si="0"/>
        <v>20334000</v>
      </c>
      <c r="L22"/>
    </row>
    <row r="23" spans="1:12" ht="33" customHeight="1" x14ac:dyDescent="0.25">
      <c r="A23" s="13">
        <f t="shared" si="1"/>
        <v>6</v>
      </c>
      <c r="B23" s="162">
        <f>[2]BKI032210035246!E3</f>
        <v>44428</v>
      </c>
      <c r="C23" s="103" t="s">
        <v>381</v>
      </c>
      <c r="D23" s="17" t="s">
        <v>39</v>
      </c>
      <c r="E23" s="17" t="s">
        <v>41</v>
      </c>
      <c r="F23" s="19">
        <v>63</v>
      </c>
      <c r="G23" s="103">
        <f>[2]BKI032210035246!N66</f>
        <v>1116</v>
      </c>
      <c r="H23" s="202">
        <v>3000</v>
      </c>
      <c r="I23" s="202"/>
      <c r="J23" s="21">
        <f t="shared" si="0"/>
        <v>3348000</v>
      </c>
      <c r="L23"/>
    </row>
    <row r="24" spans="1:12" ht="33" customHeight="1" x14ac:dyDescent="0.25">
      <c r="A24" s="13">
        <f t="shared" si="1"/>
        <v>7</v>
      </c>
      <c r="B24" s="162">
        <f>[2]BKI032210035253!E3</f>
        <v>44428</v>
      </c>
      <c r="C24" s="103" t="s">
        <v>382</v>
      </c>
      <c r="D24" s="17" t="s">
        <v>39</v>
      </c>
      <c r="E24" s="17" t="s">
        <v>41</v>
      </c>
      <c r="F24" s="19">
        <v>8</v>
      </c>
      <c r="G24" s="103">
        <f>[2]BKI032210035253!N11</f>
        <v>107</v>
      </c>
      <c r="H24" s="202">
        <v>3000</v>
      </c>
      <c r="I24" s="202"/>
      <c r="J24" s="21">
        <f t="shared" si="0"/>
        <v>321000</v>
      </c>
      <c r="L24"/>
    </row>
    <row r="25" spans="1:12" ht="33" customHeight="1" x14ac:dyDescent="0.25">
      <c r="A25" s="13">
        <f t="shared" si="1"/>
        <v>8</v>
      </c>
      <c r="B25" s="162">
        <f>[2]BKI032210035261!E3</f>
        <v>44428</v>
      </c>
      <c r="C25" s="103" t="s">
        <v>383</v>
      </c>
      <c r="D25" s="17" t="s">
        <v>39</v>
      </c>
      <c r="E25" s="17" t="s">
        <v>40</v>
      </c>
      <c r="F25" s="19">
        <v>246</v>
      </c>
      <c r="G25" s="103">
        <f>[2]BKI032210035261!N249</f>
        <v>6242</v>
      </c>
      <c r="H25" s="202">
        <v>3000</v>
      </c>
      <c r="I25" s="202"/>
      <c r="J25" s="21">
        <f t="shared" si="0"/>
        <v>18726000</v>
      </c>
      <c r="L25"/>
    </row>
    <row r="26" spans="1:12" ht="33" customHeight="1" x14ac:dyDescent="0.25">
      <c r="A26" s="13">
        <f t="shared" si="1"/>
        <v>9</v>
      </c>
      <c r="B26" s="162">
        <f>[2]BKI032210035279!E3</f>
        <v>44429</v>
      </c>
      <c r="C26" s="103" t="s">
        <v>384</v>
      </c>
      <c r="D26" s="17" t="s">
        <v>39</v>
      </c>
      <c r="E26" s="17" t="s">
        <v>41</v>
      </c>
      <c r="F26" s="19">
        <v>240</v>
      </c>
      <c r="G26" s="103">
        <f>[2]BKI032210035279!N243</f>
        <v>4935</v>
      </c>
      <c r="H26" s="202">
        <v>3000</v>
      </c>
      <c r="I26" s="202"/>
      <c r="J26" s="21">
        <f t="shared" si="0"/>
        <v>14805000</v>
      </c>
      <c r="L26"/>
    </row>
    <row r="27" spans="1:12" ht="33" customHeight="1" x14ac:dyDescent="0.25">
      <c r="A27" s="13">
        <f t="shared" si="1"/>
        <v>10</v>
      </c>
      <c r="B27" s="162">
        <f>[2]BKI032210035287!E3</f>
        <v>44429</v>
      </c>
      <c r="C27" s="103" t="s">
        <v>385</v>
      </c>
      <c r="D27" s="17" t="s">
        <v>39</v>
      </c>
      <c r="E27" s="17" t="s">
        <v>40</v>
      </c>
      <c r="F27" s="19">
        <v>232</v>
      </c>
      <c r="G27" s="103">
        <f>[2]BKI032210035287!N235</f>
        <v>5250</v>
      </c>
      <c r="H27" s="202">
        <v>3000</v>
      </c>
      <c r="I27" s="202"/>
      <c r="J27" s="21">
        <f t="shared" si="0"/>
        <v>15750000</v>
      </c>
      <c r="L27"/>
    </row>
    <row r="28" spans="1:12" ht="33" customHeight="1" x14ac:dyDescent="0.25">
      <c r="A28" s="13">
        <f t="shared" si="1"/>
        <v>11</v>
      </c>
      <c r="B28" s="162">
        <f>[2]BKI032210035303!E3</f>
        <v>44429</v>
      </c>
      <c r="C28" s="103" t="s">
        <v>386</v>
      </c>
      <c r="D28" s="17" t="s">
        <v>39</v>
      </c>
      <c r="E28" s="17" t="s">
        <v>40</v>
      </c>
      <c r="F28" s="19">
        <v>2</v>
      </c>
      <c r="G28" s="103">
        <f>[2]BKI032210035303!N5</f>
        <v>51</v>
      </c>
      <c r="H28" s="202">
        <v>3000</v>
      </c>
      <c r="I28" s="202"/>
      <c r="J28" s="21">
        <f t="shared" si="0"/>
        <v>153000</v>
      </c>
      <c r="L28"/>
    </row>
    <row r="29" spans="1:12" ht="33" customHeight="1" x14ac:dyDescent="0.25">
      <c r="A29" s="13">
        <f t="shared" si="1"/>
        <v>12</v>
      </c>
      <c r="B29" s="160">
        <f>[2]BKI032210035311!E3</f>
        <v>44429</v>
      </c>
      <c r="C29" s="161" t="s">
        <v>387</v>
      </c>
      <c r="D29" s="17" t="s">
        <v>39</v>
      </c>
      <c r="E29" s="17" t="s">
        <v>41</v>
      </c>
      <c r="F29" s="19">
        <v>21</v>
      </c>
      <c r="G29" s="161">
        <f>[2]BKI032210035311!N24</f>
        <v>462</v>
      </c>
      <c r="H29" s="202">
        <v>3000</v>
      </c>
      <c r="I29" s="202"/>
      <c r="J29" s="21">
        <f t="shared" si="0"/>
        <v>1386000</v>
      </c>
      <c r="L29"/>
    </row>
    <row r="30" spans="1:12" ht="33" customHeight="1" x14ac:dyDescent="0.25">
      <c r="A30" s="13">
        <f t="shared" si="1"/>
        <v>13</v>
      </c>
      <c r="B30" s="162">
        <f>[2]BKI032210036103!E3</f>
        <v>44429</v>
      </c>
      <c r="C30" s="103" t="s">
        <v>388</v>
      </c>
      <c r="D30" s="17" t="s">
        <v>39</v>
      </c>
      <c r="E30" s="17" t="s">
        <v>40</v>
      </c>
      <c r="F30" s="19">
        <v>9</v>
      </c>
      <c r="G30" s="103">
        <f>[2]BKI032210036103!N12</f>
        <v>222</v>
      </c>
      <c r="H30" s="202">
        <v>3000</v>
      </c>
      <c r="I30" s="202"/>
      <c r="J30" s="21">
        <f t="shared" si="0"/>
        <v>666000</v>
      </c>
      <c r="L30"/>
    </row>
    <row r="31" spans="1:12" ht="33" customHeight="1" x14ac:dyDescent="0.25">
      <c r="A31" s="13">
        <f t="shared" si="1"/>
        <v>14</v>
      </c>
      <c r="B31" s="162">
        <f>[2]BKI032210035329!E3</f>
        <v>44430</v>
      </c>
      <c r="C31" s="103" t="s">
        <v>389</v>
      </c>
      <c r="D31" s="17" t="s">
        <v>39</v>
      </c>
      <c r="E31" s="17" t="s">
        <v>41</v>
      </c>
      <c r="F31" s="19">
        <v>30</v>
      </c>
      <c r="G31" s="103">
        <f>[2]BKI032210035329!N33</f>
        <v>532</v>
      </c>
      <c r="H31" s="202">
        <v>3000</v>
      </c>
      <c r="I31" s="202"/>
      <c r="J31" s="21">
        <f t="shared" si="0"/>
        <v>1596000</v>
      </c>
      <c r="L31"/>
    </row>
    <row r="32" spans="1:12" ht="33" customHeight="1" x14ac:dyDescent="0.25">
      <c r="A32" s="13">
        <f t="shared" si="1"/>
        <v>15</v>
      </c>
      <c r="B32" s="162">
        <f>[2]BKI032210035345!E3</f>
        <v>44430</v>
      </c>
      <c r="C32" s="103" t="s">
        <v>390</v>
      </c>
      <c r="D32" s="17" t="s">
        <v>39</v>
      </c>
      <c r="E32" s="17" t="s">
        <v>41</v>
      </c>
      <c r="F32" s="19">
        <v>134</v>
      </c>
      <c r="G32" s="103">
        <f>[2]BKI032210035345!N137</f>
        <v>3541</v>
      </c>
      <c r="H32" s="202">
        <v>3000</v>
      </c>
      <c r="I32" s="202"/>
      <c r="J32" s="21">
        <f t="shared" si="0"/>
        <v>10623000</v>
      </c>
      <c r="L32"/>
    </row>
    <row r="33" spans="1:12" ht="33" customHeight="1" x14ac:dyDescent="0.25">
      <c r="A33" s="13">
        <f t="shared" si="1"/>
        <v>16</v>
      </c>
      <c r="B33" s="162">
        <f>[2]BKI032210035352!E3</f>
        <v>44430</v>
      </c>
      <c r="C33" s="103" t="s">
        <v>391</v>
      </c>
      <c r="D33" s="17" t="s">
        <v>39</v>
      </c>
      <c r="E33" s="17" t="s">
        <v>40</v>
      </c>
      <c r="F33" s="19">
        <v>167</v>
      </c>
      <c r="G33" s="103">
        <f>[2]BKI032210035352!N170</f>
        <v>3406</v>
      </c>
      <c r="H33" s="202">
        <v>3000</v>
      </c>
      <c r="I33" s="202"/>
      <c r="J33" s="21">
        <f t="shared" si="0"/>
        <v>10218000</v>
      </c>
      <c r="L33"/>
    </row>
    <row r="34" spans="1:12" ht="33" customHeight="1" x14ac:dyDescent="0.25">
      <c r="A34" s="13">
        <f t="shared" si="1"/>
        <v>17</v>
      </c>
      <c r="B34" s="162">
        <f>[2]BKI032210035360!E3</f>
        <v>44430</v>
      </c>
      <c r="C34" s="103" t="s">
        <v>392</v>
      </c>
      <c r="D34" s="17" t="s">
        <v>39</v>
      </c>
      <c r="E34" s="17" t="s">
        <v>40</v>
      </c>
      <c r="F34" s="19">
        <v>20</v>
      </c>
      <c r="G34" s="103">
        <f>[2]BKI032210035360!N23</f>
        <v>251</v>
      </c>
      <c r="H34" s="202">
        <v>3000</v>
      </c>
      <c r="I34" s="202"/>
      <c r="J34" s="21">
        <f t="shared" si="0"/>
        <v>753000</v>
      </c>
      <c r="L34"/>
    </row>
    <row r="35" spans="1:12" ht="33" customHeight="1" x14ac:dyDescent="0.25">
      <c r="A35" s="13">
        <f t="shared" si="1"/>
        <v>18</v>
      </c>
      <c r="B35" s="162">
        <f>[2]BKI032210035386!E3</f>
        <v>44430</v>
      </c>
      <c r="C35" s="103" t="s">
        <v>393</v>
      </c>
      <c r="D35" s="17" t="s">
        <v>39</v>
      </c>
      <c r="E35" s="17" t="s">
        <v>41</v>
      </c>
      <c r="F35" s="19">
        <v>59</v>
      </c>
      <c r="G35" s="103">
        <f>[2]BKI032210035386!N62</f>
        <v>2460</v>
      </c>
      <c r="H35" s="202">
        <v>3000</v>
      </c>
      <c r="I35" s="202"/>
      <c r="J35" s="21">
        <f t="shared" si="0"/>
        <v>7380000</v>
      </c>
      <c r="L35"/>
    </row>
    <row r="36" spans="1:12" ht="33" customHeight="1" x14ac:dyDescent="0.25">
      <c r="A36" s="13">
        <f t="shared" si="1"/>
        <v>19</v>
      </c>
      <c r="B36" s="162">
        <f>[2]BKI032210035394!E3</f>
        <v>44431</v>
      </c>
      <c r="C36" s="103" t="s">
        <v>394</v>
      </c>
      <c r="D36" s="17" t="s">
        <v>39</v>
      </c>
      <c r="E36" s="17" t="s">
        <v>40</v>
      </c>
      <c r="F36" s="19">
        <v>77</v>
      </c>
      <c r="G36" s="103">
        <f>[2]BKI032210035394!N80</f>
        <v>2023</v>
      </c>
      <c r="H36" s="202">
        <v>3000</v>
      </c>
      <c r="I36" s="202"/>
      <c r="J36" s="21">
        <f t="shared" si="0"/>
        <v>6069000</v>
      </c>
      <c r="L36"/>
    </row>
    <row r="37" spans="1:12" ht="33" customHeight="1" x14ac:dyDescent="0.25">
      <c r="A37" s="13">
        <f t="shared" si="1"/>
        <v>20</v>
      </c>
      <c r="B37" s="162">
        <f>[2]BKI032210036095!E3</f>
        <v>44431</v>
      </c>
      <c r="C37" s="103" t="s">
        <v>395</v>
      </c>
      <c r="D37" s="17" t="s">
        <v>39</v>
      </c>
      <c r="E37" s="17" t="s">
        <v>40</v>
      </c>
      <c r="F37" s="19">
        <v>89</v>
      </c>
      <c r="G37" s="103">
        <f>[2]BKI032210036095!N92</f>
        <v>2108</v>
      </c>
      <c r="H37" s="202">
        <v>3000</v>
      </c>
      <c r="I37" s="202"/>
      <c r="J37" s="21">
        <f t="shared" si="0"/>
        <v>6324000</v>
      </c>
      <c r="L37"/>
    </row>
    <row r="38" spans="1:12" ht="33" customHeight="1" x14ac:dyDescent="0.25">
      <c r="A38" s="13">
        <f t="shared" si="1"/>
        <v>21</v>
      </c>
      <c r="B38" s="162">
        <f>[2]BKI032210035410!E3</f>
        <v>44432</v>
      </c>
      <c r="C38" s="103" t="s">
        <v>396</v>
      </c>
      <c r="D38" s="17" t="s">
        <v>39</v>
      </c>
      <c r="E38" s="17" t="s">
        <v>41</v>
      </c>
      <c r="F38" s="19">
        <v>254</v>
      </c>
      <c r="G38" s="163">
        <f>[2]BKI032210035410!N257</f>
        <v>11713</v>
      </c>
      <c r="H38" s="202">
        <v>3000</v>
      </c>
      <c r="I38" s="202"/>
      <c r="J38" s="21">
        <f t="shared" si="0"/>
        <v>35139000</v>
      </c>
      <c r="L38"/>
    </row>
    <row r="39" spans="1:12" ht="33" customHeight="1" x14ac:dyDescent="0.25">
      <c r="A39" s="13">
        <f t="shared" si="1"/>
        <v>22</v>
      </c>
      <c r="B39" s="162">
        <f>[2]BKI032210035428!E3</f>
        <v>44432</v>
      </c>
      <c r="C39" s="103" t="s">
        <v>397</v>
      </c>
      <c r="D39" s="17" t="s">
        <v>39</v>
      </c>
      <c r="E39" s="17" t="s">
        <v>41</v>
      </c>
      <c r="F39" s="19">
        <v>160</v>
      </c>
      <c r="G39" s="103">
        <f>[2]BKI032210035428!N163</f>
        <v>3632</v>
      </c>
      <c r="H39" s="202">
        <v>3000</v>
      </c>
      <c r="I39" s="202"/>
      <c r="J39" s="21">
        <f t="shared" si="0"/>
        <v>10896000</v>
      </c>
      <c r="L39"/>
    </row>
    <row r="40" spans="1:12" ht="33" customHeight="1" x14ac:dyDescent="0.25">
      <c r="A40" s="13">
        <f t="shared" si="1"/>
        <v>23</v>
      </c>
      <c r="B40" s="162">
        <f>[2]BKI032210035436!E3</f>
        <v>44432</v>
      </c>
      <c r="C40" s="103" t="s">
        <v>398</v>
      </c>
      <c r="D40" s="17" t="s">
        <v>39</v>
      </c>
      <c r="E40" s="17" t="s">
        <v>40</v>
      </c>
      <c r="F40" s="19">
        <v>17</v>
      </c>
      <c r="G40" s="103">
        <f>[2]BKI032210035436!N20</f>
        <v>686</v>
      </c>
      <c r="H40" s="202">
        <v>3000</v>
      </c>
      <c r="I40" s="202"/>
      <c r="J40" s="21">
        <f t="shared" si="0"/>
        <v>2058000</v>
      </c>
      <c r="L40"/>
    </row>
    <row r="41" spans="1:12" ht="33" customHeight="1" x14ac:dyDescent="0.25">
      <c r="A41" s="13">
        <f t="shared" si="1"/>
        <v>24</v>
      </c>
      <c r="B41" s="162">
        <f>[2]BKI032210035451!E3</f>
        <v>44432</v>
      </c>
      <c r="C41" s="103" t="s">
        <v>399</v>
      </c>
      <c r="D41" s="17" t="s">
        <v>39</v>
      </c>
      <c r="E41" s="17" t="s">
        <v>41</v>
      </c>
      <c r="F41" s="19">
        <v>44</v>
      </c>
      <c r="G41" s="103">
        <f>[2]BKI032210035451!N47</f>
        <v>889</v>
      </c>
      <c r="H41" s="202">
        <v>3000</v>
      </c>
      <c r="I41" s="202"/>
      <c r="J41" s="21">
        <f t="shared" si="0"/>
        <v>2667000</v>
      </c>
      <c r="L41"/>
    </row>
    <row r="42" spans="1:12" ht="33" customHeight="1" x14ac:dyDescent="0.25">
      <c r="A42" s="13">
        <f t="shared" si="1"/>
        <v>25</v>
      </c>
      <c r="B42" s="162">
        <f>[2]BKI032210035469!E3</f>
        <v>44432</v>
      </c>
      <c r="C42" s="103" t="s">
        <v>400</v>
      </c>
      <c r="D42" s="17" t="s">
        <v>39</v>
      </c>
      <c r="E42" s="17" t="s">
        <v>40</v>
      </c>
      <c r="F42" s="19">
        <v>120</v>
      </c>
      <c r="G42" s="103">
        <f>[2]BKI032210035469!N123</f>
        <v>2303</v>
      </c>
      <c r="H42" s="202">
        <v>3000</v>
      </c>
      <c r="I42" s="202"/>
      <c r="J42" s="21">
        <f t="shared" si="0"/>
        <v>6909000</v>
      </c>
      <c r="L42"/>
    </row>
    <row r="43" spans="1:12" ht="33" customHeight="1" x14ac:dyDescent="0.25">
      <c r="A43" s="13">
        <f t="shared" si="1"/>
        <v>26</v>
      </c>
      <c r="B43" s="162">
        <f>[2]BKI032210036087!E3</f>
        <v>44433</v>
      </c>
      <c r="C43" s="103" t="s">
        <v>401</v>
      </c>
      <c r="D43" s="17" t="s">
        <v>39</v>
      </c>
      <c r="E43" s="17" t="s">
        <v>40</v>
      </c>
      <c r="F43" s="19">
        <v>59</v>
      </c>
      <c r="G43" s="103">
        <f>[2]BKI032210036087!N62</f>
        <v>1469</v>
      </c>
      <c r="H43" s="202">
        <v>3000</v>
      </c>
      <c r="I43" s="202"/>
      <c r="J43" s="21">
        <f t="shared" si="0"/>
        <v>4407000</v>
      </c>
      <c r="L43"/>
    </row>
    <row r="44" spans="1:12" ht="33" customHeight="1" x14ac:dyDescent="0.25">
      <c r="A44" s="13">
        <f t="shared" si="1"/>
        <v>27</v>
      </c>
      <c r="B44" s="162">
        <f>'[2] BKI032210035493'!E3</f>
        <v>44433</v>
      </c>
      <c r="C44" s="103" t="s">
        <v>402</v>
      </c>
      <c r="D44" s="17" t="s">
        <v>39</v>
      </c>
      <c r="E44" s="17" t="s">
        <v>40</v>
      </c>
      <c r="F44" s="19">
        <v>235</v>
      </c>
      <c r="G44" s="103">
        <f>'[2] BKI032210035493'!N238</f>
        <v>5255</v>
      </c>
      <c r="H44" s="202">
        <v>3000</v>
      </c>
      <c r="I44" s="202"/>
      <c r="J44" s="21">
        <f t="shared" si="0"/>
        <v>15765000</v>
      </c>
      <c r="L44"/>
    </row>
    <row r="45" spans="1:12" ht="33" customHeight="1" x14ac:dyDescent="0.25">
      <c r="A45" s="13">
        <f t="shared" si="1"/>
        <v>28</v>
      </c>
      <c r="B45" s="162">
        <f>[2]BKI032210035501!E3</f>
        <v>44433</v>
      </c>
      <c r="C45" s="103" t="s">
        <v>403</v>
      </c>
      <c r="D45" s="17" t="s">
        <v>39</v>
      </c>
      <c r="E45" s="17" t="s">
        <v>40</v>
      </c>
      <c r="F45" s="19">
        <v>7</v>
      </c>
      <c r="G45" s="103">
        <f>[2]BKI032210035501!N10</f>
        <v>172</v>
      </c>
      <c r="H45" s="202">
        <v>3000</v>
      </c>
      <c r="I45" s="202"/>
      <c r="J45" s="21">
        <f t="shared" si="0"/>
        <v>516000</v>
      </c>
      <c r="L45"/>
    </row>
    <row r="46" spans="1:12" ht="33" customHeight="1" x14ac:dyDescent="0.25">
      <c r="A46" s="13">
        <f t="shared" si="1"/>
        <v>29</v>
      </c>
      <c r="B46" s="162">
        <f>[2]BKI032210035527!E3</f>
        <v>44433</v>
      </c>
      <c r="C46" s="103" t="s">
        <v>404</v>
      </c>
      <c r="D46" s="17" t="s">
        <v>39</v>
      </c>
      <c r="E46" s="17" t="s">
        <v>41</v>
      </c>
      <c r="F46" s="19">
        <v>181</v>
      </c>
      <c r="G46" s="103">
        <f>[2]BKI032210035527!N184</f>
        <v>3895</v>
      </c>
      <c r="H46" s="202">
        <v>3000</v>
      </c>
      <c r="I46" s="202"/>
      <c r="J46" s="21">
        <f t="shared" si="0"/>
        <v>11685000</v>
      </c>
      <c r="L46"/>
    </row>
    <row r="47" spans="1:12" ht="33" customHeight="1" x14ac:dyDescent="0.25">
      <c r="A47" s="13">
        <f t="shared" si="1"/>
        <v>30</v>
      </c>
      <c r="B47" s="162">
        <f>[2]BKI032110035535!E3</f>
        <v>44434</v>
      </c>
      <c r="C47" s="103" t="s">
        <v>405</v>
      </c>
      <c r="D47" s="17" t="s">
        <v>39</v>
      </c>
      <c r="E47" s="17" t="s">
        <v>40</v>
      </c>
      <c r="F47" s="19">
        <v>8</v>
      </c>
      <c r="G47" s="103">
        <f>[2]BKI032110035535!N11</f>
        <v>112</v>
      </c>
      <c r="H47" s="202">
        <v>3000</v>
      </c>
      <c r="I47" s="202"/>
      <c r="J47" s="21">
        <f t="shared" si="0"/>
        <v>336000</v>
      </c>
      <c r="L47"/>
    </row>
    <row r="48" spans="1:12" ht="33" customHeight="1" x14ac:dyDescent="0.25">
      <c r="A48" s="13">
        <f t="shared" si="1"/>
        <v>31</v>
      </c>
      <c r="B48" s="162">
        <f>[2]BKI032210035543!E3</f>
        <v>44434</v>
      </c>
      <c r="C48" s="103" t="s">
        <v>406</v>
      </c>
      <c r="D48" s="17" t="s">
        <v>39</v>
      </c>
      <c r="E48" s="17" t="s">
        <v>41</v>
      </c>
      <c r="F48" s="19">
        <v>241</v>
      </c>
      <c r="G48" s="103">
        <f>[2]BKI032210035543!N244</f>
        <v>9327</v>
      </c>
      <c r="H48" s="202">
        <v>3000</v>
      </c>
      <c r="I48" s="202"/>
      <c r="J48" s="21">
        <f t="shared" si="0"/>
        <v>27981000</v>
      </c>
      <c r="L48"/>
    </row>
    <row r="49" spans="1:12" ht="33" customHeight="1" x14ac:dyDescent="0.25">
      <c r="A49" s="13">
        <f t="shared" si="1"/>
        <v>32</v>
      </c>
      <c r="B49" s="160">
        <f>[2]BKI032210035550!E3</f>
        <v>44434</v>
      </c>
      <c r="C49" s="161" t="s">
        <v>407</v>
      </c>
      <c r="D49" s="17" t="s">
        <v>39</v>
      </c>
      <c r="E49" s="17" t="s">
        <v>41</v>
      </c>
      <c r="F49" s="19">
        <v>2</v>
      </c>
      <c r="G49" s="161">
        <f>[2]BKI032210035550!N5</f>
        <v>91</v>
      </c>
      <c r="H49" s="202">
        <v>3000</v>
      </c>
      <c r="I49" s="202"/>
      <c r="J49" s="21">
        <f t="shared" si="0"/>
        <v>273000</v>
      </c>
      <c r="L49"/>
    </row>
    <row r="50" spans="1:12" ht="33" customHeight="1" x14ac:dyDescent="0.25">
      <c r="A50" s="13">
        <f t="shared" si="1"/>
        <v>33</v>
      </c>
      <c r="B50" s="160">
        <f>[2]BKI032210035576!E3</f>
        <v>44434</v>
      </c>
      <c r="C50" s="161" t="s">
        <v>408</v>
      </c>
      <c r="D50" s="17" t="s">
        <v>39</v>
      </c>
      <c r="E50" s="17" t="s">
        <v>40</v>
      </c>
      <c r="F50" s="19">
        <v>194</v>
      </c>
      <c r="G50" s="161">
        <f>[2]BKI032210035576!N197</f>
        <v>3806</v>
      </c>
      <c r="H50" s="202">
        <v>3000</v>
      </c>
      <c r="I50" s="202"/>
      <c r="J50" s="21">
        <f t="shared" si="0"/>
        <v>11418000</v>
      </c>
      <c r="L50"/>
    </row>
    <row r="51" spans="1:12" ht="33" customHeight="1" x14ac:dyDescent="0.25">
      <c r="A51" s="13">
        <f t="shared" si="1"/>
        <v>34</v>
      </c>
      <c r="B51" s="160">
        <f>[2]BKI032210036079!E3</f>
        <v>44434</v>
      </c>
      <c r="C51" s="161" t="s">
        <v>409</v>
      </c>
      <c r="D51" s="17" t="s">
        <v>39</v>
      </c>
      <c r="E51" s="17" t="s">
        <v>41</v>
      </c>
      <c r="F51" s="19">
        <v>51</v>
      </c>
      <c r="G51" s="161">
        <f>[2]BKI032210036079!N54</f>
        <v>1186</v>
      </c>
      <c r="H51" s="202">
        <v>3000</v>
      </c>
      <c r="I51" s="202"/>
      <c r="J51" s="21">
        <f t="shared" si="0"/>
        <v>3558000</v>
      </c>
      <c r="L51"/>
    </row>
    <row r="52" spans="1:12" ht="33" customHeight="1" x14ac:dyDescent="0.25">
      <c r="A52" s="13">
        <f t="shared" si="1"/>
        <v>35</v>
      </c>
      <c r="B52" s="160">
        <f>[2]BKI032210035584!E3</f>
        <v>44435</v>
      </c>
      <c r="C52" s="161" t="s">
        <v>410</v>
      </c>
      <c r="D52" s="17" t="s">
        <v>39</v>
      </c>
      <c r="E52" s="17" t="s">
        <v>40</v>
      </c>
      <c r="F52" s="19">
        <v>239</v>
      </c>
      <c r="G52" s="161">
        <f>[2]BKI032210035584!N242</f>
        <v>5660</v>
      </c>
      <c r="H52" s="202">
        <v>3000</v>
      </c>
      <c r="I52" s="202"/>
      <c r="J52" s="21">
        <f t="shared" si="0"/>
        <v>16980000</v>
      </c>
      <c r="L52"/>
    </row>
    <row r="53" spans="1:12" ht="33" customHeight="1" x14ac:dyDescent="0.25">
      <c r="A53" s="13">
        <f t="shared" si="1"/>
        <v>36</v>
      </c>
      <c r="B53" s="160">
        <f>[2]BKI032210035592!E3</f>
        <v>44435</v>
      </c>
      <c r="C53" s="161" t="s">
        <v>411</v>
      </c>
      <c r="D53" s="17" t="s">
        <v>39</v>
      </c>
      <c r="E53" s="17" t="s">
        <v>41</v>
      </c>
      <c r="F53" s="19">
        <v>265</v>
      </c>
      <c r="G53" s="161">
        <f>[2]BKI032210035592!N268</f>
        <v>7738</v>
      </c>
      <c r="H53" s="202">
        <v>3000</v>
      </c>
      <c r="I53" s="202"/>
      <c r="J53" s="21">
        <f t="shared" si="0"/>
        <v>23214000</v>
      </c>
      <c r="L53"/>
    </row>
    <row r="54" spans="1:12" ht="33" customHeight="1" x14ac:dyDescent="0.25">
      <c r="A54" s="13">
        <f t="shared" si="1"/>
        <v>37</v>
      </c>
      <c r="B54" s="160">
        <f>[2]BKI032210035626!E3</f>
        <v>44435</v>
      </c>
      <c r="C54" s="161" t="s">
        <v>412</v>
      </c>
      <c r="D54" s="17" t="s">
        <v>39</v>
      </c>
      <c r="E54" s="17" t="s">
        <v>41</v>
      </c>
      <c r="F54" s="19">
        <v>2</v>
      </c>
      <c r="G54" s="161">
        <f>[2]BKI032210035626!N5</f>
        <v>52</v>
      </c>
      <c r="H54" s="202">
        <v>3000</v>
      </c>
      <c r="I54" s="202"/>
      <c r="J54" s="21">
        <f t="shared" si="0"/>
        <v>156000</v>
      </c>
      <c r="L54"/>
    </row>
    <row r="55" spans="1:12" ht="33" customHeight="1" x14ac:dyDescent="0.25">
      <c r="A55" s="13">
        <f t="shared" si="1"/>
        <v>38</v>
      </c>
      <c r="B55" s="160">
        <f>[2]BKI032210035634!E3</f>
        <v>44435</v>
      </c>
      <c r="C55" s="161" t="s">
        <v>413</v>
      </c>
      <c r="D55" s="17" t="s">
        <v>39</v>
      </c>
      <c r="E55" s="17" t="s">
        <v>41</v>
      </c>
      <c r="F55" s="19">
        <v>22</v>
      </c>
      <c r="G55" s="161">
        <f>[2]BKI032210035634!N25</f>
        <v>306</v>
      </c>
      <c r="H55" s="202">
        <v>3000</v>
      </c>
      <c r="I55" s="202"/>
      <c r="J55" s="21">
        <f t="shared" si="0"/>
        <v>918000</v>
      </c>
      <c r="L55"/>
    </row>
    <row r="56" spans="1:12" ht="33" customHeight="1" x14ac:dyDescent="0.25">
      <c r="A56" s="13">
        <f t="shared" si="1"/>
        <v>39</v>
      </c>
      <c r="B56" s="160">
        <f>[2]BKI032210035659!E3</f>
        <v>44436</v>
      </c>
      <c r="C56" s="161" t="s">
        <v>414</v>
      </c>
      <c r="D56" s="17" t="s">
        <v>39</v>
      </c>
      <c r="E56" s="17" t="s">
        <v>41</v>
      </c>
      <c r="F56" s="19">
        <v>211</v>
      </c>
      <c r="G56" s="161">
        <f>[2]BKI032210035659!N214</f>
        <v>5534</v>
      </c>
      <c r="H56" s="202">
        <v>3000</v>
      </c>
      <c r="I56" s="202"/>
      <c r="J56" s="21">
        <f t="shared" si="0"/>
        <v>16602000</v>
      </c>
      <c r="L56"/>
    </row>
    <row r="57" spans="1:12" ht="33" customHeight="1" x14ac:dyDescent="0.25">
      <c r="A57" s="13">
        <f t="shared" si="1"/>
        <v>40</v>
      </c>
      <c r="B57" s="160">
        <f>[2]BKI032210035667!E3</f>
        <v>44436</v>
      </c>
      <c r="C57" s="161" t="s">
        <v>415</v>
      </c>
      <c r="D57" s="17" t="s">
        <v>39</v>
      </c>
      <c r="E57" s="17" t="s">
        <v>41</v>
      </c>
      <c r="F57" s="19">
        <v>57</v>
      </c>
      <c r="G57" s="161">
        <f>[2]BKI032210035667!N60</f>
        <v>1734</v>
      </c>
      <c r="H57" s="202">
        <v>3000</v>
      </c>
      <c r="I57" s="202"/>
      <c r="J57" s="21">
        <f t="shared" si="0"/>
        <v>5202000</v>
      </c>
      <c r="L57"/>
    </row>
    <row r="58" spans="1:12" ht="33" customHeight="1" x14ac:dyDescent="0.25">
      <c r="A58" s="13">
        <f t="shared" si="1"/>
        <v>41</v>
      </c>
      <c r="B58" s="160">
        <f>[2]BKI032210036053!E3</f>
        <v>44436</v>
      </c>
      <c r="C58" s="161" t="s">
        <v>416</v>
      </c>
      <c r="D58" s="17" t="s">
        <v>39</v>
      </c>
      <c r="E58" s="17" t="s">
        <v>41</v>
      </c>
      <c r="F58" s="19">
        <v>1</v>
      </c>
      <c r="G58" s="161">
        <f>[2]BKI032210036053!N4</f>
        <v>6</v>
      </c>
      <c r="H58" s="202">
        <v>3000</v>
      </c>
      <c r="I58" s="202"/>
      <c r="J58" s="21">
        <f t="shared" si="0"/>
        <v>18000</v>
      </c>
      <c r="L58"/>
    </row>
    <row r="59" spans="1:12" ht="33" customHeight="1" x14ac:dyDescent="0.25">
      <c r="A59" s="13">
        <f t="shared" si="1"/>
        <v>42</v>
      </c>
      <c r="B59" s="160">
        <f>[2]BKI032210035675!E3</f>
        <v>44436</v>
      </c>
      <c r="C59" s="161" t="s">
        <v>417</v>
      </c>
      <c r="D59" s="17" t="s">
        <v>39</v>
      </c>
      <c r="E59" s="17" t="s">
        <v>41</v>
      </c>
      <c r="F59" s="19">
        <v>171</v>
      </c>
      <c r="G59" s="161">
        <f>[2]BKI032210035675!N174</f>
        <v>4446</v>
      </c>
      <c r="H59" s="202">
        <v>3000</v>
      </c>
      <c r="I59" s="202"/>
      <c r="J59" s="21">
        <f t="shared" si="0"/>
        <v>13338000</v>
      </c>
      <c r="L59"/>
    </row>
    <row r="60" spans="1:12" ht="33" customHeight="1" x14ac:dyDescent="0.25">
      <c r="A60" s="13">
        <f t="shared" si="1"/>
        <v>43</v>
      </c>
      <c r="B60" s="160">
        <f>[2]BKI032210036186!E3</f>
        <v>44437</v>
      </c>
      <c r="C60" s="161" t="s">
        <v>418</v>
      </c>
      <c r="D60" s="17" t="s">
        <v>39</v>
      </c>
      <c r="E60" s="17" t="s">
        <v>41</v>
      </c>
      <c r="F60" s="19">
        <v>188</v>
      </c>
      <c r="G60" s="161">
        <f>[2]BKI032210036186!N191</f>
        <v>4193</v>
      </c>
      <c r="H60" s="202">
        <v>3000</v>
      </c>
      <c r="I60" s="202"/>
      <c r="J60" s="21">
        <f t="shared" si="0"/>
        <v>12579000</v>
      </c>
      <c r="L60"/>
    </row>
    <row r="61" spans="1:12" ht="33" customHeight="1" x14ac:dyDescent="0.25">
      <c r="A61" s="13">
        <f t="shared" si="1"/>
        <v>44</v>
      </c>
      <c r="B61" s="160">
        <f>[2]BKI032210035691!E3</f>
        <v>44437</v>
      </c>
      <c r="C61" s="161" t="s">
        <v>419</v>
      </c>
      <c r="D61" s="17" t="s">
        <v>39</v>
      </c>
      <c r="E61" s="17" t="s">
        <v>41</v>
      </c>
      <c r="F61" s="19">
        <v>75</v>
      </c>
      <c r="G61" s="161">
        <f>[2]BKI032210035691!N78</f>
        <v>2271</v>
      </c>
      <c r="H61" s="202">
        <v>3000</v>
      </c>
      <c r="I61" s="202"/>
      <c r="J61" s="21">
        <f t="shared" si="0"/>
        <v>6813000</v>
      </c>
      <c r="L61"/>
    </row>
    <row r="62" spans="1:12" ht="33" customHeight="1" x14ac:dyDescent="0.25">
      <c r="A62" s="13">
        <f t="shared" si="1"/>
        <v>45</v>
      </c>
      <c r="B62" s="160">
        <f>[2]BKI032210035709!E3</f>
        <v>44437</v>
      </c>
      <c r="C62" s="161" t="s">
        <v>420</v>
      </c>
      <c r="D62" s="17" t="s">
        <v>39</v>
      </c>
      <c r="E62" s="17" t="s">
        <v>41</v>
      </c>
      <c r="F62" s="19">
        <v>107</v>
      </c>
      <c r="G62" s="161">
        <f>[2]BKI032210035709!N110</f>
        <v>2708</v>
      </c>
      <c r="H62" s="202">
        <v>3000</v>
      </c>
      <c r="I62" s="202"/>
      <c r="J62" s="21">
        <f t="shared" si="0"/>
        <v>8124000</v>
      </c>
      <c r="L62"/>
    </row>
    <row r="63" spans="1:12" ht="33" customHeight="1" x14ac:dyDescent="0.25">
      <c r="A63" s="13">
        <f t="shared" si="1"/>
        <v>46</v>
      </c>
      <c r="B63" s="160">
        <f>[2]BKI032210036046!E3</f>
        <v>44437</v>
      </c>
      <c r="C63" s="161" t="s">
        <v>421</v>
      </c>
      <c r="D63" s="17" t="s">
        <v>39</v>
      </c>
      <c r="E63" s="17" t="s">
        <v>41</v>
      </c>
      <c r="F63" s="19">
        <v>10</v>
      </c>
      <c r="G63" s="161">
        <f>[2]BKI032210036046!N13</f>
        <v>97</v>
      </c>
      <c r="H63" s="202">
        <v>3000</v>
      </c>
      <c r="I63" s="202"/>
      <c r="J63" s="21">
        <f t="shared" si="0"/>
        <v>291000</v>
      </c>
      <c r="L63"/>
    </row>
    <row r="64" spans="1:12" ht="33" customHeight="1" x14ac:dyDescent="0.25">
      <c r="A64" s="13">
        <f t="shared" si="1"/>
        <v>47</v>
      </c>
      <c r="B64" s="160">
        <f>[2]BKI032210035717!E3</f>
        <v>44437</v>
      </c>
      <c r="C64" s="161" t="s">
        <v>422</v>
      </c>
      <c r="D64" s="17" t="s">
        <v>39</v>
      </c>
      <c r="E64" s="17" t="s">
        <v>41</v>
      </c>
      <c r="F64" s="19">
        <v>28</v>
      </c>
      <c r="G64" s="161">
        <f>[2]BKI032210035717!N31</f>
        <v>259</v>
      </c>
      <c r="H64" s="202">
        <v>3000</v>
      </c>
      <c r="I64" s="202"/>
      <c r="J64" s="21">
        <f t="shared" si="0"/>
        <v>777000</v>
      </c>
      <c r="L64"/>
    </row>
    <row r="65" spans="1:12" ht="33" customHeight="1" x14ac:dyDescent="0.25">
      <c r="A65" s="13">
        <f t="shared" si="1"/>
        <v>48</v>
      </c>
      <c r="B65" s="160">
        <f>[2]BKI032210035402!E3</f>
        <v>44438</v>
      </c>
      <c r="C65" s="161" t="s">
        <v>423</v>
      </c>
      <c r="D65" s="17" t="s">
        <v>39</v>
      </c>
      <c r="E65" s="17" t="s">
        <v>41</v>
      </c>
      <c r="F65" s="19">
        <v>84</v>
      </c>
      <c r="G65" s="161">
        <f>[2]BKI032210035402!N87</f>
        <v>1621</v>
      </c>
      <c r="H65" s="202">
        <v>3000</v>
      </c>
      <c r="I65" s="202"/>
      <c r="J65" s="21">
        <f t="shared" si="0"/>
        <v>4863000</v>
      </c>
      <c r="L65"/>
    </row>
    <row r="66" spans="1:12" ht="33" customHeight="1" x14ac:dyDescent="0.25">
      <c r="A66" s="13">
        <f t="shared" si="1"/>
        <v>49</v>
      </c>
      <c r="B66" s="160">
        <f>[2]BKI032210036194!E3</f>
        <v>44438</v>
      </c>
      <c r="C66" s="161" t="s">
        <v>424</v>
      </c>
      <c r="D66" s="17" t="s">
        <v>39</v>
      </c>
      <c r="E66" s="17" t="s">
        <v>41</v>
      </c>
      <c r="F66" s="19">
        <v>77</v>
      </c>
      <c r="G66" s="161">
        <f>[2]BKI032210036194!N80</f>
        <v>2195</v>
      </c>
      <c r="H66" s="202">
        <v>3000</v>
      </c>
      <c r="I66" s="202"/>
      <c r="J66" s="21">
        <f t="shared" si="0"/>
        <v>6585000</v>
      </c>
      <c r="L66"/>
    </row>
    <row r="67" spans="1:12" ht="33" customHeight="1" x14ac:dyDescent="0.25">
      <c r="A67" s="13">
        <f t="shared" si="1"/>
        <v>50</v>
      </c>
      <c r="B67" s="160">
        <f>[2]BKI032210035733!E3</f>
        <v>44439</v>
      </c>
      <c r="C67" s="161" t="s">
        <v>425</v>
      </c>
      <c r="D67" s="17" t="s">
        <v>39</v>
      </c>
      <c r="E67" s="17" t="s">
        <v>41</v>
      </c>
      <c r="F67" s="19">
        <v>223</v>
      </c>
      <c r="G67" s="161">
        <f>[2]BKI032210035733!N226</f>
        <v>5552</v>
      </c>
      <c r="H67" s="202">
        <v>3000</v>
      </c>
      <c r="I67" s="202"/>
      <c r="J67" s="21">
        <f t="shared" si="0"/>
        <v>16656000</v>
      </c>
      <c r="L67"/>
    </row>
    <row r="68" spans="1:12" ht="33" customHeight="1" x14ac:dyDescent="0.25">
      <c r="A68" s="13">
        <f t="shared" si="1"/>
        <v>51</v>
      </c>
      <c r="B68" s="160">
        <f>[2]BKI032210035741!E3</f>
        <v>44439</v>
      </c>
      <c r="C68" s="161" t="s">
        <v>426</v>
      </c>
      <c r="D68" s="17" t="s">
        <v>39</v>
      </c>
      <c r="E68" s="17" t="s">
        <v>41</v>
      </c>
      <c r="F68" s="19">
        <v>279</v>
      </c>
      <c r="G68" s="161">
        <f>[2]BKI032210035741!N282</f>
        <v>8309</v>
      </c>
      <c r="H68" s="202">
        <v>3000</v>
      </c>
      <c r="I68" s="202"/>
      <c r="J68" s="21">
        <f t="shared" si="0"/>
        <v>24927000</v>
      </c>
      <c r="L68"/>
    </row>
    <row r="69" spans="1:12" ht="33" customHeight="1" x14ac:dyDescent="0.25">
      <c r="A69" s="13">
        <f t="shared" si="1"/>
        <v>52</v>
      </c>
      <c r="B69" s="160">
        <f>[2]BKI032210035881!E3</f>
        <v>44439</v>
      </c>
      <c r="C69" s="161" t="s">
        <v>427</v>
      </c>
      <c r="D69" s="17" t="s">
        <v>39</v>
      </c>
      <c r="E69" s="17" t="s">
        <v>41</v>
      </c>
      <c r="F69" s="19">
        <v>2</v>
      </c>
      <c r="G69" s="161">
        <f>[2]BKI032210035881!N5</f>
        <v>31</v>
      </c>
      <c r="H69" s="202">
        <v>3000</v>
      </c>
      <c r="I69" s="202"/>
      <c r="J69" s="21">
        <f t="shared" si="0"/>
        <v>93000</v>
      </c>
      <c r="L69"/>
    </row>
    <row r="70" spans="1:12" ht="33" customHeight="1" x14ac:dyDescent="0.25">
      <c r="A70" s="13">
        <f t="shared" si="1"/>
        <v>53</v>
      </c>
      <c r="B70" s="160">
        <f>[2]BKI032210035899!E3</f>
        <v>44439</v>
      </c>
      <c r="C70" s="161" t="s">
        <v>428</v>
      </c>
      <c r="D70" s="17" t="s">
        <v>39</v>
      </c>
      <c r="E70" s="17" t="s">
        <v>41</v>
      </c>
      <c r="F70" s="19">
        <v>29</v>
      </c>
      <c r="G70" s="161">
        <f>[2]BKI032210035899!N32</f>
        <v>409</v>
      </c>
      <c r="H70" s="202">
        <v>3000</v>
      </c>
      <c r="I70" s="202"/>
      <c r="J70" s="21">
        <f t="shared" si="0"/>
        <v>1227000</v>
      </c>
      <c r="L70"/>
    </row>
    <row r="71" spans="1:12" ht="33" customHeight="1" x14ac:dyDescent="0.25">
      <c r="A71" s="13">
        <f t="shared" si="1"/>
        <v>54</v>
      </c>
      <c r="B71" s="160">
        <f>[2]BKI032210035931!E3</f>
        <v>44439</v>
      </c>
      <c r="C71" s="161" t="s">
        <v>429</v>
      </c>
      <c r="D71" s="17" t="s">
        <v>39</v>
      </c>
      <c r="E71" s="17" t="s">
        <v>41</v>
      </c>
      <c r="F71" s="19">
        <v>2</v>
      </c>
      <c r="G71" s="161">
        <f>[2]BKI032210035931!N5</f>
        <v>30</v>
      </c>
      <c r="H71" s="202">
        <v>3000</v>
      </c>
      <c r="I71" s="202"/>
      <c r="J71" s="21">
        <f t="shared" si="0"/>
        <v>90000</v>
      </c>
      <c r="L71"/>
    </row>
    <row r="72" spans="1:12" ht="33" customHeight="1" x14ac:dyDescent="0.25">
      <c r="A72" s="13">
        <f t="shared" si="1"/>
        <v>55</v>
      </c>
      <c r="B72" s="160">
        <f>[2]BKI032210035956!E3</f>
        <v>44439</v>
      </c>
      <c r="C72" s="161" t="s">
        <v>430</v>
      </c>
      <c r="D72" s="17" t="s">
        <v>39</v>
      </c>
      <c r="E72" s="17" t="s">
        <v>41</v>
      </c>
      <c r="F72" s="19">
        <v>71</v>
      </c>
      <c r="G72" s="161">
        <f>[2]BKI032210035956!N74</f>
        <v>1637</v>
      </c>
      <c r="H72" s="202">
        <v>3000</v>
      </c>
      <c r="I72" s="202"/>
      <c r="J72" s="21">
        <f t="shared" si="0"/>
        <v>4911000</v>
      </c>
      <c r="L72"/>
    </row>
    <row r="73" spans="1:12" ht="33" customHeight="1" x14ac:dyDescent="0.25">
      <c r="A73" s="13">
        <f t="shared" si="1"/>
        <v>56</v>
      </c>
      <c r="B73" s="160">
        <f>[2]BKI032210035964!E3</f>
        <v>44439</v>
      </c>
      <c r="C73" s="161" t="s">
        <v>431</v>
      </c>
      <c r="D73" s="17" t="s">
        <v>39</v>
      </c>
      <c r="E73" s="17" t="s">
        <v>41</v>
      </c>
      <c r="F73" s="19">
        <v>2</v>
      </c>
      <c r="G73" s="161">
        <f>[2]BKI032210035964!N5</f>
        <v>60</v>
      </c>
      <c r="H73" s="202">
        <v>3000</v>
      </c>
      <c r="I73" s="202"/>
      <c r="J73" s="21">
        <f t="shared" si="0"/>
        <v>180000</v>
      </c>
      <c r="L73"/>
    </row>
    <row r="74" spans="1:12" ht="32.25" customHeight="1" thickBot="1" x14ac:dyDescent="0.3">
      <c r="A74" s="191" t="s">
        <v>24</v>
      </c>
      <c r="B74" s="192"/>
      <c r="C74" s="192"/>
      <c r="D74" s="192"/>
      <c r="E74" s="192"/>
      <c r="F74" s="192"/>
      <c r="G74" s="192"/>
      <c r="H74" s="192"/>
      <c r="I74" s="193"/>
      <c r="J74" s="22">
        <f>SUM(J18:J73)</f>
        <v>462441000</v>
      </c>
      <c r="L74" s="29"/>
    </row>
    <row r="75" spans="1:12" x14ac:dyDescent="0.25">
      <c r="A75" s="194"/>
      <c r="B75" s="194"/>
      <c r="C75" s="159"/>
      <c r="D75" s="159"/>
      <c r="E75" s="159"/>
      <c r="F75" s="159"/>
      <c r="G75" s="159"/>
      <c r="H75" s="23"/>
      <c r="I75" s="23"/>
      <c r="J75" s="24"/>
      <c r="L75" s="3"/>
    </row>
    <row r="76" spans="1:12" x14ac:dyDescent="0.25">
      <c r="A76" s="159"/>
      <c r="B76" s="159"/>
      <c r="C76" s="159"/>
      <c r="D76" s="159"/>
      <c r="E76" s="159"/>
      <c r="F76" s="159"/>
      <c r="G76" s="59" t="s">
        <v>36</v>
      </c>
      <c r="H76" s="59"/>
      <c r="I76" s="23"/>
      <c r="J76" s="24">
        <f>J74*10%</f>
        <v>46244100</v>
      </c>
      <c r="L76" s="25"/>
    </row>
    <row r="77" spans="1:12" x14ac:dyDescent="0.25">
      <c r="A77" s="159"/>
      <c r="B77" s="159"/>
      <c r="C77" s="159"/>
      <c r="D77" s="159"/>
      <c r="E77" s="159"/>
      <c r="F77" s="159"/>
      <c r="G77" s="46" t="s">
        <v>37</v>
      </c>
      <c r="H77" s="46"/>
      <c r="I77" s="46"/>
      <c r="J77" s="40">
        <f>J74-J76</f>
        <v>416196900</v>
      </c>
      <c r="L77" s="25"/>
    </row>
    <row r="78" spans="1:12" x14ac:dyDescent="0.25">
      <c r="A78" s="159"/>
      <c r="B78" s="159"/>
      <c r="C78" s="159"/>
      <c r="D78" s="159"/>
      <c r="E78" s="159"/>
      <c r="F78" s="159"/>
      <c r="G78" s="59" t="s">
        <v>25</v>
      </c>
      <c r="H78" s="59"/>
      <c r="I78" s="25" t="e">
        <f>#REF!*1%</f>
        <v>#REF!</v>
      </c>
      <c r="J78" s="24">
        <f>J77*1%</f>
        <v>4161969</v>
      </c>
    </row>
    <row r="79" spans="1:12" ht="16.5" thickBot="1" x14ac:dyDescent="0.3">
      <c r="A79" s="159"/>
      <c r="B79" s="159"/>
      <c r="C79" s="159"/>
      <c r="D79" s="159"/>
      <c r="E79" s="159"/>
      <c r="F79" s="159"/>
      <c r="G79" s="61" t="s">
        <v>42</v>
      </c>
      <c r="H79" s="61"/>
      <c r="I79" s="26">
        <f>I75*10%</f>
        <v>0</v>
      </c>
      <c r="J79" s="26">
        <f>J77*2%</f>
        <v>8323938</v>
      </c>
    </row>
    <row r="80" spans="1:12" x14ac:dyDescent="0.25">
      <c r="E80" s="1"/>
      <c r="F80" s="1"/>
      <c r="G80" s="27" t="s">
        <v>29</v>
      </c>
      <c r="H80" s="27"/>
      <c r="I80" s="28" t="e">
        <f>I74+I78</f>
        <v>#REF!</v>
      </c>
      <c r="J80" s="28">
        <f>J77-J79+J78</f>
        <v>412034931</v>
      </c>
    </row>
    <row r="81" spans="1:12" x14ac:dyDescent="0.25">
      <c r="E81" s="1"/>
      <c r="F81" s="1"/>
      <c r="G81" s="1"/>
      <c r="H81" s="27"/>
      <c r="I81" s="28"/>
      <c r="J81" s="28"/>
      <c r="L81" s="3"/>
    </row>
    <row r="82" spans="1:12" x14ac:dyDescent="0.25">
      <c r="A82" s="32" t="s">
        <v>376</v>
      </c>
      <c r="D82" s="1"/>
      <c r="E82" s="1"/>
      <c r="F82" s="1"/>
      <c r="G82" s="1"/>
      <c r="H82" s="27"/>
      <c r="I82" s="27"/>
      <c r="J82" s="28"/>
    </row>
    <row r="83" spans="1:12" x14ac:dyDescent="0.25">
      <c r="A83" s="42"/>
      <c r="D83" s="1"/>
      <c r="E83" s="1"/>
      <c r="F83" s="1"/>
      <c r="G83" s="1"/>
      <c r="H83" s="27"/>
      <c r="I83" s="27"/>
      <c r="J83" s="28"/>
    </row>
    <row r="84" spans="1:12" x14ac:dyDescent="0.25">
      <c r="A84" s="30" t="s">
        <v>30</v>
      </c>
    </row>
    <row r="85" spans="1:12" x14ac:dyDescent="0.25">
      <c r="A85" s="31" t="s">
        <v>31</v>
      </c>
      <c r="B85" s="32"/>
      <c r="C85" s="32"/>
      <c r="D85" s="33"/>
      <c r="E85" s="33"/>
      <c r="F85" s="33"/>
      <c r="G85" s="33"/>
    </row>
    <row r="86" spans="1:12" x14ac:dyDescent="0.25">
      <c r="A86" s="31" t="s">
        <v>32</v>
      </c>
      <c r="B86" s="32"/>
      <c r="C86" s="32"/>
      <c r="D86" s="33"/>
      <c r="E86" s="33"/>
      <c r="F86" s="33"/>
      <c r="G86" s="33"/>
    </row>
    <row r="87" spans="1:12" x14ac:dyDescent="0.25">
      <c r="A87" s="34" t="s">
        <v>33</v>
      </c>
      <c r="B87" s="35"/>
      <c r="C87" s="35"/>
      <c r="D87" s="33"/>
      <c r="E87" s="33"/>
      <c r="F87" s="33"/>
      <c r="G87" s="33"/>
    </row>
    <row r="88" spans="1:12" x14ac:dyDescent="0.25">
      <c r="A88" s="36" t="s">
        <v>0</v>
      </c>
      <c r="B88" s="37"/>
      <c r="C88" s="37"/>
      <c r="D88" s="33"/>
      <c r="E88" s="33"/>
      <c r="F88" s="33"/>
      <c r="G88" s="33"/>
    </row>
    <row r="89" spans="1:12" x14ac:dyDescent="0.25">
      <c r="A89" s="38"/>
      <c r="B89" s="38"/>
      <c r="C89" s="38"/>
    </row>
    <row r="90" spans="1:12" x14ac:dyDescent="0.25">
      <c r="H90" s="39" t="s">
        <v>34</v>
      </c>
      <c r="I90" s="195" t="str">
        <f>+J13</f>
        <v xml:space="preserve"> 18 Oktober 2021</v>
      </c>
      <c r="J90" s="196"/>
    </row>
    <row r="94" spans="1:12" ht="18" customHeight="1" x14ac:dyDescent="0.25"/>
    <row r="95" spans="1:12" ht="17.25" customHeight="1" x14ac:dyDescent="0.25"/>
    <row r="97" spans="8:10" x14ac:dyDescent="0.25">
      <c r="H97" s="183" t="s">
        <v>35</v>
      </c>
      <c r="I97" s="183"/>
      <c r="J97" s="183"/>
    </row>
  </sheetData>
  <mergeCells count="62">
    <mergeCell ref="H21:I21"/>
    <mergeCell ref="A10:J10"/>
    <mergeCell ref="H17:I17"/>
    <mergeCell ref="H18:I18"/>
    <mergeCell ref="H19:I19"/>
    <mergeCell ref="H20:I20"/>
    <mergeCell ref="H33:I33"/>
    <mergeCell ref="H22:I22"/>
    <mergeCell ref="H23:I23"/>
    <mergeCell ref="H24:I24"/>
    <mergeCell ref="H25:I25"/>
    <mergeCell ref="H26:I26"/>
    <mergeCell ref="H27:I27"/>
    <mergeCell ref="H28:I28"/>
    <mergeCell ref="H29:I29"/>
    <mergeCell ref="H30:I30"/>
    <mergeCell ref="H31:I31"/>
    <mergeCell ref="H32:I32"/>
    <mergeCell ref="H45:I45"/>
    <mergeCell ref="H34:I34"/>
    <mergeCell ref="H35:I35"/>
    <mergeCell ref="H36:I36"/>
    <mergeCell ref="H37:I37"/>
    <mergeCell ref="H38:I38"/>
    <mergeCell ref="H39:I39"/>
    <mergeCell ref="H40:I40"/>
    <mergeCell ref="H41:I41"/>
    <mergeCell ref="H42:I42"/>
    <mergeCell ref="H43:I43"/>
    <mergeCell ref="H44:I44"/>
    <mergeCell ref="H57:I57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  <mergeCell ref="H69:I69"/>
    <mergeCell ref="H58:I58"/>
    <mergeCell ref="H59:I59"/>
    <mergeCell ref="H60:I60"/>
    <mergeCell ref="H61:I61"/>
    <mergeCell ref="H62:I62"/>
    <mergeCell ref="H63:I63"/>
    <mergeCell ref="H64:I64"/>
    <mergeCell ref="H65:I65"/>
    <mergeCell ref="H66:I66"/>
    <mergeCell ref="H67:I67"/>
    <mergeCell ref="H68:I68"/>
    <mergeCell ref="I90:J90"/>
    <mergeCell ref="H97:J97"/>
    <mergeCell ref="H70:I70"/>
    <mergeCell ref="H71:I71"/>
    <mergeCell ref="H72:I72"/>
    <mergeCell ref="H73:I73"/>
    <mergeCell ref="A74:I74"/>
    <mergeCell ref="A75:B75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8"/>
  <sheetViews>
    <sheetView topLeftCell="A8" workbookViewId="0">
      <selection activeCell="J15" sqref="J1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5"/>
      <c r="J10" s="186"/>
    </row>
    <row r="12" spans="1:10" x14ac:dyDescent="0.25">
      <c r="A12" s="2" t="s">
        <v>7</v>
      </c>
      <c r="B12" s="2" t="s">
        <v>8</v>
      </c>
      <c r="G12" s="234" t="s">
        <v>432</v>
      </c>
      <c r="H12" s="234"/>
      <c r="I12" s="7" t="s">
        <v>10</v>
      </c>
      <c r="J12" s="8" t="s">
        <v>439</v>
      </c>
    </row>
    <row r="13" spans="1:10" x14ac:dyDescent="0.25">
      <c r="G13" s="234" t="s">
        <v>11</v>
      </c>
      <c r="H13" s="234"/>
      <c r="I13" s="7" t="s">
        <v>10</v>
      </c>
      <c r="J13" s="9" t="s">
        <v>440</v>
      </c>
    </row>
    <row r="14" spans="1:10" x14ac:dyDescent="0.25">
      <c r="G14" s="234" t="s">
        <v>371</v>
      </c>
      <c r="H14" s="234"/>
      <c r="I14" s="7" t="s">
        <v>10</v>
      </c>
      <c r="J14" s="2" t="s">
        <v>441</v>
      </c>
    </row>
    <row r="15" spans="1:10" x14ac:dyDescent="0.25">
      <c r="A15" s="2" t="s">
        <v>13</v>
      </c>
      <c r="B15" s="8" t="s">
        <v>14</v>
      </c>
      <c r="C15" s="8"/>
      <c r="I15" s="7"/>
      <c r="J15" s="2" t="s">
        <v>433</v>
      </c>
    </row>
    <row r="16" spans="1:10" ht="16.5" thickBot="1" x14ac:dyDescent="0.3"/>
    <row r="17" spans="1:12" ht="26.25" customHeight="1" x14ac:dyDescent="0.25">
      <c r="A17" s="10" t="s">
        <v>15</v>
      </c>
      <c r="B17" s="166" t="s">
        <v>16</v>
      </c>
      <c r="C17" s="166" t="s">
        <v>17</v>
      </c>
      <c r="D17" s="166" t="s">
        <v>18</v>
      </c>
      <c r="E17" s="166" t="s">
        <v>19</v>
      </c>
      <c r="F17" s="164" t="s">
        <v>20</v>
      </c>
      <c r="G17" s="164" t="s">
        <v>21</v>
      </c>
      <c r="H17" s="187" t="s">
        <v>22</v>
      </c>
      <c r="I17" s="188"/>
      <c r="J17" s="12" t="s">
        <v>23</v>
      </c>
    </row>
    <row r="18" spans="1:12" ht="54.75" customHeight="1" x14ac:dyDescent="0.25">
      <c r="A18" s="13">
        <v>1</v>
      </c>
      <c r="B18" s="14">
        <f>[3]BKI032210036228!E3</f>
        <v>44440</v>
      </c>
      <c r="C18" s="103" t="str">
        <f>[3]BKI032210036228!A3</f>
        <v>BKI032210036228</v>
      </c>
      <c r="D18" s="17" t="s">
        <v>434</v>
      </c>
      <c r="E18" s="17" t="s">
        <v>435</v>
      </c>
      <c r="F18" s="19">
        <v>30</v>
      </c>
      <c r="G18" s="19">
        <f>[3]BKI032210036228!N33</f>
        <v>558</v>
      </c>
      <c r="H18" s="197">
        <v>7000</v>
      </c>
      <c r="I18" s="198"/>
      <c r="J18" s="21">
        <f>G18*H18</f>
        <v>3906000</v>
      </c>
      <c r="L18"/>
    </row>
    <row r="19" spans="1:12" ht="54.75" customHeight="1" x14ac:dyDescent="0.25">
      <c r="A19" s="13">
        <f>A18+1</f>
        <v>2</v>
      </c>
      <c r="B19" s="14">
        <f>[3]BKI032210036236!E3</f>
        <v>44440</v>
      </c>
      <c r="C19" s="103" t="str">
        <f>[3]BKI032210036236!A3</f>
        <v>BKI032210036236</v>
      </c>
      <c r="D19" s="17" t="s">
        <v>434</v>
      </c>
      <c r="E19" s="17" t="s">
        <v>435</v>
      </c>
      <c r="F19" s="19">
        <v>8</v>
      </c>
      <c r="G19" s="19">
        <f>[3]BKI032210036236!N11</f>
        <v>141</v>
      </c>
      <c r="H19" s="197">
        <v>7000</v>
      </c>
      <c r="I19" s="198"/>
      <c r="J19" s="21">
        <f t="shared" ref="J19:J50" si="0">G19*H19</f>
        <v>987000</v>
      </c>
      <c r="L19"/>
    </row>
    <row r="20" spans="1:12" ht="54.75" customHeight="1" x14ac:dyDescent="0.25">
      <c r="A20" s="13">
        <f t="shared" ref="A20:A53" si="1">A19+1</f>
        <v>3</v>
      </c>
      <c r="B20" s="14">
        <f>[3]BKI032210036244!E3</f>
        <v>44441</v>
      </c>
      <c r="C20" s="103" t="str">
        <f>[3]BKI032210036244!A3</f>
        <v>BKI032210036244</v>
      </c>
      <c r="D20" s="17" t="s">
        <v>434</v>
      </c>
      <c r="E20" s="17" t="s">
        <v>435</v>
      </c>
      <c r="F20" s="19">
        <v>15</v>
      </c>
      <c r="G20" s="19">
        <f>[3]BKI032210036244!N18</f>
        <v>329</v>
      </c>
      <c r="H20" s="197">
        <v>7000</v>
      </c>
      <c r="I20" s="198"/>
      <c r="J20" s="21">
        <f t="shared" si="0"/>
        <v>2303000</v>
      </c>
      <c r="L20"/>
    </row>
    <row r="21" spans="1:12" ht="54.75" customHeight="1" x14ac:dyDescent="0.25">
      <c r="A21" s="13">
        <f t="shared" si="1"/>
        <v>4</v>
      </c>
      <c r="B21" s="14">
        <f>[3]BKI032210036251!E3</f>
        <v>44441</v>
      </c>
      <c r="C21" s="103" t="str">
        <f>[3]BKI032210036251!A3</f>
        <v>BKI032210036251</v>
      </c>
      <c r="D21" s="17" t="s">
        <v>434</v>
      </c>
      <c r="E21" s="17" t="s">
        <v>435</v>
      </c>
      <c r="F21" s="19">
        <v>28</v>
      </c>
      <c r="G21" s="19">
        <f>[3]BKI032210036251!N31</f>
        <v>441</v>
      </c>
      <c r="H21" s="197">
        <v>7000</v>
      </c>
      <c r="I21" s="198"/>
      <c r="J21" s="21">
        <f>G21*H21</f>
        <v>3087000</v>
      </c>
      <c r="L21"/>
    </row>
    <row r="22" spans="1:12" ht="54.75" customHeight="1" x14ac:dyDescent="0.25">
      <c r="A22" s="13">
        <f t="shared" si="1"/>
        <v>5</v>
      </c>
      <c r="B22" s="14">
        <f>[3]BKI032210036269!E3</f>
        <v>44442</v>
      </c>
      <c r="C22" s="103" t="str">
        <f>[3]BKI032210036269!A3</f>
        <v>BKI032210036269</v>
      </c>
      <c r="D22" s="17" t="s">
        <v>434</v>
      </c>
      <c r="E22" s="17" t="s">
        <v>435</v>
      </c>
      <c r="F22" s="19">
        <v>19</v>
      </c>
      <c r="G22" s="19">
        <f>[3]BKI032210036269!N22</f>
        <v>436</v>
      </c>
      <c r="H22" s="197">
        <v>7000</v>
      </c>
      <c r="I22" s="198"/>
      <c r="J22" s="21">
        <f>G22*H22</f>
        <v>3052000</v>
      </c>
      <c r="L22"/>
    </row>
    <row r="23" spans="1:12" ht="54.75" customHeight="1" x14ac:dyDescent="0.25">
      <c r="A23" s="13">
        <f t="shared" si="1"/>
        <v>6</v>
      </c>
      <c r="B23" s="14">
        <f>[3]BKI032210036277!E3</f>
        <v>44443</v>
      </c>
      <c r="C23" s="103" t="str">
        <f>[3]BKI032210036277!A3</f>
        <v>BKI032210036277</v>
      </c>
      <c r="D23" s="17" t="s">
        <v>434</v>
      </c>
      <c r="E23" s="17" t="s">
        <v>435</v>
      </c>
      <c r="F23" s="19">
        <v>24</v>
      </c>
      <c r="G23" s="19">
        <f>[3]BKI032210036277!N27</f>
        <v>453</v>
      </c>
      <c r="H23" s="197">
        <v>7000</v>
      </c>
      <c r="I23" s="198"/>
      <c r="J23" s="21">
        <f>G23*H23</f>
        <v>3171000</v>
      </c>
      <c r="L23"/>
    </row>
    <row r="24" spans="1:12" ht="54.75" customHeight="1" x14ac:dyDescent="0.25">
      <c r="A24" s="13">
        <f t="shared" si="1"/>
        <v>7</v>
      </c>
      <c r="B24" s="14">
        <f>[3]BKI032210036285!E3</f>
        <v>44444</v>
      </c>
      <c r="C24" s="103" t="str">
        <f>[3]BKI032210036285!A3</f>
        <v>BKI032210036285</v>
      </c>
      <c r="D24" s="17" t="s">
        <v>434</v>
      </c>
      <c r="E24" s="17" t="s">
        <v>435</v>
      </c>
      <c r="F24" s="19">
        <v>14</v>
      </c>
      <c r="G24" s="19">
        <f>[3]BKI032210036285!N17</f>
        <v>433</v>
      </c>
      <c r="H24" s="197">
        <v>7000</v>
      </c>
      <c r="I24" s="198"/>
      <c r="J24" s="21">
        <f t="shared" si="0"/>
        <v>3031000</v>
      </c>
      <c r="L24"/>
    </row>
    <row r="25" spans="1:12" ht="54.75" customHeight="1" x14ac:dyDescent="0.25">
      <c r="A25" s="13">
        <f t="shared" si="1"/>
        <v>8</v>
      </c>
      <c r="B25" s="14">
        <f>[3]BKI032210036293!E3</f>
        <v>44445</v>
      </c>
      <c r="C25" s="103" t="str">
        <f>[3]BKI032210036293!A3</f>
        <v>BKI032210036293</v>
      </c>
      <c r="D25" s="17" t="s">
        <v>434</v>
      </c>
      <c r="E25" s="17" t="s">
        <v>435</v>
      </c>
      <c r="F25" s="19">
        <v>6</v>
      </c>
      <c r="G25" s="19">
        <f>[3]BKI032210036293!N9</f>
        <v>104</v>
      </c>
      <c r="H25" s="197">
        <v>7000</v>
      </c>
      <c r="I25" s="198"/>
      <c r="J25" s="21">
        <f t="shared" si="0"/>
        <v>728000</v>
      </c>
      <c r="L25"/>
    </row>
    <row r="26" spans="1:12" ht="54.75" customHeight="1" x14ac:dyDescent="0.25">
      <c r="A26" s="13">
        <f t="shared" si="1"/>
        <v>9</v>
      </c>
      <c r="B26" s="14">
        <f>[3]BKI032210036301!E3</f>
        <v>44446</v>
      </c>
      <c r="C26" s="103" t="str">
        <f>[3]BKI032210036301!A3</f>
        <v>BKI032210036301</v>
      </c>
      <c r="D26" s="17" t="s">
        <v>434</v>
      </c>
      <c r="E26" s="17" t="s">
        <v>435</v>
      </c>
      <c r="F26" s="19">
        <v>29</v>
      </c>
      <c r="G26" s="19">
        <f>[3]BKI032210036301!N32</f>
        <v>438</v>
      </c>
      <c r="H26" s="197">
        <v>7000</v>
      </c>
      <c r="I26" s="198"/>
      <c r="J26" s="21">
        <f t="shared" si="0"/>
        <v>3066000</v>
      </c>
      <c r="L26"/>
    </row>
    <row r="27" spans="1:12" ht="54.75" customHeight="1" x14ac:dyDescent="0.25">
      <c r="A27" s="13">
        <f t="shared" si="1"/>
        <v>10</v>
      </c>
      <c r="B27" s="14">
        <f>[3]BKI032210036319!E3</f>
        <v>44447</v>
      </c>
      <c r="C27" s="103" t="str">
        <f>[3]BKI032210036319!A3</f>
        <v>BKI032210036319</v>
      </c>
      <c r="D27" s="17" t="s">
        <v>434</v>
      </c>
      <c r="E27" s="17" t="s">
        <v>435</v>
      </c>
      <c r="F27" s="19">
        <v>21</v>
      </c>
      <c r="G27" s="19">
        <f>[3]BKI032210036319!N24</f>
        <v>584</v>
      </c>
      <c r="H27" s="197">
        <v>7000</v>
      </c>
      <c r="I27" s="198"/>
      <c r="J27" s="21">
        <f t="shared" si="0"/>
        <v>4088000</v>
      </c>
      <c r="L27"/>
    </row>
    <row r="28" spans="1:12" ht="54.75" customHeight="1" x14ac:dyDescent="0.25">
      <c r="A28" s="13">
        <f t="shared" si="1"/>
        <v>11</v>
      </c>
      <c r="B28" s="14">
        <f>[3]BKI032210036327!E3</f>
        <v>44448</v>
      </c>
      <c r="C28" s="103" t="str">
        <f>[3]BKI032210036327!A3</f>
        <v>BKI032210036327</v>
      </c>
      <c r="D28" s="17" t="s">
        <v>434</v>
      </c>
      <c r="E28" s="17" t="s">
        <v>435</v>
      </c>
      <c r="F28" s="19">
        <v>44</v>
      </c>
      <c r="G28" s="19">
        <f>[3]BKI032210036327!N47</f>
        <v>846</v>
      </c>
      <c r="H28" s="197">
        <v>7000</v>
      </c>
      <c r="I28" s="198"/>
      <c r="J28" s="21">
        <f t="shared" si="0"/>
        <v>5922000</v>
      </c>
      <c r="L28"/>
    </row>
    <row r="29" spans="1:12" ht="54.75" customHeight="1" x14ac:dyDescent="0.25">
      <c r="A29" s="13">
        <f t="shared" si="1"/>
        <v>12</v>
      </c>
      <c r="B29" s="14">
        <f>[3]BKI032210036335!E3</f>
        <v>44448</v>
      </c>
      <c r="C29" s="103" t="str">
        <f>[3]BKI032210036335!A3</f>
        <v>BKI032210036335</v>
      </c>
      <c r="D29" s="17" t="s">
        <v>434</v>
      </c>
      <c r="E29" s="17" t="s">
        <v>435</v>
      </c>
      <c r="F29" s="19">
        <v>2</v>
      </c>
      <c r="G29" s="19">
        <f>[3]BKI032210036335!N5</f>
        <v>50</v>
      </c>
      <c r="H29" s="197">
        <v>7000</v>
      </c>
      <c r="I29" s="198"/>
      <c r="J29" s="21">
        <f t="shared" si="0"/>
        <v>350000</v>
      </c>
      <c r="L29"/>
    </row>
    <row r="30" spans="1:12" ht="54.75" customHeight="1" x14ac:dyDescent="0.25">
      <c r="A30" s="13">
        <f t="shared" si="1"/>
        <v>13</v>
      </c>
      <c r="B30" s="14">
        <f>[3]BKI032210036343!E3</f>
        <v>44449</v>
      </c>
      <c r="C30" s="103" t="str">
        <f>[3]BKI032210036343!A3</f>
        <v>BKI032210036343</v>
      </c>
      <c r="D30" s="17" t="s">
        <v>434</v>
      </c>
      <c r="E30" s="17" t="s">
        <v>435</v>
      </c>
      <c r="F30" s="19">
        <v>23</v>
      </c>
      <c r="G30" s="19">
        <f>[3]BKI032210036343!N26</f>
        <v>412</v>
      </c>
      <c r="H30" s="197">
        <v>7000</v>
      </c>
      <c r="I30" s="198"/>
      <c r="J30" s="21">
        <f t="shared" si="0"/>
        <v>2884000</v>
      </c>
      <c r="L30"/>
    </row>
    <row r="31" spans="1:12" ht="54.75" customHeight="1" x14ac:dyDescent="0.25">
      <c r="A31" s="13">
        <f t="shared" si="1"/>
        <v>14</v>
      </c>
      <c r="B31" s="14">
        <f>[3]BKI032210036350!E3</f>
        <v>44449</v>
      </c>
      <c r="C31" s="103" t="str">
        <f>[3]BKI032210036350!A3</f>
        <v>BKI032210036350</v>
      </c>
      <c r="D31" s="17" t="s">
        <v>434</v>
      </c>
      <c r="E31" s="17" t="s">
        <v>435</v>
      </c>
      <c r="F31" s="19">
        <v>12</v>
      </c>
      <c r="G31" s="19">
        <f>[3]BKI032210036350!N15</f>
        <v>359</v>
      </c>
      <c r="H31" s="197">
        <v>7000</v>
      </c>
      <c r="I31" s="198"/>
      <c r="J31" s="21">
        <f t="shared" si="0"/>
        <v>2513000</v>
      </c>
      <c r="L31"/>
    </row>
    <row r="32" spans="1:12" ht="54.75" customHeight="1" x14ac:dyDescent="0.25">
      <c r="A32" s="13">
        <f t="shared" si="1"/>
        <v>15</v>
      </c>
      <c r="B32" s="14">
        <f>[3]BKI032210036368!E3</f>
        <v>44450</v>
      </c>
      <c r="C32" s="103" t="str">
        <f>[3]BKI032210036368!A3</f>
        <v>BKI032210036368</v>
      </c>
      <c r="D32" s="17" t="s">
        <v>434</v>
      </c>
      <c r="E32" s="17" t="s">
        <v>435</v>
      </c>
      <c r="F32" s="19">
        <v>19</v>
      </c>
      <c r="G32" s="19">
        <f>[3]BKI032210036368!N22</f>
        <v>355</v>
      </c>
      <c r="H32" s="197">
        <v>7000</v>
      </c>
      <c r="I32" s="198"/>
      <c r="J32" s="21">
        <f t="shared" si="0"/>
        <v>2485000</v>
      </c>
      <c r="L32"/>
    </row>
    <row r="33" spans="1:12" ht="54.75" customHeight="1" x14ac:dyDescent="0.25">
      <c r="A33" s="13">
        <f t="shared" si="1"/>
        <v>16</v>
      </c>
      <c r="B33" s="14">
        <f>[3]BKI032210036376!E3</f>
        <v>44451</v>
      </c>
      <c r="C33" s="103" t="str">
        <f>[3]BKI032210036376!A3</f>
        <v>BKI032210036376</v>
      </c>
      <c r="D33" s="17" t="s">
        <v>434</v>
      </c>
      <c r="E33" s="17" t="s">
        <v>435</v>
      </c>
      <c r="F33" s="19">
        <v>5</v>
      </c>
      <c r="G33" s="19">
        <f>[3]BKI032210036376!N8</f>
        <v>78</v>
      </c>
      <c r="H33" s="197">
        <v>7000</v>
      </c>
      <c r="I33" s="198"/>
      <c r="J33" s="21">
        <f t="shared" si="0"/>
        <v>546000</v>
      </c>
      <c r="L33"/>
    </row>
    <row r="34" spans="1:12" ht="54.75" customHeight="1" x14ac:dyDescent="0.25">
      <c r="A34" s="13">
        <f t="shared" si="1"/>
        <v>17</v>
      </c>
      <c r="B34" s="14">
        <f>[3]BKI032210036384!E3</f>
        <v>44451</v>
      </c>
      <c r="C34" s="103" t="str">
        <f>[3]BKI032210036384!A3</f>
        <v>BKI032210036384</v>
      </c>
      <c r="D34" s="17" t="s">
        <v>434</v>
      </c>
      <c r="E34" s="17" t="s">
        <v>435</v>
      </c>
      <c r="F34" s="19">
        <v>5</v>
      </c>
      <c r="G34" s="19">
        <f>[3]BKI032210036384!N8</f>
        <v>106</v>
      </c>
      <c r="H34" s="197">
        <v>7000</v>
      </c>
      <c r="I34" s="198"/>
      <c r="J34" s="21">
        <f t="shared" si="0"/>
        <v>742000</v>
      </c>
      <c r="L34"/>
    </row>
    <row r="35" spans="1:12" ht="54.75" customHeight="1" x14ac:dyDescent="0.25">
      <c r="A35" s="13">
        <f t="shared" si="1"/>
        <v>18</v>
      </c>
      <c r="B35" s="14">
        <f>[3]BKI032210036392!E3</f>
        <v>44452</v>
      </c>
      <c r="C35" s="103" t="str">
        <f>[3]BKI032210036392!A3</f>
        <v>BKI032210036392</v>
      </c>
      <c r="D35" s="17" t="s">
        <v>434</v>
      </c>
      <c r="E35" s="17" t="s">
        <v>435</v>
      </c>
      <c r="F35" s="19">
        <v>9</v>
      </c>
      <c r="G35" s="19">
        <f>[3]BKI032210036392!N12</f>
        <v>220</v>
      </c>
      <c r="H35" s="197">
        <v>7000</v>
      </c>
      <c r="I35" s="198"/>
      <c r="J35" s="21">
        <f t="shared" si="0"/>
        <v>1540000</v>
      </c>
      <c r="L35"/>
    </row>
    <row r="36" spans="1:12" ht="54.75" customHeight="1" x14ac:dyDescent="0.25">
      <c r="A36" s="13">
        <f t="shared" si="1"/>
        <v>19</v>
      </c>
      <c r="B36" s="14">
        <f>[3]BKI032210036624!E3</f>
        <v>44453</v>
      </c>
      <c r="C36" s="103" t="str">
        <f>[3]BKI032210036624!A3</f>
        <v>BKI032210036624</v>
      </c>
      <c r="D36" s="17" t="s">
        <v>434</v>
      </c>
      <c r="E36" s="17" t="s">
        <v>435</v>
      </c>
      <c r="F36" s="19">
        <v>29</v>
      </c>
      <c r="G36" s="174">
        <f>[3]BKI032210036624!N32</f>
        <v>467</v>
      </c>
      <c r="H36" s="197">
        <v>7000</v>
      </c>
      <c r="I36" s="198"/>
      <c r="J36" s="21">
        <f>G36*H36</f>
        <v>3269000</v>
      </c>
      <c r="L36"/>
    </row>
    <row r="37" spans="1:12" ht="54.75" customHeight="1" x14ac:dyDescent="0.25">
      <c r="A37" s="13">
        <f t="shared" si="1"/>
        <v>20</v>
      </c>
      <c r="B37" s="14">
        <f>[3]BKI032210036426!E3</f>
        <v>44454</v>
      </c>
      <c r="C37" s="103" t="str">
        <f>[3]BKI032210036426!A3</f>
        <v>BKI032210036426</v>
      </c>
      <c r="D37" s="17" t="s">
        <v>434</v>
      </c>
      <c r="E37" s="17" t="s">
        <v>435</v>
      </c>
      <c r="F37" s="19">
        <v>52</v>
      </c>
      <c r="G37" s="19">
        <f>[3]BKI032210036426!N55</f>
        <v>688</v>
      </c>
      <c r="H37" s="197">
        <v>7000</v>
      </c>
      <c r="I37" s="198"/>
      <c r="J37" s="21">
        <f t="shared" ref="J37:J38" si="2">G37*H37</f>
        <v>4816000</v>
      </c>
      <c r="L37"/>
    </row>
    <row r="38" spans="1:12" ht="54.75" customHeight="1" x14ac:dyDescent="0.25">
      <c r="A38" s="13">
        <f t="shared" si="1"/>
        <v>21</v>
      </c>
      <c r="B38" s="14">
        <f>[3]BKI032210036434!E3</f>
        <v>44455</v>
      </c>
      <c r="C38" s="103" t="str">
        <f>[3]BKI032210036434!A3</f>
        <v>BKI032210036434</v>
      </c>
      <c r="D38" s="17" t="s">
        <v>434</v>
      </c>
      <c r="E38" s="17" t="s">
        <v>435</v>
      </c>
      <c r="F38" s="19">
        <v>31</v>
      </c>
      <c r="G38" s="174">
        <f>[3]BKI032210036434!N34</f>
        <v>541</v>
      </c>
      <c r="H38" s="197">
        <v>7000</v>
      </c>
      <c r="I38" s="198"/>
      <c r="J38" s="21">
        <f t="shared" si="2"/>
        <v>3787000</v>
      </c>
      <c r="L38"/>
    </row>
    <row r="39" spans="1:12" ht="54.75" customHeight="1" x14ac:dyDescent="0.25">
      <c r="A39" s="13">
        <f t="shared" si="1"/>
        <v>22</v>
      </c>
      <c r="B39" s="14">
        <f>[3]BKI032210036400!E3</f>
        <v>44456</v>
      </c>
      <c r="C39" s="103" t="str">
        <f>[3]BKI032210036400!A3</f>
        <v>BKI032210036400</v>
      </c>
      <c r="D39" s="17" t="s">
        <v>434</v>
      </c>
      <c r="E39" s="17" t="s">
        <v>435</v>
      </c>
      <c r="F39" s="19">
        <v>31</v>
      </c>
      <c r="G39" s="19">
        <f>[3]BKI032210036400!N34</f>
        <v>983</v>
      </c>
      <c r="H39" s="197">
        <v>7000</v>
      </c>
      <c r="I39" s="198"/>
      <c r="J39" s="21">
        <f t="shared" si="0"/>
        <v>6881000</v>
      </c>
      <c r="L39"/>
    </row>
    <row r="40" spans="1:12" ht="54.75" customHeight="1" x14ac:dyDescent="0.25">
      <c r="A40" s="13">
        <f t="shared" si="1"/>
        <v>23</v>
      </c>
      <c r="B40" s="14">
        <f>[3]BKI032210036442!E3</f>
        <v>44457</v>
      </c>
      <c r="C40" s="103" t="str">
        <f>[3]BKI032210036442!A3</f>
        <v>BKI032210036442</v>
      </c>
      <c r="D40" s="17" t="s">
        <v>434</v>
      </c>
      <c r="E40" s="17" t="s">
        <v>435</v>
      </c>
      <c r="F40" s="19">
        <v>15</v>
      </c>
      <c r="G40" s="19">
        <f>[3]BKI032210036442!N18</f>
        <v>327</v>
      </c>
      <c r="H40" s="197">
        <v>7000</v>
      </c>
      <c r="I40" s="198"/>
      <c r="J40" s="21">
        <f t="shared" si="0"/>
        <v>2289000</v>
      </c>
      <c r="L40"/>
    </row>
    <row r="41" spans="1:12" ht="54.75" customHeight="1" x14ac:dyDescent="0.25">
      <c r="A41" s="13">
        <f t="shared" si="1"/>
        <v>24</v>
      </c>
      <c r="B41" s="14">
        <f>[3]BKI032210036459!E3</f>
        <v>44458</v>
      </c>
      <c r="C41" s="103" t="str">
        <f>[3]BKI032210036459!A3</f>
        <v>BKI032210036459</v>
      </c>
      <c r="D41" s="17" t="s">
        <v>434</v>
      </c>
      <c r="E41" s="17" t="s">
        <v>435</v>
      </c>
      <c r="F41" s="19">
        <v>23</v>
      </c>
      <c r="G41" s="19">
        <f>[3]BKI032210036459!N26</f>
        <v>367</v>
      </c>
      <c r="H41" s="197">
        <v>7000</v>
      </c>
      <c r="I41" s="198"/>
      <c r="J41" s="21">
        <f t="shared" si="0"/>
        <v>2569000</v>
      </c>
      <c r="L41"/>
    </row>
    <row r="42" spans="1:12" ht="54.75" customHeight="1" x14ac:dyDescent="0.25">
      <c r="A42" s="13">
        <f t="shared" si="1"/>
        <v>25</v>
      </c>
      <c r="B42" s="14">
        <f>[3]BKI032210036475!E3</f>
        <v>44459</v>
      </c>
      <c r="C42" s="103" t="str">
        <f>[3]BKI032210036475!A3</f>
        <v>BKI032210036475</v>
      </c>
      <c r="D42" s="17" t="s">
        <v>434</v>
      </c>
      <c r="E42" s="17" t="s">
        <v>435</v>
      </c>
      <c r="F42" s="19">
        <v>12</v>
      </c>
      <c r="G42" s="19">
        <f>[3]BKI032210036475!N15</f>
        <v>290</v>
      </c>
      <c r="H42" s="197">
        <v>7000</v>
      </c>
      <c r="I42" s="198"/>
      <c r="J42" s="21">
        <f t="shared" si="0"/>
        <v>2030000</v>
      </c>
      <c r="L42"/>
    </row>
    <row r="43" spans="1:12" ht="54.75" customHeight="1" x14ac:dyDescent="0.25">
      <c r="A43" s="13">
        <f t="shared" si="1"/>
        <v>26</v>
      </c>
      <c r="B43" s="14">
        <f>[3]BKI032210036483!E3</f>
        <v>44460</v>
      </c>
      <c r="C43" s="103" t="str">
        <f>[3]BKI032210036483!A3</f>
        <v>BKI032210036483</v>
      </c>
      <c r="D43" s="17" t="s">
        <v>434</v>
      </c>
      <c r="E43" s="17" t="s">
        <v>435</v>
      </c>
      <c r="F43" s="19">
        <v>21</v>
      </c>
      <c r="G43" s="19">
        <f>[3]BKI032210036483!N24</f>
        <v>390</v>
      </c>
      <c r="H43" s="197">
        <v>7000</v>
      </c>
      <c r="I43" s="198"/>
      <c r="J43" s="21">
        <f t="shared" si="0"/>
        <v>2730000</v>
      </c>
      <c r="L43"/>
    </row>
    <row r="44" spans="1:12" ht="54.75" customHeight="1" x14ac:dyDescent="0.25">
      <c r="A44" s="13">
        <f t="shared" si="1"/>
        <v>27</v>
      </c>
      <c r="B44" s="14">
        <f>[3]BKI032210036491!E3</f>
        <v>44461</v>
      </c>
      <c r="C44" s="103" t="str">
        <f>[3]BKI032210036491!A3</f>
        <v>BKI032210036491</v>
      </c>
      <c r="D44" s="17" t="s">
        <v>434</v>
      </c>
      <c r="E44" s="17" t="s">
        <v>435</v>
      </c>
      <c r="F44" s="19">
        <v>20</v>
      </c>
      <c r="G44" s="19">
        <f>[3]BKI032210036491!N23</f>
        <v>392</v>
      </c>
      <c r="H44" s="197">
        <v>7000</v>
      </c>
      <c r="I44" s="198"/>
      <c r="J44" s="21">
        <f t="shared" si="0"/>
        <v>2744000</v>
      </c>
      <c r="L44"/>
    </row>
    <row r="45" spans="1:12" ht="54.75" customHeight="1" x14ac:dyDescent="0.25">
      <c r="A45" s="13">
        <f t="shared" si="1"/>
        <v>28</v>
      </c>
      <c r="B45" s="14">
        <f>[3]BKI032210036517!E3</f>
        <v>44462</v>
      </c>
      <c r="C45" s="103" t="str">
        <f>[3]BKI032210036517!A3</f>
        <v>BKI032210036517</v>
      </c>
      <c r="D45" s="17" t="s">
        <v>434</v>
      </c>
      <c r="E45" s="17" t="s">
        <v>435</v>
      </c>
      <c r="F45" s="19">
        <v>25</v>
      </c>
      <c r="G45" s="19">
        <f>[3]BKI032210036517!N28</f>
        <v>538</v>
      </c>
      <c r="H45" s="197">
        <v>7000</v>
      </c>
      <c r="I45" s="198"/>
      <c r="J45" s="21">
        <f t="shared" si="0"/>
        <v>3766000</v>
      </c>
      <c r="L45"/>
    </row>
    <row r="46" spans="1:12" ht="54.75" customHeight="1" x14ac:dyDescent="0.25">
      <c r="A46" s="13">
        <f t="shared" si="1"/>
        <v>29</v>
      </c>
      <c r="B46" s="14">
        <f>[3]BKI032210036525!E3</f>
        <v>44463</v>
      </c>
      <c r="C46" s="103" t="str">
        <f>[3]BKI032210036525!A3</f>
        <v>BKI032210036525</v>
      </c>
      <c r="D46" s="17" t="s">
        <v>434</v>
      </c>
      <c r="E46" s="17" t="s">
        <v>435</v>
      </c>
      <c r="F46" s="19">
        <v>36</v>
      </c>
      <c r="G46" s="19">
        <f>[3]BKI032210036525!N39</f>
        <v>482</v>
      </c>
      <c r="H46" s="197">
        <v>7000</v>
      </c>
      <c r="I46" s="198"/>
      <c r="J46" s="21">
        <f t="shared" si="0"/>
        <v>3374000</v>
      </c>
      <c r="L46"/>
    </row>
    <row r="47" spans="1:12" ht="54.75" customHeight="1" x14ac:dyDescent="0.25">
      <c r="A47" s="13">
        <f t="shared" si="1"/>
        <v>30</v>
      </c>
      <c r="B47" s="14">
        <f>[3]BKI032210036541!E3</f>
        <v>44464</v>
      </c>
      <c r="C47" s="103" t="str">
        <f>[3]BKI032210036541!A3</f>
        <v>BKI032210036541</v>
      </c>
      <c r="D47" s="17" t="s">
        <v>434</v>
      </c>
      <c r="E47" s="17" t="s">
        <v>435</v>
      </c>
      <c r="F47" s="19">
        <v>20</v>
      </c>
      <c r="G47" s="19">
        <f>[3]BKI032210036541!N23</f>
        <v>483.97500000000002</v>
      </c>
      <c r="H47" s="197">
        <v>7000</v>
      </c>
      <c r="I47" s="198"/>
      <c r="J47" s="21">
        <f t="shared" si="0"/>
        <v>3387825</v>
      </c>
      <c r="L47"/>
    </row>
    <row r="48" spans="1:12" ht="54.75" customHeight="1" x14ac:dyDescent="0.25">
      <c r="A48" s="13">
        <f t="shared" si="1"/>
        <v>31</v>
      </c>
      <c r="B48" s="14">
        <f>[3]BKI032210036558!E3</f>
        <v>44465</v>
      </c>
      <c r="C48" s="103" t="str">
        <f>[3]BKI032210036558!A3</f>
        <v>BKI032210036558</v>
      </c>
      <c r="D48" s="17" t="s">
        <v>434</v>
      </c>
      <c r="E48" s="17" t="s">
        <v>435</v>
      </c>
      <c r="F48" s="19">
        <v>13</v>
      </c>
      <c r="G48" s="175">
        <f>[3]BKI032210036558!N16</f>
        <v>307.72849999999994</v>
      </c>
      <c r="H48" s="197">
        <v>7000</v>
      </c>
      <c r="I48" s="198"/>
      <c r="J48" s="21">
        <f t="shared" si="0"/>
        <v>2154099.4999999995</v>
      </c>
      <c r="L48"/>
    </row>
    <row r="49" spans="1:12" ht="54.75" customHeight="1" x14ac:dyDescent="0.25">
      <c r="A49" s="13">
        <f t="shared" si="1"/>
        <v>32</v>
      </c>
      <c r="B49" s="14">
        <f>[3]BKI032210036566!E3</f>
        <v>44466</v>
      </c>
      <c r="C49" s="103" t="str">
        <f>[3]BKI032210036566!A3</f>
        <v>BKI032210036566</v>
      </c>
      <c r="D49" s="17" t="s">
        <v>434</v>
      </c>
      <c r="E49" s="17" t="s">
        <v>435</v>
      </c>
      <c r="F49" s="19">
        <v>12</v>
      </c>
      <c r="G49" s="175">
        <f>[3]BKI032210036566!N15</f>
        <v>226.58449999999999</v>
      </c>
      <c r="H49" s="197">
        <v>7000</v>
      </c>
      <c r="I49" s="198"/>
      <c r="J49" s="21">
        <f t="shared" si="0"/>
        <v>1586091.5</v>
      </c>
      <c r="L49"/>
    </row>
    <row r="50" spans="1:12" ht="54.75" customHeight="1" x14ac:dyDescent="0.25">
      <c r="A50" s="13">
        <f t="shared" si="1"/>
        <v>33</v>
      </c>
      <c r="B50" s="14">
        <f>[3]BKI032210036574!E3</f>
        <v>44467</v>
      </c>
      <c r="C50" s="103" t="str">
        <f>[3]BKI032210036574!A3</f>
        <v>BKI032210036574</v>
      </c>
      <c r="D50" s="17" t="s">
        <v>434</v>
      </c>
      <c r="E50" s="17" t="s">
        <v>435</v>
      </c>
      <c r="F50" s="19">
        <v>28</v>
      </c>
      <c r="G50" s="19">
        <f>[3]BKI032210036574!N31</f>
        <v>526</v>
      </c>
      <c r="H50" s="197">
        <v>7000</v>
      </c>
      <c r="I50" s="198"/>
      <c r="J50" s="21">
        <f t="shared" si="0"/>
        <v>3682000</v>
      </c>
      <c r="L50"/>
    </row>
    <row r="51" spans="1:12" ht="54.75" customHeight="1" x14ac:dyDescent="0.25">
      <c r="A51" s="13">
        <f t="shared" si="1"/>
        <v>34</v>
      </c>
      <c r="B51" s="14">
        <f>[3]BKI032210036582!E3</f>
        <v>44468</v>
      </c>
      <c r="C51" s="103" t="str">
        <f>[3]BKI032210036582!A3</f>
        <v>BKI032210036582</v>
      </c>
      <c r="D51" s="17" t="s">
        <v>434</v>
      </c>
      <c r="E51" s="17" t="s">
        <v>435</v>
      </c>
      <c r="F51" s="19">
        <v>16</v>
      </c>
      <c r="G51" s="19">
        <f>[3]BKI032210036582!N19</f>
        <v>277</v>
      </c>
      <c r="H51" s="197">
        <v>7000</v>
      </c>
      <c r="I51" s="198"/>
      <c r="J51" s="21">
        <f>G51*H51</f>
        <v>1939000</v>
      </c>
      <c r="L51"/>
    </row>
    <row r="52" spans="1:12" ht="54.75" customHeight="1" x14ac:dyDescent="0.25">
      <c r="A52" s="13">
        <f t="shared" si="1"/>
        <v>35</v>
      </c>
      <c r="B52" s="14">
        <f>[3]BKI032210036590!E3</f>
        <v>44469</v>
      </c>
      <c r="C52" s="103" t="str">
        <f>[3]BKI032210036590!A3</f>
        <v>BKI032210036590</v>
      </c>
      <c r="D52" s="17" t="s">
        <v>434</v>
      </c>
      <c r="E52" s="17" t="s">
        <v>435</v>
      </c>
      <c r="F52" s="19">
        <v>38</v>
      </c>
      <c r="G52" s="19">
        <f>[3]BKI032210036590!N41</f>
        <v>563</v>
      </c>
      <c r="H52" s="197">
        <v>7000</v>
      </c>
      <c r="I52" s="198"/>
      <c r="J52" s="21">
        <f t="shared" ref="J52:J53" si="3">G52*H52</f>
        <v>3941000</v>
      </c>
      <c r="L52"/>
    </row>
    <row r="53" spans="1:12" ht="54.75" customHeight="1" x14ac:dyDescent="0.25">
      <c r="A53" s="13">
        <f t="shared" si="1"/>
        <v>36</v>
      </c>
      <c r="B53" s="14">
        <f>[3]BKI032210036608!E3</f>
        <v>44469</v>
      </c>
      <c r="C53" s="103" t="str">
        <f>[3]BKI032210036608!A3</f>
        <v>BKI032210036608</v>
      </c>
      <c r="D53" s="17" t="s">
        <v>434</v>
      </c>
      <c r="E53" s="17" t="s">
        <v>435</v>
      </c>
      <c r="F53" s="19">
        <v>2</v>
      </c>
      <c r="G53" s="19">
        <f>[3]BKI032210036608!N5</f>
        <v>49</v>
      </c>
      <c r="H53" s="197">
        <v>7000</v>
      </c>
      <c r="I53" s="198"/>
      <c r="J53" s="21">
        <f t="shared" si="3"/>
        <v>343000</v>
      </c>
      <c r="L53"/>
    </row>
    <row r="54" spans="1:12" ht="32.25" customHeight="1" thickBot="1" x14ac:dyDescent="0.3">
      <c r="A54" s="191" t="s">
        <v>24</v>
      </c>
      <c r="B54" s="192"/>
      <c r="C54" s="192"/>
      <c r="D54" s="192"/>
      <c r="E54" s="192"/>
      <c r="F54" s="192"/>
      <c r="G54" s="192"/>
      <c r="H54" s="192"/>
      <c r="I54" s="193"/>
      <c r="J54" s="22">
        <f>SUM(J18:J53)</f>
        <v>99689016</v>
      </c>
      <c r="L54" s="3"/>
    </row>
    <row r="55" spans="1:12" x14ac:dyDescent="0.25">
      <c r="A55" s="194"/>
      <c r="B55" s="194"/>
      <c r="C55" s="165"/>
      <c r="D55" s="165"/>
      <c r="E55" s="165"/>
      <c r="F55" s="165"/>
      <c r="G55" s="165"/>
      <c r="H55" s="23"/>
      <c r="I55" s="23"/>
      <c r="J55" s="24"/>
    </row>
    <row r="56" spans="1:12" x14ac:dyDescent="0.25">
      <c r="A56" s="165"/>
      <c r="B56" s="165"/>
      <c r="C56" s="165"/>
      <c r="D56" s="165"/>
      <c r="E56" s="165"/>
      <c r="F56" s="165"/>
      <c r="G56" s="59" t="s">
        <v>36</v>
      </c>
      <c r="H56" s="59"/>
      <c r="I56" s="23"/>
      <c r="J56" s="24">
        <v>0</v>
      </c>
      <c r="L56" s="25"/>
    </row>
    <row r="57" spans="1:12" x14ac:dyDescent="0.25">
      <c r="A57" s="165"/>
      <c r="B57" s="165"/>
      <c r="C57" s="165"/>
      <c r="D57" s="165"/>
      <c r="E57" s="165"/>
      <c r="F57" s="165"/>
      <c r="G57" s="171" t="s">
        <v>436</v>
      </c>
      <c r="H57" s="171"/>
      <c r="I57" s="172"/>
      <c r="J57" s="173">
        <f>J54-J56</f>
        <v>99689016</v>
      </c>
      <c r="L57" s="25"/>
    </row>
    <row r="58" spans="1:12" x14ac:dyDescent="0.25">
      <c r="A58" s="165"/>
      <c r="B58" s="165"/>
      <c r="C58" s="165"/>
      <c r="D58" s="165"/>
      <c r="E58" s="165"/>
      <c r="F58" s="165"/>
      <c r="G58" s="59" t="s">
        <v>25</v>
      </c>
      <c r="H58" s="59"/>
      <c r="I58" s="25" t="e">
        <f>#REF!*1%</f>
        <v>#REF!</v>
      </c>
      <c r="J58" s="24">
        <f>J57*1%</f>
        <v>996890.16</v>
      </c>
    </row>
    <row r="59" spans="1:12" ht="16.5" thickBot="1" x14ac:dyDescent="0.3">
      <c r="A59" s="165"/>
      <c r="B59" s="165"/>
      <c r="C59" s="165"/>
      <c r="D59" s="165"/>
      <c r="E59" s="165"/>
      <c r="F59" s="165"/>
      <c r="G59" s="61" t="s">
        <v>220</v>
      </c>
      <c r="H59" s="61"/>
      <c r="I59" s="26">
        <f>I55*10%</f>
        <v>0</v>
      </c>
      <c r="J59" s="26">
        <f>J57*2%</f>
        <v>1993780.32</v>
      </c>
    </row>
    <row r="60" spans="1:12" x14ac:dyDescent="0.25">
      <c r="E60" s="1"/>
      <c r="F60" s="1"/>
      <c r="G60" s="27" t="s">
        <v>437</v>
      </c>
      <c r="H60" s="27"/>
      <c r="I60" s="28" t="e">
        <f>I54+I58</f>
        <v>#REF!</v>
      </c>
      <c r="J60" s="28">
        <f>J57+J58-J59</f>
        <v>98692125.840000004</v>
      </c>
    </row>
    <row r="61" spans="1:12" x14ac:dyDescent="0.25">
      <c r="E61" s="1"/>
      <c r="F61" s="1"/>
      <c r="G61" s="27"/>
      <c r="H61" s="27"/>
      <c r="I61" s="28"/>
      <c r="J61" s="28"/>
    </row>
    <row r="62" spans="1:12" x14ac:dyDescent="0.25">
      <c r="A62" s="1" t="s">
        <v>438</v>
      </c>
      <c r="D62" s="1"/>
      <c r="E62" s="1"/>
      <c r="F62" s="1"/>
      <c r="G62" s="1"/>
      <c r="H62" s="27"/>
      <c r="I62" s="27"/>
      <c r="J62" s="28"/>
    </row>
    <row r="63" spans="1:12" x14ac:dyDescent="0.25">
      <c r="A63" s="42"/>
      <c r="D63" s="1"/>
      <c r="E63" s="1"/>
      <c r="F63" s="1"/>
      <c r="G63" s="1"/>
      <c r="H63" s="27"/>
      <c r="I63" s="27"/>
      <c r="J63" s="28"/>
    </row>
    <row r="64" spans="1:12" x14ac:dyDescent="0.25">
      <c r="D64" s="1"/>
      <c r="E64" s="1"/>
      <c r="F64" s="1"/>
      <c r="G64" s="1"/>
      <c r="H64" s="27"/>
      <c r="I64" s="27"/>
      <c r="J64" s="28"/>
    </row>
    <row r="65" spans="1:10" x14ac:dyDescent="0.25">
      <c r="A65" s="30" t="s">
        <v>30</v>
      </c>
    </row>
    <row r="66" spans="1:10" x14ac:dyDescent="0.25">
      <c r="A66" s="31" t="s">
        <v>31</v>
      </c>
      <c r="B66" s="32"/>
      <c r="C66" s="32"/>
      <c r="D66" s="33"/>
      <c r="E66" s="33"/>
      <c r="F66" s="33"/>
      <c r="G66" s="33"/>
    </row>
    <row r="67" spans="1:10" x14ac:dyDescent="0.25">
      <c r="A67" s="31" t="s">
        <v>32</v>
      </c>
      <c r="B67" s="32"/>
      <c r="C67" s="32"/>
      <c r="D67" s="33"/>
      <c r="E67" s="33"/>
      <c r="F67" s="33"/>
      <c r="G67" s="33"/>
    </row>
    <row r="68" spans="1:10" x14ac:dyDescent="0.25">
      <c r="A68" s="34" t="s">
        <v>33</v>
      </c>
      <c r="B68" s="35"/>
      <c r="C68" s="35"/>
      <c r="D68" s="33"/>
      <c r="E68" s="33"/>
      <c r="F68" s="33"/>
      <c r="G68" s="33"/>
    </row>
    <row r="69" spans="1:10" x14ac:dyDescent="0.25">
      <c r="A69" s="36" t="s">
        <v>0</v>
      </c>
      <c r="B69" s="37"/>
      <c r="C69" s="37"/>
      <c r="D69" s="33"/>
      <c r="E69" s="33"/>
      <c r="F69" s="33"/>
      <c r="G69" s="33"/>
    </row>
    <row r="70" spans="1:10" x14ac:dyDescent="0.25">
      <c r="A70" s="38"/>
      <c r="B70" s="38"/>
      <c r="C70" s="38"/>
    </row>
    <row r="71" spans="1:10" x14ac:dyDescent="0.25">
      <c r="H71" s="39" t="s">
        <v>34</v>
      </c>
      <c r="I71" s="195" t="str">
        <f>+J13</f>
        <v xml:space="preserve"> 22 Oktober 2021</v>
      </c>
      <c r="J71" s="196"/>
    </row>
    <row r="75" spans="1:10" ht="18" customHeight="1" x14ac:dyDescent="0.25"/>
    <row r="76" spans="1:10" ht="17.25" customHeight="1" x14ac:dyDescent="0.25"/>
    <row r="78" spans="1:10" x14ac:dyDescent="0.25">
      <c r="H78" s="183" t="s">
        <v>35</v>
      </c>
      <c r="I78" s="183"/>
      <c r="J78" s="183"/>
    </row>
  </sheetData>
  <mergeCells count="45">
    <mergeCell ref="H24:I24"/>
    <mergeCell ref="A10:J10"/>
    <mergeCell ref="G12:H12"/>
    <mergeCell ref="G13:H13"/>
    <mergeCell ref="G14:H14"/>
    <mergeCell ref="H17:I17"/>
    <mergeCell ref="H18:I18"/>
    <mergeCell ref="H19:I19"/>
    <mergeCell ref="H20:I20"/>
    <mergeCell ref="H21:I21"/>
    <mergeCell ref="H22:I22"/>
    <mergeCell ref="H23:I23"/>
    <mergeCell ref="H36:I36"/>
    <mergeCell ref="H25:I25"/>
    <mergeCell ref="H26:I26"/>
    <mergeCell ref="H27:I27"/>
    <mergeCell ref="H28:I28"/>
    <mergeCell ref="H29:I29"/>
    <mergeCell ref="H30:I30"/>
    <mergeCell ref="H31:I31"/>
    <mergeCell ref="H32:I32"/>
    <mergeCell ref="H33:I33"/>
    <mergeCell ref="H34:I34"/>
    <mergeCell ref="H35:I35"/>
    <mergeCell ref="H48:I48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46:I46"/>
    <mergeCell ref="H47:I47"/>
    <mergeCell ref="A55:B55"/>
    <mergeCell ref="I71:J71"/>
    <mergeCell ref="H78:J78"/>
    <mergeCell ref="H49:I49"/>
    <mergeCell ref="H50:I50"/>
    <mergeCell ref="H51:I51"/>
    <mergeCell ref="H52:I52"/>
    <mergeCell ref="H53:I53"/>
    <mergeCell ref="A54:I54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6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442</v>
      </c>
    </row>
    <row r="13" spans="1:9" x14ac:dyDescent="0.25">
      <c r="G13" s="3" t="s">
        <v>11</v>
      </c>
      <c r="H13" s="7" t="s">
        <v>10</v>
      </c>
      <c r="I13" s="9" t="s">
        <v>443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70" t="s">
        <v>16</v>
      </c>
      <c r="C17" s="170" t="s">
        <v>17</v>
      </c>
      <c r="D17" s="170" t="s">
        <v>18</v>
      </c>
      <c r="E17" s="170" t="s">
        <v>19</v>
      </c>
      <c r="F17" s="16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44483</v>
      </c>
      <c r="C18" s="15" t="s">
        <v>444</v>
      </c>
      <c r="D18" s="17" t="s">
        <v>445</v>
      </c>
      <c r="E18" s="182" t="s">
        <v>225</v>
      </c>
      <c r="F18" s="18">
        <v>1</v>
      </c>
      <c r="G18" s="189">
        <v>1100000</v>
      </c>
      <c r="H18" s="190"/>
      <c r="I18" s="169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68"/>
      <c r="D20" s="168"/>
      <c r="E20" s="168"/>
      <c r="F20" s="168"/>
      <c r="G20" s="23"/>
      <c r="H20" s="23"/>
      <c r="I20" s="24"/>
    </row>
    <row r="21" spans="1:17" x14ac:dyDescent="0.25">
      <c r="A21" s="168"/>
      <c r="B21" s="168"/>
      <c r="C21" s="168"/>
      <c r="D21" s="168"/>
      <c r="E21" s="168"/>
      <c r="F21" s="168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68"/>
      <c r="B22" s="168"/>
      <c r="C22" s="168"/>
      <c r="D22" s="168"/>
      <c r="E22" s="168"/>
      <c r="F22" s="168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23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I18" sqref="I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446</v>
      </c>
    </row>
    <row r="13" spans="1:9" x14ac:dyDescent="0.25">
      <c r="G13" s="3" t="s">
        <v>11</v>
      </c>
      <c r="H13" s="7" t="s">
        <v>10</v>
      </c>
      <c r="I13" s="9" t="s">
        <v>443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70" t="s">
        <v>16</v>
      </c>
      <c r="C17" s="170" t="s">
        <v>17</v>
      </c>
      <c r="D17" s="170" t="s">
        <v>18</v>
      </c>
      <c r="E17" s="170" t="s">
        <v>19</v>
      </c>
      <c r="F17" s="16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44483</v>
      </c>
      <c r="C18" s="15" t="s">
        <v>447</v>
      </c>
      <c r="D18" s="17" t="s">
        <v>448</v>
      </c>
      <c r="E18" s="17" t="s">
        <v>449</v>
      </c>
      <c r="F18" s="18">
        <v>1</v>
      </c>
      <c r="G18" s="189">
        <v>900000</v>
      </c>
      <c r="H18" s="190"/>
      <c r="I18" s="169">
        <f>G18</f>
        <v>900000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900000</v>
      </c>
      <c r="K19" s="2" t="s">
        <v>28</v>
      </c>
    </row>
    <row r="20" spans="1:17" x14ac:dyDescent="0.25">
      <c r="A20" s="194"/>
      <c r="B20" s="194"/>
      <c r="C20" s="168"/>
      <c r="D20" s="168"/>
      <c r="E20" s="168"/>
      <c r="F20" s="168"/>
      <c r="G20" s="23"/>
      <c r="H20" s="23"/>
      <c r="I20" s="24"/>
    </row>
    <row r="21" spans="1:17" x14ac:dyDescent="0.25">
      <c r="A21" s="168"/>
      <c r="B21" s="168"/>
      <c r="C21" s="168"/>
      <c r="D21" s="168"/>
      <c r="E21" s="168"/>
      <c r="F21" s="168"/>
      <c r="G21" s="59" t="s">
        <v>25</v>
      </c>
      <c r="H21" s="25" t="e">
        <f>#REF!*1%</f>
        <v>#REF!</v>
      </c>
      <c r="I21" s="24">
        <f>I19*1%</f>
        <v>9000</v>
      </c>
    </row>
    <row r="22" spans="1:17" x14ac:dyDescent="0.25">
      <c r="A22" s="168"/>
      <c r="B22" s="168"/>
      <c r="C22" s="168"/>
      <c r="D22" s="168"/>
      <c r="E22" s="168"/>
      <c r="F22" s="168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900000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909000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450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23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J18" sqref="J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451</v>
      </c>
    </row>
    <row r="13" spans="1:9" x14ac:dyDescent="0.25">
      <c r="G13" s="3" t="s">
        <v>11</v>
      </c>
      <c r="H13" s="7" t="s">
        <v>10</v>
      </c>
      <c r="I13" s="9" t="s">
        <v>443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70" t="s">
        <v>16</v>
      </c>
      <c r="C17" s="170" t="s">
        <v>17</v>
      </c>
      <c r="D17" s="170" t="s">
        <v>18</v>
      </c>
      <c r="E17" s="170" t="s">
        <v>19</v>
      </c>
      <c r="F17" s="16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44478</v>
      </c>
      <c r="C18" s="15" t="s">
        <v>452</v>
      </c>
      <c r="D18" s="17" t="s">
        <v>453</v>
      </c>
      <c r="E18" s="17" t="s">
        <v>449</v>
      </c>
      <c r="F18" s="18">
        <v>1</v>
      </c>
      <c r="G18" s="189">
        <v>1100000</v>
      </c>
      <c r="H18" s="190"/>
      <c r="I18" s="169">
        <f>G18</f>
        <v>1100000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1100000</v>
      </c>
      <c r="K19" s="2" t="s">
        <v>28</v>
      </c>
    </row>
    <row r="20" spans="1:17" x14ac:dyDescent="0.25">
      <c r="A20" s="194"/>
      <c r="B20" s="194"/>
      <c r="C20" s="168"/>
      <c r="D20" s="168"/>
      <c r="E20" s="168"/>
      <c r="F20" s="168"/>
      <c r="G20" s="23"/>
      <c r="H20" s="23"/>
      <c r="I20" s="24"/>
    </row>
    <row r="21" spans="1:17" x14ac:dyDescent="0.25">
      <c r="A21" s="168"/>
      <c r="B21" s="168"/>
      <c r="C21" s="168"/>
      <c r="D21" s="168"/>
      <c r="E21" s="168"/>
      <c r="F21" s="168"/>
      <c r="G21" s="59" t="s">
        <v>25</v>
      </c>
      <c r="H21" s="25" t="e">
        <f>#REF!*1%</f>
        <v>#REF!</v>
      </c>
      <c r="I21" s="24">
        <f>I19*1%</f>
        <v>11000</v>
      </c>
    </row>
    <row r="22" spans="1:17" x14ac:dyDescent="0.25">
      <c r="A22" s="168"/>
      <c r="B22" s="168"/>
      <c r="C22" s="168"/>
      <c r="D22" s="168"/>
      <c r="E22" s="168"/>
      <c r="F22" s="168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1100000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1111000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290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23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1406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5"/>
      <c r="B9" s="5"/>
      <c r="C9" s="5"/>
      <c r="D9" s="5"/>
      <c r="E9" s="5"/>
      <c r="F9" s="5"/>
      <c r="G9" s="6"/>
      <c r="H9" s="6"/>
      <c r="I9" s="5"/>
    </row>
    <row r="10" spans="1:9" ht="19.5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6"/>
    </row>
    <row r="12" spans="1:9" x14ac:dyDescent="0.25">
      <c r="A12" s="2" t="s">
        <v>7</v>
      </c>
      <c r="B12" s="2" t="s">
        <v>47</v>
      </c>
      <c r="G12" s="3" t="s">
        <v>9</v>
      </c>
      <c r="H12" s="7" t="s">
        <v>10</v>
      </c>
      <c r="I12" s="8" t="s">
        <v>457</v>
      </c>
    </row>
    <row r="13" spans="1:9" x14ac:dyDescent="0.25">
      <c r="G13" s="3" t="s">
        <v>11</v>
      </c>
      <c r="H13" s="7" t="s">
        <v>10</v>
      </c>
      <c r="I13" s="9" t="s">
        <v>443</v>
      </c>
    </row>
    <row r="14" spans="1:9" x14ac:dyDescent="0.25">
      <c r="G14" s="3" t="s">
        <v>12</v>
      </c>
      <c r="H14" s="7" t="s">
        <v>10</v>
      </c>
      <c r="I14" s="2" t="s">
        <v>38</v>
      </c>
    </row>
    <row r="15" spans="1:9" x14ac:dyDescent="0.25">
      <c r="A15" s="2" t="s">
        <v>13</v>
      </c>
      <c r="B15" s="8" t="s">
        <v>14</v>
      </c>
      <c r="C15" s="8"/>
      <c r="H15" s="7"/>
    </row>
    <row r="16" spans="1:9" ht="16.5" thickBot="1" x14ac:dyDescent="0.3"/>
    <row r="17" spans="1:17" x14ac:dyDescent="0.25">
      <c r="A17" s="10" t="s">
        <v>15</v>
      </c>
      <c r="B17" s="170" t="s">
        <v>16</v>
      </c>
      <c r="C17" s="170" t="s">
        <v>17</v>
      </c>
      <c r="D17" s="170" t="s">
        <v>18</v>
      </c>
      <c r="E17" s="170" t="s">
        <v>19</v>
      </c>
      <c r="F17" s="167" t="s">
        <v>48</v>
      </c>
      <c r="G17" s="187" t="s">
        <v>22</v>
      </c>
      <c r="H17" s="188"/>
      <c r="I17" s="12" t="s">
        <v>23</v>
      </c>
    </row>
    <row r="18" spans="1:17" ht="78.75" customHeight="1" x14ac:dyDescent="0.25">
      <c r="A18" s="13">
        <v>1</v>
      </c>
      <c r="B18" s="49">
        <v>44485</v>
      </c>
      <c r="C18" s="15" t="s">
        <v>454</v>
      </c>
      <c r="D18" s="17" t="s">
        <v>455</v>
      </c>
      <c r="E18" s="17" t="s">
        <v>456</v>
      </c>
      <c r="F18" s="18">
        <v>1</v>
      </c>
      <c r="G18" s="189">
        <v>3300000</v>
      </c>
      <c r="H18" s="190"/>
      <c r="I18" s="169">
        <f>G18</f>
        <v>3300000</v>
      </c>
      <c r="K18"/>
    </row>
    <row r="19" spans="1:17" ht="16.5" thickBot="1" x14ac:dyDescent="0.3">
      <c r="A19" s="191" t="s">
        <v>24</v>
      </c>
      <c r="B19" s="192"/>
      <c r="C19" s="192"/>
      <c r="D19" s="192"/>
      <c r="E19" s="192"/>
      <c r="F19" s="192"/>
      <c r="G19" s="192"/>
      <c r="H19" s="193"/>
      <c r="I19" s="22">
        <f>SUM(I18:I18)</f>
        <v>3300000</v>
      </c>
      <c r="K19" s="2" t="s">
        <v>28</v>
      </c>
    </row>
    <row r="20" spans="1:17" x14ac:dyDescent="0.25">
      <c r="A20" s="194"/>
      <c r="B20" s="194"/>
      <c r="C20" s="168"/>
      <c r="D20" s="168"/>
      <c r="E20" s="168"/>
      <c r="F20" s="168"/>
      <c r="G20" s="23"/>
      <c r="H20" s="23"/>
      <c r="I20" s="24"/>
    </row>
    <row r="21" spans="1:17" x14ac:dyDescent="0.25">
      <c r="A21" s="168"/>
      <c r="B21" s="168"/>
      <c r="C21" s="168"/>
      <c r="D21" s="168"/>
      <c r="E21" s="168"/>
      <c r="F21" s="168"/>
      <c r="G21" s="59" t="s">
        <v>25</v>
      </c>
      <c r="H21" s="25" t="e">
        <f>#REF!*1%</f>
        <v>#REF!</v>
      </c>
      <c r="I21" s="24">
        <f>I19*1%</f>
        <v>33000</v>
      </c>
    </row>
    <row r="22" spans="1:17" x14ac:dyDescent="0.25">
      <c r="A22" s="168"/>
      <c r="B22" s="168"/>
      <c r="C22" s="168"/>
      <c r="D22" s="168"/>
      <c r="E22" s="168"/>
      <c r="F22" s="168"/>
      <c r="G22" s="59" t="s">
        <v>26</v>
      </c>
      <c r="H22" s="24">
        <f>H20*10%</f>
        <v>0</v>
      </c>
      <c r="I22" s="24">
        <v>0</v>
      </c>
    </row>
    <row r="23" spans="1:17" ht="16.5" thickBot="1" x14ac:dyDescent="0.3">
      <c r="E23" s="1"/>
      <c r="F23" s="1"/>
      <c r="G23" s="41" t="s">
        <v>27</v>
      </c>
      <c r="H23" s="26">
        <v>0</v>
      </c>
      <c r="I23" s="26">
        <f>I19-I22</f>
        <v>3300000</v>
      </c>
      <c r="Q23" s="2" t="s">
        <v>28</v>
      </c>
    </row>
    <row r="24" spans="1:17" x14ac:dyDescent="0.25">
      <c r="E24" s="1"/>
      <c r="F24" s="1"/>
      <c r="G24" s="27" t="s">
        <v>29</v>
      </c>
      <c r="H24" s="28" t="e">
        <f>H19+H21</f>
        <v>#REF!</v>
      </c>
      <c r="I24" s="28">
        <f>I23+I21</f>
        <v>3333000</v>
      </c>
    </row>
    <row r="25" spans="1:17" x14ac:dyDescent="0.25">
      <c r="E25" s="1"/>
      <c r="F25" s="1"/>
      <c r="G25" s="27"/>
      <c r="H25" s="28"/>
      <c r="I25" s="28"/>
    </row>
    <row r="26" spans="1:17" x14ac:dyDescent="0.25">
      <c r="A26" s="1" t="s">
        <v>458</v>
      </c>
      <c r="D26" s="1"/>
      <c r="E26" s="1"/>
      <c r="F26" s="1"/>
      <c r="G26" s="27"/>
      <c r="H26" s="27"/>
      <c r="I26" s="28"/>
    </row>
    <row r="27" spans="1:17" x14ac:dyDescent="0.25">
      <c r="A27" s="42"/>
      <c r="D27" s="1"/>
      <c r="E27" s="1"/>
      <c r="F27" s="1"/>
      <c r="G27" s="27"/>
      <c r="H27" s="27"/>
      <c r="I27" s="28"/>
    </row>
    <row r="28" spans="1:17" x14ac:dyDescent="0.25">
      <c r="D28" s="1"/>
      <c r="E28" s="1"/>
      <c r="F28" s="1"/>
      <c r="G28" s="27"/>
      <c r="H28" s="27"/>
      <c r="I28" s="28"/>
    </row>
    <row r="29" spans="1:17" x14ac:dyDescent="0.25">
      <c r="A29" s="30" t="s">
        <v>30</v>
      </c>
    </row>
    <row r="30" spans="1:17" x14ac:dyDescent="0.25">
      <c r="A30" s="31" t="s">
        <v>31</v>
      </c>
      <c r="B30" s="32"/>
      <c r="C30" s="32"/>
      <c r="D30" s="33"/>
      <c r="E30" s="33"/>
      <c r="F30" s="33"/>
    </row>
    <row r="31" spans="1:17" x14ac:dyDescent="0.25">
      <c r="A31" s="31" t="s">
        <v>32</v>
      </c>
      <c r="B31" s="32"/>
      <c r="C31" s="32"/>
      <c r="D31" s="33"/>
      <c r="E31" s="33"/>
      <c r="F31" s="33"/>
    </row>
    <row r="32" spans="1:17" x14ac:dyDescent="0.25">
      <c r="A32" s="34" t="s">
        <v>33</v>
      </c>
      <c r="B32" s="35"/>
      <c r="C32" s="35"/>
      <c r="D32" s="33"/>
      <c r="E32" s="33"/>
      <c r="F32" s="33"/>
    </row>
    <row r="33" spans="1:9" x14ac:dyDescent="0.25">
      <c r="A33" s="36" t="s">
        <v>0</v>
      </c>
      <c r="B33" s="37"/>
      <c r="C33" s="37"/>
      <c r="D33" s="33"/>
      <c r="E33" s="33"/>
      <c r="F33" s="33"/>
    </row>
    <row r="34" spans="1:9" x14ac:dyDescent="0.25">
      <c r="A34" s="43"/>
      <c r="B34" s="43"/>
      <c r="C34" s="43"/>
    </row>
    <row r="35" spans="1:9" x14ac:dyDescent="0.25">
      <c r="A35" s="38"/>
      <c r="B35" s="38"/>
      <c r="C35" s="38"/>
    </row>
    <row r="36" spans="1:9" x14ac:dyDescent="0.25">
      <c r="G36" s="39" t="s">
        <v>34</v>
      </c>
      <c r="H36" s="195" t="str">
        <f>+I13</f>
        <v xml:space="preserve"> 23 Oktober 2021</v>
      </c>
      <c r="I36" s="196"/>
    </row>
    <row r="43" spans="1:9" x14ac:dyDescent="0.25">
      <c r="G43" s="183" t="s">
        <v>35</v>
      </c>
      <c r="H43" s="183"/>
      <c r="I43" s="183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2" right="0.2" top="0.75" bottom="0.75" header="0.3" footer="0.3"/>
  <pageSetup paperSize="9" scale="90" orientation="portrait" horizontalDpi="4294967293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8"/>
  <sheetViews>
    <sheetView topLeftCell="A10" workbookViewId="0">
      <selection activeCell="J15" sqref="J1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5"/>
      <c r="J10" s="186"/>
    </row>
    <row r="12" spans="1:10" x14ac:dyDescent="0.25">
      <c r="A12" s="2" t="s">
        <v>7</v>
      </c>
      <c r="B12" s="2" t="s">
        <v>8</v>
      </c>
      <c r="G12" s="234" t="s">
        <v>432</v>
      </c>
      <c r="H12" s="234"/>
      <c r="I12" s="7" t="s">
        <v>10</v>
      </c>
      <c r="J12" s="8" t="s">
        <v>461</v>
      </c>
    </row>
    <row r="13" spans="1:10" x14ac:dyDescent="0.25">
      <c r="G13" s="234" t="s">
        <v>11</v>
      </c>
      <c r="H13" s="234"/>
      <c r="I13" s="7" t="s">
        <v>10</v>
      </c>
      <c r="J13" s="9" t="s">
        <v>462</v>
      </c>
    </row>
    <row r="14" spans="1:10" x14ac:dyDescent="0.25">
      <c r="G14" s="234" t="s">
        <v>371</v>
      </c>
      <c r="H14" s="234"/>
      <c r="I14" s="7" t="s">
        <v>10</v>
      </c>
      <c r="J14" s="2" t="s">
        <v>459</v>
      </c>
    </row>
    <row r="15" spans="1:10" x14ac:dyDescent="0.25">
      <c r="A15" s="2" t="s">
        <v>13</v>
      </c>
      <c r="B15" s="8" t="s">
        <v>14</v>
      </c>
      <c r="C15" s="8"/>
      <c r="I15" s="7"/>
      <c r="J15" s="2" t="s">
        <v>460</v>
      </c>
    </row>
    <row r="16" spans="1:10" ht="16.5" thickBot="1" x14ac:dyDescent="0.3"/>
    <row r="17" spans="1:12" ht="26.25" customHeight="1" x14ac:dyDescent="0.25">
      <c r="A17" s="10" t="s">
        <v>15</v>
      </c>
      <c r="B17" s="179" t="s">
        <v>16</v>
      </c>
      <c r="C17" s="179" t="s">
        <v>17</v>
      </c>
      <c r="D17" s="179" t="s">
        <v>18</v>
      </c>
      <c r="E17" s="179" t="s">
        <v>19</v>
      </c>
      <c r="F17" s="176" t="s">
        <v>20</v>
      </c>
      <c r="G17" s="176" t="s">
        <v>21</v>
      </c>
      <c r="H17" s="187" t="s">
        <v>22</v>
      </c>
      <c r="I17" s="188"/>
      <c r="J17" s="12" t="s">
        <v>23</v>
      </c>
    </row>
    <row r="18" spans="1:12" ht="29.25" customHeight="1" x14ac:dyDescent="0.25">
      <c r="A18" s="13">
        <v>1</v>
      </c>
      <c r="B18" s="14">
        <f>[4]BKI032210036707!E3</f>
        <v>44440</v>
      </c>
      <c r="C18" s="103" t="str">
        <f>[4]BKI032210036707!A3</f>
        <v>BKI032210036707</v>
      </c>
      <c r="D18" s="17" t="s">
        <v>45</v>
      </c>
      <c r="E18" s="17" t="s">
        <v>46</v>
      </c>
      <c r="F18" s="18">
        <v>2</v>
      </c>
      <c r="G18" s="19">
        <f>[4]BKI032210036707!N5</f>
        <v>22</v>
      </c>
      <c r="H18" s="197">
        <v>3000</v>
      </c>
      <c r="I18" s="198"/>
      <c r="J18" s="178">
        <f>G18*H18</f>
        <v>66000</v>
      </c>
      <c r="L18"/>
    </row>
    <row r="19" spans="1:12" ht="29.25" customHeight="1" x14ac:dyDescent="0.25">
      <c r="A19" s="13">
        <f>A18+1</f>
        <v>2</v>
      </c>
      <c r="B19" s="14">
        <f>[4]BKI032210036715!E3</f>
        <v>44440</v>
      </c>
      <c r="C19" s="103" t="str">
        <f>[4]BKI032210036715!A3</f>
        <v>BKI032210036715</v>
      </c>
      <c r="D19" s="17" t="s">
        <v>45</v>
      </c>
      <c r="E19" s="17" t="s">
        <v>46</v>
      </c>
      <c r="F19" s="18">
        <v>4</v>
      </c>
      <c r="G19" s="18">
        <f>[4]BKI032210036715!N7</f>
        <v>101</v>
      </c>
      <c r="H19" s="197">
        <v>3000</v>
      </c>
      <c r="I19" s="198"/>
      <c r="J19" s="178">
        <f t="shared" ref="J19:J20" si="0">G19*H19</f>
        <v>303000</v>
      </c>
      <c r="L19"/>
    </row>
    <row r="20" spans="1:12" ht="29.25" customHeight="1" x14ac:dyDescent="0.25">
      <c r="A20" s="13">
        <f t="shared" ref="A20:A22" si="1">A19+1</f>
        <v>3</v>
      </c>
      <c r="B20" s="14">
        <f>[4]BKI032210036723!E3</f>
        <v>44441</v>
      </c>
      <c r="C20" s="103" t="str">
        <f>[4]BKI032210036723!A3</f>
        <v>BKI032210036723</v>
      </c>
      <c r="D20" s="17" t="s">
        <v>45</v>
      </c>
      <c r="E20" s="17" t="s">
        <v>46</v>
      </c>
      <c r="F20" s="18">
        <v>143</v>
      </c>
      <c r="G20" s="18">
        <f>[4]BKI032210036723!N146</f>
        <v>3212</v>
      </c>
      <c r="H20" s="197">
        <v>3000</v>
      </c>
      <c r="I20" s="198"/>
      <c r="J20" s="178">
        <f t="shared" si="0"/>
        <v>9636000</v>
      </c>
      <c r="L20"/>
    </row>
    <row r="21" spans="1:12" ht="29.25" customHeight="1" x14ac:dyDescent="0.25">
      <c r="A21" s="13">
        <f t="shared" si="1"/>
        <v>4</v>
      </c>
      <c r="B21" s="14">
        <f>[4]BKI032210036731!E3</f>
        <v>44441</v>
      </c>
      <c r="C21" s="103" t="str">
        <f>[4]BKI032210036731!A3</f>
        <v>BKI032210036731</v>
      </c>
      <c r="D21" s="17" t="s">
        <v>45</v>
      </c>
      <c r="E21" s="17" t="s">
        <v>46</v>
      </c>
      <c r="F21" s="18">
        <v>60</v>
      </c>
      <c r="G21" s="18">
        <f>[4]BKI032210036731!N63</f>
        <v>1210.0137500000001</v>
      </c>
      <c r="H21" s="197">
        <v>3000</v>
      </c>
      <c r="I21" s="198"/>
      <c r="J21" s="178">
        <f>G21*H21</f>
        <v>3630041.25</v>
      </c>
      <c r="L21"/>
    </row>
    <row r="22" spans="1:12" ht="29.25" customHeight="1" x14ac:dyDescent="0.25">
      <c r="A22" s="13">
        <f t="shared" si="1"/>
        <v>5</v>
      </c>
      <c r="B22" s="14">
        <f>[4]BKI032210036731!E3</f>
        <v>44441</v>
      </c>
      <c r="C22" s="103" t="str">
        <f>[4]BKI032210036749!A3</f>
        <v>BKI032210036749</v>
      </c>
      <c r="D22" s="17" t="s">
        <v>45</v>
      </c>
      <c r="E22" s="17" t="s">
        <v>46</v>
      </c>
      <c r="F22" s="18">
        <v>5</v>
      </c>
      <c r="G22" s="181">
        <f>[4]BKI032210036749!N8</f>
        <v>30.774999999999999</v>
      </c>
      <c r="H22" s="197">
        <v>3000</v>
      </c>
      <c r="I22" s="198"/>
      <c r="J22" s="178">
        <f>G22*H22</f>
        <v>92325</v>
      </c>
      <c r="L22"/>
    </row>
    <row r="23" spans="1:12" ht="29.25" customHeight="1" x14ac:dyDescent="0.25">
      <c r="A23" s="13">
        <f>A24+1</f>
        <v>7</v>
      </c>
      <c r="B23" s="14">
        <f>[4]BKI032210036764!E3</f>
        <v>44442</v>
      </c>
      <c r="C23" s="103" t="str">
        <f>[4]BKI032210036764!A3</f>
        <v>BKI032210036764</v>
      </c>
      <c r="D23" s="17" t="s">
        <v>45</v>
      </c>
      <c r="E23" s="17" t="s">
        <v>46</v>
      </c>
      <c r="F23" s="18">
        <v>188</v>
      </c>
      <c r="G23" s="18">
        <f>[4]BKI032210036764!N191</f>
        <v>5197.8837500000018</v>
      </c>
      <c r="H23" s="197">
        <v>3000</v>
      </c>
      <c r="I23" s="198"/>
      <c r="J23" s="178">
        <f>G23*H23</f>
        <v>15593651.250000006</v>
      </c>
      <c r="L23"/>
    </row>
    <row r="24" spans="1:12" ht="29.25" customHeight="1" x14ac:dyDescent="0.25">
      <c r="A24" s="13">
        <f>A22+1</f>
        <v>6</v>
      </c>
      <c r="B24" s="14">
        <f>[4]BKI032210036756!E3</f>
        <v>44443</v>
      </c>
      <c r="C24" s="103" t="str">
        <f>[4]BKI032210036756!A3</f>
        <v>BKI032210036756</v>
      </c>
      <c r="D24" s="17" t="s">
        <v>45</v>
      </c>
      <c r="E24" s="17" t="s">
        <v>46</v>
      </c>
      <c r="F24" s="18">
        <v>165</v>
      </c>
      <c r="G24" s="18">
        <f>[4]BKI032210036756!N168</f>
        <v>3139</v>
      </c>
      <c r="H24" s="197">
        <v>3000</v>
      </c>
      <c r="I24" s="198"/>
      <c r="J24" s="178">
        <f>G24*H24</f>
        <v>9417000</v>
      </c>
      <c r="L24"/>
    </row>
    <row r="25" spans="1:12" ht="32.25" customHeight="1" thickBot="1" x14ac:dyDescent="0.3">
      <c r="A25" s="191" t="s">
        <v>24</v>
      </c>
      <c r="B25" s="192"/>
      <c r="C25" s="192"/>
      <c r="D25" s="192"/>
      <c r="E25" s="192"/>
      <c r="F25" s="192"/>
      <c r="G25" s="192"/>
      <c r="H25" s="192"/>
      <c r="I25" s="193"/>
      <c r="J25" s="22">
        <f>SUM(J18:J24)</f>
        <v>38738017.500000007</v>
      </c>
      <c r="L25" s="3"/>
    </row>
    <row r="26" spans="1:12" x14ac:dyDescent="0.25">
      <c r="A26" s="194"/>
      <c r="B26" s="194"/>
      <c r="C26" s="177"/>
      <c r="D26" s="177"/>
      <c r="E26" s="177"/>
      <c r="F26" s="177"/>
      <c r="G26" s="177"/>
      <c r="H26" s="23"/>
      <c r="I26" s="23"/>
      <c r="J26" s="24"/>
    </row>
    <row r="27" spans="1:12" x14ac:dyDescent="0.25">
      <c r="A27" s="177"/>
      <c r="B27" s="177"/>
      <c r="C27" s="177"/>
      <c r="D27" s="177"/>
      <c r="E27" s="177"/>
      <c r="F27" s="177"/>
      <c r="G27" s="59" t="s">
        <v>36</v>
      </c>
      <c r="H27" s="59"/>
      <c r="I27" s="23"/>
      <c r="J27" s="24">
        <f>J25*10%</f>
        <v>3873801.7500000009</v>
      </c>
      <c r="L27" s="25"/>
    </row>
    <row r="28" spans="1:12" x14ac:dyDescent="0.25">
      <c r="A28" s="177"/>
      <c r="B28" s="177"/>
      <c r="C28" s="177"/>
      <c r="D28" s="177"/>
      <c r="E28" s="177"/>
      <c r="F28" s="177"/>
      <c r="G28" s="171" t="s">
        <v>436</v>
      </c>
      <c r="H28" s="171"/>
      <c r="I28" s="172"/>
      <c r="J28" s="173">
        <f>J25-J27</f>
        <v>34864215.750000007</v>
      </c>
      <c r="L28" s="25"/>
    </row>
    <row r="29" spans="1:12" x14ac:dyDescent="0.25">
      <c r="A29" s="177"/>
      <c r="B29" s="177"/>
      <c r="C29" s="177"/>
      <c r="D29" s="177"/>
      <c r="E29" s="177"/>
      <c r="F29" s="177"/>
      <c r="G29" s="59" t="s">
        <v>25</v>
      </c>
      <c r="H29" s="59"/>
      <c r="I29" s="25" t="e">
        <f>#REF!*1%</f>
        <v>#REF!</v>
      </c>
      <c r="J29" s="24">
        <f>J28*1%</f>
        <v>348642.15750000009</v>
      </c>
    </row>
    <row r="30" spans="1:12" ht="16.5" thickBot="1" x14ac:dyDescent="0.3">
      <c r="A30" s="177"/>
      <c r="B30" s="177"/>
      <c r="C30" s="177"/>
      <c r="D30" s="177"/>
      <c r="E30" s="177"/>
      <c r="F30" s="177"/>
      <c r="G30" s="61" t="s">
        <v>220</v>
      </c>
      <c r="H30" s="61"/>
      <c r="I30" s="26">
        <f>I26*10%</f>
        <v>0</v>
      </c>
      <c r="J30" s="26">
        <f>J28*2%</f>
        <v>697284.31500000018</v>
      </c>
    </row>
    <row r="31" spans="1:12" x14ac:dyDescent="0.25">
      <c r="E31" s="1"/>
      <c r="F31" s="1"/>
      <c r="G31" s="27" t="s">
        <v>437</v>
      </c>
      <c r="H31" s="27"/>
      <c r="I31" s="28" t="e">
        <f>I25+I29</f>
        <v>#REF!</v>
      </c>
      <c r="J31" s="28">
        <f>J28+J29-J30</f>
        <v>34515573.592500009</v>
      </c>
    </row>
    <row r="32" spans="1:12" x14ac:dyDescent="0.25">
      <c r="E32" s="1"/>
      <c r="F32" s="1"/>
      <c r="G32" s="27"/>
      <c r="H32" s="27"/>
      <c r="I32" s="28"/>
      <c r="J32" s="28"/>
    </row>
    <row r="33" spans="1:10" x14ac:dyDescent="0.25">
      <c r="A33" s="1" t="s">
        <v>463</v>
      </c>
      <c r="D33" s="1"/>
      <c r="E33" s="1"/>
      <c r="F33" s="1"/>
      <c r="G33" s="1"/>
      <c r="H33" s="27"/>
      <c r="I33" s="27"/>
      <c r="J33" s="28"/>
    </row>
    <row r="34" spans="1:10" x14ac:dyDescent="0.25">
      <c r="A34" s="42"/>
      <c r="D34" s="1"/>
      <c r="E34" s="1"/>
      <c r="F34" s="1"/>
      <c r="G34" s="1"/>
      <c r="H34" s="27"/>
      <c r="I34" s="27"/>
      <c r="J34" s="28"/>
    </row>
    <row r="35" spans="1:10" x14ac:dyDescent="0.25">
      <c r="A35" s="30" t="s">
        <v>30</v>
      </c>
    </row>
    <row r="36" spans="1:10" x14ac:dyDescent="0.25">
      <c r="A36" s="31" t="s">
        <v>31</v>
      </c>
      <c r="B36" s="32"/>
      <c r="C36" s="32"/>
      <c r="D36" s="33"/>
      <c r="E36" s="33"/>
      <c r="F36" s="33"/>
      <c r="G36" s="33"/>
    </row>
    <row r="37" spans="1:10" x14ac:dyDescent="0.25">
      <c r="A37" s="31" t="s">
        <v>32</v>
      </c>
      <c r="B37" s="32"/>
      <c r="C37" s="32"/>
      <c r="D37" s="33"/>
      <c r="E37" s="33"/>
      <c r="F37" s="33"/>
      <c r="G37" s="33"/>
    </row>
    <row r="38" spans="1:10" x14ac:dyDescent="0.25">
      <c r="A38" s="34" t="s">
        <v>33</v>
      </c>
      <c r="B38" s="35"/>
      <c r="C38" s="35"/>
      <c r="D38" s="33"/>
      <c r="E38" s="33"/>
      <c r="F38" s="33"/>
      <c r="G38" s="33"/>
    </row>
    <row r="39" spans="1:10" x14ac:dyDescent="0.25">
      <c r="A39" s="36" t="s">
        <v>0</v>
      </c>
      <c r="B39" s="37"/>
      <c r="C39" s="37"/>
      <c r="D39" s="33"/>
      <c r="E39" s="33"/>
      <c r="F39" s="33"/>
      <c r="G39" s="33"/>
    </row>
    <row r="40" spans="1:10" x14ac:dyDescent="0.25">
      <c r="A40" s="38"/>
      <c r="B40" s="38"/>
      <c r="C40" s="38"/>
    </row>
    <row r="41" spans="1:10" x14ac:dyDescent="0.25">
      <c r="H41" s="39" t="s">
        <v>34</v>
      </c>
      <c r="I41" s="195" t="str">
        <f>+J13</f>
        <v xml:space="preserve"> 25 Oktober 21</v>
      </c>
      <c r="J41" s="196"/>
    </row>
    <row r="45" spans="1:10" ht="18" customHeight="1" x14ac:dyDescent="0.25"/>
    <row r="46" spans="1:10" ht="17.25" customHeight="1" x14ac:dyDescent="0.25"/>
    <row r="48" spans="1:10" x14ac:dyDescent="0.25">
      <c r="H48" s="183" t="s">
        <v>35</v>
      </c>
      <c r="I48" s="183"/>
      <c r="J48" s="183"/>
    </row>
  </sheetData>
  <mergeCells count="16">
    <mergeCell ref="H18:I18"/>
    <mergeCell ref="A10:J10"/>
    <mergeCell ref="G12:H12"/>
    <mergeCell ref="G13:H13"/>
    <mergeCell ref="G14:H14"/>
    <mergeCell ref="H17:I17"/>
    <mergeCell ref="A25:I25"/>
    <mergeCell ref="A26:B26"/>
    <mergeCell ref="I41:J41"/>
    <mergeCell ref="H48:J48"/>
    <mergeCell ref="H19:I19"/>
    <mergeCell ref="H20:I20"/>
    <mergeCell ref="H21:I21"/>
    <mergeCell ref="H22:I22"/>
    <mergeCell ref="H23:I23"/>
    <mergeCell ref="H24:I24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0"/>
  <sheetViews>
    <sheetView topLeftCell="A10" workbookViewId="0">
      <selection activeCell="J15" sqref="J1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5"/>
      <c r="J10" s="186"/>
    </row>
    <row r="12" spans="1:10" x14ac:dyDescent="0.25">
      <c r="A12" s="2" t="s">
        <v>7</v>
      </c>
      <c r="B12" s="2" t="s">
        <v>8</v>
      </c>
      <c r="G12" s="234" t="s">
        <v>432</v>
      </c>
      <c r="H12" s="234"/>
      <c r="I12" s="7" t="s">
        <v>10</v>
      </c>
      <c r="J12" s="8" t="s">
        <v>466</v>
      </c>
    </row>
    <row r="13" spans="1:10" x14ac:dyDescent="0.25">
      <c r="G13" s="234" t="s">
        <v>11</v>
      </c>
      <c r="H13" s="234"/>
      <c r="I13" s="7" t="s">
        <v>10</v>
      </c>
      <c r="J13" s="9" t="s">
        <v>462</v>
      </c>
    </row>
    <row r="14" spans="1:10" x14ac:dyDescent="0.25">
      <c r="G14" s="234" t="s">
        <v>371</v>
      </c>
      <c r="H14" s="234"/>
      <c r="I14" s="7" t="s">
        <v>10</v>
      </c>
      <c r="J14" s="2" t="s">
        <v>372</v>
      </c>
    </row>
    <row r="15" spans="1:10" x14ac:dyDescent="0.25">
      <c r="A15" s="2" t="s">
        <v>13</v>
      </c>
      <c r="B15" s="8" t="s">
        <v>14</v>
      </c>
      <c r="C15" s="8"/>
      <c r="I15" s="7"/>
      <c r="J15" s="2" t="s">
        <v>460</v>
      </c>
    </row>
    <row r="16" spans="1:10" ht="16.5" thickBot="1" x14ac:dyDescent="0.3"/>
    <row r="17" spans="1:12" ht="26.25" customHeight="1" x14ac:dyDescent="0.25">
      <c r="A17" s="10" t="s">
        <v>15</v>
      </c>
      <c r="B17" s="179" t="s">
        <v>16</v>
      </c>
      <c r="C17" s="179" t="s">
        <v>17</v>
      </c>
      <c r="D17" s="179" t="s">
        <v>18</v>
      </c>
      <c r="E17" s="179" t="s">
        <v>19</v>
      </c>
      <c r="F17" s="176" t="s">
        <v>20</v>
      </c>
      <c r="G17" s="176" t="s">
        <v>21</v>
      </c>
      <c r="H17" s="187" t="s">
        <v>22</v>
      </c>
      <c r="I17" s="188"/>
      <c r="J17" s="12" t="s">
        <v>23</v>
      </c>
    </row>
    <row r="18" spans="1:12" ht="39" customHeight="1" x14ac:dyDescent="0.25">
      <c r="A18" s="13">
        <v>1</v>
      </c>
      <c r="B18" s="14">
        <v>44440</v>
      </c>
      <c r="C18" s="103" t="str">
        <f>[5]BKI032210037036!A3</f>
        <v>BKI032210037036</v>
      </c>
      <c r="D18" s="17" t="s">
        <v>464</v>
      </c>
      <c r="E18" s="17" t="s">
        <v>41</v>
      </c>
      <c r="F18" s="18">
        <v>1</v>
      </c>
      <c r="G18" s="19">
        <v>6</v>
      </c>
      <c r="H18" s="197">
        <v>3000</v>
      </c>
      <c r="I18" s="198"/>
      <c r="J18" s="178">
        <f>G18*H18</f>
        <v>18000</v>
      </c>
      <c r="L18"/>
    </row>
    <row r="19" spans="1:12" ht="39" customHeight="1" x14ac:dyDescent="0.25">
      <c r="A19" s="13">
        <f>A18+1</f>
        <v>2</v>
      </c>
      <c r="B19" s="14">
        <f>[5]BKI032210036772!E3</f>
        <v>44440</v>
      </c>
      <c r="C19" s="103" t="str">
        <f>[5]BKI032210036772!A3</f>
        <v>BKI032210036772</v>
      </c>
      <c r="D19" s="17" t="s">
        <v>464</v>
      </c>
      <c r="E19" s="17" t="s">
        <v>40</v>
      </c>
      <c r="F19" s="18">
        <v>224</v>
      </c>
      <c r="G19" s="19">
        <f>[5]BKI032210036772!N227</f>
        <v>5679</v>
      </c>
      <c r="H19" s="197">
        <v>3000</v>
      </c>
      <c r="I19" s="198"/>
      <c r="J19" s="178">
        <f t="shared" ref="J19:J35" si="0">G19*H19</f>
        <v>17037000</v>
      </c>
      <c r="L19"/>
    </row>
    <row r="20" spans="1:12" ht="39" customHeight="1" x14ac:dyDescent="0.25">
      <c r="A20" s="13">
        <f t="shared" ref="A20:A35" si="1">A19+1</f>
        <v>3</v>
      </c>
      <c r="B20" s="14">
        <f>[5]BKI032210036798!E3</f>
        <v>44440</v>
      </c>
      <c r="C20" s="103" t="str">
        <f>[5]BKI032210036798!A3</f>
        <v>BKI032210036798</v>
      </c>
      <c r="D20" s="17" t="s">
        <v>464</v>
      </c>
      <c r="E20" s="17" t="s">
        <v>41</v>
      </c>
      <c r="F20" s="18">
        <v>241</v>
      </c>
      <c r="G20" s="18">
        <f>[5]BKI032210036798!N244</f>
        <v>8724</v>
      </c>
      <c r="H20" s="197">
        <v>3000</v>
      </c>
      <c r="I20" s="198"/>
      <c r="J20" s="178">
        <f t="shared" si="0"/>
        <v>26172000</v>
      </c>
      <c r="L20"/>
    </row>
    <row r="21" spans="1:12" ht="39" customHeight="1" x14ac:dyDescent="0.25">
      <c r="A21" s="13">
        <f t="shared" si="1"/>
        <v>4</v>
      </c>
      <c r="B21" s="14">
        <f>[5]BKI032210036806!E3</f>
        <v>44440</v>
      </c>
      <c r="C21" s="103" t="str">
        <f>[5]BKI032210036806!A3</f>
        <v>BKI032210036806</v>
      </c>
      <c r="D21" s="17" t="s">
        <v>464</v>
      </c>
      <c r="E21" s="17" t="s">
        <v>40</v>
      </c>
      <c r="F21" s="18">
        <v>2</v>
      </c>
      <c r="G21" s="18">
        <f>[5]BKI032210036806!N5</f>
        <v>54</v>
      </c>
      <c r="H21" s="197">
        <v>3000</v>
      </c>
      <c r="I21" s="198"/>
      <c r="J21" s="178">
        <f t="shared" si="0"/>
        <v>162000</v>
      </c>
      <c r="L21"/>
    </row>
    <row r="22" spans="1:12" ht="39" customHeight="1" x14ac:dyDescent="0.25">
      <c r="A22" s="13">
        <f t="shared" si="1"/>
        <v>5</v>
      </c>
      <c r="B22" s="14">
        <f>[5]BKI032210036814!E3</f>
        <v>44440</v>
      </c>
      <c r="C22" s="103" t="str">
        <f>[5]BKI032210036814!A3</f>
        <v>BKI032210036814</v>
      </c>
      <c r="D22" s="17" t="s">
        <v>464</v>
      </c>
      <c r="E22" s="17" t="s">
        <v>41</v>
      </c>
      <c r="F22" s="18">
        <v>2</v>
      </c>
      <c r="G22" s="18">
        <f>[5]BKI032210036814!N5</f>
        <v>11</v>
      </c>
      <c r="H22" s="197">
        <v>3000</v>
      </c>
      <c r="I22" s="198"/>
      <c r="J22" s="178">
        <f t="shared" si="0"/>
        <v>33000</v>
      </c>
      <c r="L22"/>
    </row>
    <row r="23" spans="1:12" ht="39" customHeight="1" x14ac:dyDescent="0.25">
      <c r="A23" s="13">
        <f t="shared" si="1"/>
        <v>6</v>
      </c>
      <c r="B23" s="14">
        <f>[5]BKI032210036822!E3</f>
        <v>44440</v>
      </c>
      <c r="C23" s="103" t="str">
        <f>[5]BKI032210036822!A3</f>
        <v>BKI032210036822</v>
      </c>
      <c r="D23" s="17" t="s">
        <v>464</v>
      </c>
      <c r="E23" s="17" t="s">
        <v>40</v>
      </c>
      <c r="F23" s="18">
        <v>16</v>
      </c>
      <c r="G23" s="18">
        <f>[5]BKI032210036822!N19</f>
        <v>154</v>
      </c>
      <c r="H23" s="197">
        <v>3000</v>
      </c>
      <c r="I23" s="198"/>
      <c r="J23" s="178">
        <f t="shared" si="0"/>
        <v>462000</v>
      </c>
      <c r="L23"/>
    </row>
    <row r="24" spans="1:12" ht="39" customHeight="1" x14ac:dyDescent="0.25">
      <c r="A24" s="13">
        <f t="shared" si="1"/>
        <v>7</v>
      </c>
      <c r="B24" s="14">
        <f>[5]BKI032210036830!E3</f>
        <v>44440</v>
      </c>
      <c r="C24" s="103" t="str">
        <f>[5]BKI032210036830!A3</f>
        <v>BKI032210036830</v>
      </c>
      <c r="D24" s="17" t="s">
        <v>464</v>
      </c>
      <c r="E24" s="17" t="s">
        <v>41</v>
      </c>
      <c r="F24" s="18">
        <v>5</v>
      </c>
      <c r="G24" s="18">
        <f>[5]BKI032210036830!N8</f>
        <v>63</v>
      </c>
      <c r="H24" s="197">
        <v>3000</v>
      </c>
      <c r="I24" s="198"/>
      <c r="J24" s="178">
        <f t="shared" si="0"/>
        <v>189000</v>
      </c>
      <c r="L24"/>
    </row>
    <row r="25" spans="1:12" ht="39" customHeight="1" x14ac:dyDescent="0.25">
      <c r="A25" s="13">
        <f t="shared" si="1"/>
        <v>8</v>
      </c>
      <c r="B25" s="14">
        <f>[5]BKI032210036848!E3</f>
        <v>44441</v>
      </c>
      <c r="C25" s="103" t="str">
        <f>[5]BKI032210036848!A3</f>
        <v>BKI032210036848</v>
      </c>
      <c r="D25" s="17" t="s">
        <v>464</v>
      </c>
      <c r="E25" s="17" t="s">
        <v>40</v>
      </c>
      <c r="F25" s="18">
        <v>215</v>
      </c>
      <c r="G25" s="18">
        <f>[5]BKI032210036848!N218</f>
        <v>5674</v>
      </c>
      <c r="H25" s="197">
        <v>3000</v>
      </c>
      <c r="I25" s="198"/>
      <c r="J25" s="178">
        <f t="shared" si="0"/>
        <v>17022000</v>
      </c>
      <c r="L25"/>
    </row>
    <row r="26" spans="1:12" ht="39" customHeight="1" x14ac:dyDescent="0.25">
      <c r="A26" s="13">
        <f t="shared" si="1"/>
        <v>9</v>
      </c>
      <c r="B26" s="14">
        <f>[5]BKI032210036855!E3</f>
        <v>44441</v>
      </c>
      <c r="C26" s="103" t="str">
        <f>[5]BKI032210036855!A3</f>
        <v>BKI032210036855</v>
      </c>
      <c r="D26" s="17" t="s">
        <v>464</v>
      </c>
      <c r="E26" s="17" t="s">
        <v>41</v>
      </c>
      <c r="F26" s="18">
        <v>208</v>
      </c>
      <c r="G26" s="18">
        <f>[5]BKI032210036855!N211</f>
        <v>5524</v>
      </c>
      <c r="H26" s="197">
        <v>3000</v>
      </c>
      <c r="I26" s="198"/>
      <c r="J26" s="178">
        <f t="shared" si="0"/>
        <v>16572000</v>
      </c>
      <c r="L26"/>
    </row>
    <row r="27" spans="1:12" ht="39" customHeight="1" x14ac:dyDescent="0.25">
      <c r="A27" s="13">
        <f t="shared" si="1"/>
        <v>10</v>
      </c>
      <c r="B27" s="14">
        <f>[5]BKI032210036863!E3</f>
        <v>44441</v>
      </c>
      <c r="C27" s="103" t="str">
        <f>[5]BKI032210036863!A3</f>
        <v>BKI032210036863</v>
      </c>
      <c r="D27" s="17" t="s">
        <v>464</v>
      </c>
      <c r="E27" s="17" t="s">
        <v>41</v>
      </c>
      <c r="F27" s="18">
        <v>48</v>
      </c>
      <c r="G27" s="18">
        <f>[5]BKI032210036863!N51</f>
        <v>1242</v>
      </c>
      <c r="H27" s="197">
        <v>3000</v>
      </c>
      <c r="I27" s="198"/>
      <c r="J27" s="178">
        <f t="shared" si="0"/>
        <v>3726000</v>
      </c>
      <c r="L27"/>
    </row>
    <row r="28" spans="1:12" ht="39" customHeight="1" x14ac:dyDescent="0.25">
      <c r="A28" s="13">
        <f t="shared" si="1"/>
        <v>11</v>
      </c>
      <c r="B28" s="14">
        <f>[5]BKI032210036871!E3</f>
        <v>44441</v>
      </c>
      <c r="C28" s="103" t="str">
        <f>[5]BKI032210036871!A3</f>
        <v>BKI032210036871</v>
      </c>
      <c r="D28" s="17" t="s">
        <v>464</v>
      </c>
      <c r="E28" s="17" t="s">
        <v>40</v>
      </c>
      <c r="F28" s="18">
        <v>5</v>
      </c>
      <c r="G28" s="18">
        <f>[5]BKI032210036871!N8</f>
        <v>231</v>
      </c>
      <c r="H28" s="197">
        <v>3000</v>
      </c>
      <c r="I28" s="198"/>
      <c r="J28" s="178">
        <f t="shared" si="0"/>
        <v>693000</v>
      </c>
      <c r="L28"/>
    </row>
    <row r="29" spans="1:12" ht="39" customHeight="1" x14ac:dyDescent="0.25">
      <c r="A29" s="13">
        <f t="shared" si="1"/>
        <v>12</v>
      </c>
      <c r="B29" s="14">
        <f>[5]BKI032210036897!E3</f>
        <v>44442</v>
      </c>
      <c r="C29" s="103" t="str">
        <f>[5]BKI032210036897!A3</f>
        <v>BKI032210036897</v>
      </c>
      <c r="D29" s="17" t="s">
        <v>464</v>
      </c>
      <c r="E29" s="17" t="s">
        <v>40</v>
      </c>
      <c r="F29" s="18">
        <v>208</v>
      </c>
      <c r="G29" s="18">
        <f>[5]BKI032210036897!N211</f>
        <v>4675</v>
      </c>
      <c r="H29" s="197">
        <v>3000</v>
      </c>
      <c r="I29" s="198"/>
      <c r="J29" s="178">
        <f t="shared" si="0"/>
        <v>14025000</v>
      </c>
      <c r="L29"/>
    </row>
    <row r="30" spans="1:12" ht="39" customHeight="1" x14ac:dyDescent="0.25">
      <c r="A30" s="13">
        <f t="shared" si="1"/>
        <v>13</v>
      </c>
      <c r="B30" s="14">
        <f>[5]BKI032210036905!E3</f>
        <v>44442</v>
      </c>
      <c r="C30" s="103" t="str">
        <f>[5]BKI032210036905!A3</f>
        <v>BKI032210036905</v>
      </c>
      <c r="D30" s="17" t="s">
        <v>464</v>
      </c>
      <c r="E30" s="17" t="s">
        <v>41</v>
      </c>
      <c r="F30" s="18">
        <v>76</v>
      </c>
      <c r="G30" s="18">
        <f>[5]BKI032210036905!N79</f>
        <v>1703</v>
      </c>
      <c r="H30" s="197">
        <v>3000</v>
      </c>
      <c r="I30" s="198"/>
      <c r="J30" s="178">
        <f t="shared" si="0"/>
        <v>5109000</v>
      </c>
      <c r="L30"/>
    </row>
    <row r="31" spans="1:12" ht="39" customHeight="1" x14ac:dyDescent="0.25">
      <c r="A31" s="13">
        <f t="shared" si="1"/>
        <v>14</v>
      </c>
      <c r="B31" s="14">
        <f>[5]BKI032210036921!E3</f>
        <v>44442</v>
      </c>
      <c r="C31" s="103" t="str">
        <f>[5]BKI032210036921!A3</f>
        <v>BKI032210036921</v>
      </c>
      <c r="D31" s="17" t="s">
        <v>464</v>
      </c>
      <c r="E31" s="17" t="s">
        <v>40</v>
      </c>
      <c r="F31" s="18">
        <v>1</v>
      </c>
      <c r="G31" s="18">
        <f>[5]BKI032210036921!N4</f>
        <v>34</v>
      </c>
      <c r="H31" s="197">
        <v>3000</v>
      </c>
      <c r="I31" s="198"/>
      <c r="J31" s="178">
        <f t="shared" si="0"/>
        <v>102000</v>
      </c>
      <c r="L31"/>
    </row>
    <row r="32" spans="1:12" ht="39" customHeight="1" x14ac:dyDescent="0.25">
      <c r="A32" s="13">
        <f t="shared" si="1"/>
        <v>15</v>
      </c>
      <c r="B32" s="14">
        <f>[5]BKI032210036939!E3</f>
        <v>44442</v>
      </c>
      <c r="C32" s="103" t="str">
        <f>[5]BKI032210036939!A3</f>
        <v>BKI032210036939</v>
      </c>
      <c r="D32" s="17" t="s">
        <v>464</v>
      </c>
      <c r="E32" s="17" t="s">
        <v>41</v>
      </c>
      <c r="F32" s="19">
        <v>143</v>
      </c>
      <c r="G32" s="19">
        <f>[5]BKI032210036939!N146</f>
        <v>2898</v>
      </c>
      <c r="H32" s="197">
        <v>3000</v>
      </c>
      <c r="I32" s="198"/>
      <c r="J32" s="178">
        <f t="shared" si="0"/>
        <v>8694000</v>
      </c>
      <c r="L32"/>
    </row>
    <row r="33" spans="1:12" ht="39" customHeight="1" x14ac:dyDescent="0.25">
      <c r="A33" s="13">
        <f t="shared" si="1"/>
        <v>16</v>
      </c>
      <c r="B33" s="14">
        <f>[5]BKI032210036954!E3</f>
        <v>44443</v>
      </c>
      <c r="C33" s="103" t="str">
        <f>[5]BKI032210036954!A3</f>
        <v>BKI032210036954</v>
      </c>
      <c r="D33" s="17" t="s">
        <v>464</v>
      </c>
      <c r="E33" s="17" t="s">
        <v>40</v>
      </c>
      <c r="F33" s="18">
        <v>206</v>
      </c>
      <c r="G33" s="18">
        <f>[5]BKI032210036954!N209</f>
        <v>4966</v>
      </c>
      <c r="H33" s="197">
        <v>3000</v>
      </c>
      <c r="I33" s="198"/>
      <c r="J33" s="178">
        <f t="shared" si="0"/>
        <v>14898000</v>
      </c>
      <c r="L33"/>
    </row>
    <row r="34" spans="1:12" ht="39" customHeight="1" x14ac:dyDescent="0.25">
      <c r="A34" s="13">
        <f t="shared" si="1"/>
        <v>17</v>
      </c>
      <c r="B34" s="14">
        <f>[5]BKI032210037028!E3</f>
        <v>44443</v>
      </c>
      <c r="C34" s="103" t="str">
        <f>[5]BKI032210037028!A3</f>
        <v>BKI032210037028</v>
      </c>
      <c r="D34" s="17" t="s">
        <v>464</v>
      </c>
      <c r="E34" s="17" t="s">
        <v>40</v>
      </c>
      <c r="F34" s="18">
        <v>1</v>
      </c>
      <c r="G34" s="18">
        <f>[5]BKI032210037028!N4</f>
        <v>51</v>
      </c>
      <c r="H34" s="197">
        <v>3000</v>
      </c>
      <c r="I34" s="198"/>
      <c r="J34" s="178">
        <f t="shared" si="0"/>
        <v>153000</v>
      </c>
      <c r="L34"/>
    </row>
    <row r="35" spans="1:12" ht="39" customHeight="1" x14ac:dyDescent="0.25">
      <c r="A35" s="13">
        <f t="shared" si="1"/>
        <v>18</v>
      </c>
      <c r="B35" s="14">
        <f>[5]BKI032210037010!E3</f>
        <v>44443</v>
      </c>
      <c r="C35" s="103" t="str">
        <f>[5]BKI032210037010!A3</f>
        <v>BKI032210037010</v>
      </c>
      <c r="D35" s="17" t="s">
        <v>464</v>
      </c>
      <c r="E35" s="17" t="s">
        <v>41</v>
      </c>
      <c r="F35" s="18">
        <v>229</v>
      </c>
      <c r="G35" s="18">
        <f>[5]BKI032210037010!N232</f>
        <v>6014</v>
      </c>
      <c r="H35" s="197">
        <v>3000</v>
      </c>
      <c r="I35" s="198"/>
      <c r="J35" s="178">
        <f t="shared" si="0"/>
        <v>18042000</v>
      </c>
      <c r="L35"/>
    </row>
    <row r="36" spans="1:12" ht="32.25" customHeight="1" thickBot="1" x14ac:dyDescent="0.3">
      <c r="A36" s="191" t="s">
        <v>24</v>
      </c>
      <c r="B36" s="192"/>
      <c r="C36" s="192"/>
      <c r="D36" s="192"/>
      <c r="E36" s="192"/>
      <c r="F36" s="192"/>
      <c r="G36" s="192"/>
      <c r="H36" s="192"/>
      <c r="I36" s="193"/>
      <c r="J36" s="22">
        <f>SUM(J18:J35)</f>
        <v>143109000</v>
      </c>
      <c r="L36" s="3" t="e">
        <f>[5]BKI032210036772!P232+#REF!+#REF!+#REF!+#REF!+#REF!+#REF!+#REF!+#REF!+#REF!+#REF!+#REF!+#REF!+#REF!+#REF!+#REF!+#REF!+#REF!+#REF!+#REF!+#REF!+#REF!+#REF!+#REF!+#REF!+#REF!+#REF!+#REF!+#REF!+#REF!</f>
        <v>#REF!</v>
      </c>
    </row>
    <row r="37" spans="1:12" x14ac:dyDescent="0.25">
      <c r="A37" s="194"/>
      <c r="B37" s="194"/>
      <c r="C37" s="177"/>
      <c r="D37" s="177"/>
      <c r="E37" s="177"/>
      <c r="F37" s="177"/>
      <c r="G37" s="177"/>
      <c r="H37" s="23"/>
      <c r="I37" s="23"/>
      <c r="J37" s="24"/>
    </row>
    <row r="38" spans="1:12" x14ac:dyDescent="0.25">
      <c r="A38" s="177"/>
      <c r="B38" s="177"/>
      <c r="C38" s="177"/>
      <c r="D38" s="177"/>
      <c r="E38" s="177"/>
      <c r="F38" s="177"/>
      <c r="G38" s="59" t="s">
        <v>36</v>
      </c>
      <c r="H38" s="59"/>
      <c r="I38" s="23"/>
      <c r="J38" s="24">
        <f>J36*10%</f>
        <v>14310900</v>
      </c>
      <c r="L38" s="25"/>
    </row>
    <row r="39" spans="1:12" x14ac:dyDescent="0.25">
      <c r="A39" s="177"/>
      <c r="B39" s="177"/>
      <c r="C39" s="177"/>
      <c r="D39" s="177"/>
      <c r="E39" s="177"/>
      <c r="F39" s="177"/>
      <c r="G39" s="171" t="s">
        <v>436</v>
      </c>
      <c r="H39" s="171"/>
      <c r="I39" s="172"/>
      <c r="J39" s="173">
        <f>J36-J38</f>
        <v>128798100</v>
      </c>
      <c r="L39" s="25"/>
    </row>
    <row r="40" spans="1:12" x14ac:dyDescent="0.25">
      <c r="A40" s="177"/>
      <c r="B40" s="177"/>
      <c r="C40" s="177"/>
      <c r="D40" s="177"/>
      <c r="E40" s="177"/>
      <c r="F40" s="177"/>
      <c r="G40" s="59" t="s">
        <v>25</v>
      </c>
      <c r="H40" s="59"/>
      <c r="I40" s="25" t="e">
        <f>#REF!*1%</f>
        <v>#REF!</v>
      </c>
      <c r="J40" s="24">
        <f>J39*1%</f>
        <v>1287981</v>
      </c>
    </row>
    <row r="41" spans="1:12" ht="16.5" thickBot="1" x14ac:dyDescent="0.3">
      <c r="A41" s="177"/>
      <c r="B41" s="177"/>
      <c r="C41" s="177"/>
      <c r="D41" s="177"/>
      <c r="E41" s="177"/>
      <c r="F41" s="177"/>
      <c r="G41" s="61" t="s">
        <v>220</v>
      </c>
      <c r="H41" s="61"/>
      <c r="I41" s="26">
        <f>I37*10%</f>
        <v>0</v>
      </c>
      <c r="J41" s="26">
        <f>J39*2%</f>
        <v>2575962</v>
      </c>
    </row>
    <row r="42" spans="1:12" x14ac:dyDescent="0.25">
      <c r="E42" s="1"/>
      <c r="F42" s="1"/>
      <c r="G42" s="27" t="s">
        <v>437</v>
      </c>
      <c r="H42" s="27"/>
      <c r="I42" s="28" t="e">
        <f>I36+I40</f>
        <v>#REF!</v>
      </c>
      <c r="J42" s="28">
        <f>J39+J40-J41</f>
        <v>127510119</v>
      </c>
    </row>
    <row r="43" spans="1:12" x14ac:dyDescent="0.25">
      <c r="E43" s="1"/>
      <c r="F43" s="1"/>
      <c r="G43" s="27"/>
      <c r="H43" s="27"/>
      <c r="I43" s="28"/>
      <c r="J43" s="28"/>
    </row>
    <row r="44" spans="1:12" x14ac:dyDescent="0.25">
      <c r="A44" s="1" t="s">
        <v>465</v>
      </c>
      <c r="D44" s="1"/>
      <c r="E44" s="1"/>
      <c r="F44" s="1"/>
      <c r="G44" s="1"/>
      <c r="H44" s="27"/>
      <c r="I44" s="27"/>
      <c r="J44" s="28"/>
    </row>
    <row r="45" spans="1:12" x14ac:dyDescent="0.25">
      <c r="A45" s="42"/>
      <c r="D45" s="1"/>
      <c r="E45" s="1"/>
      <c r="F45" s="1"/>
      <c r="G45" s="1"/>
      <c r="H45" s="27"/>
      <c r="I45" s="27"/>
      <c r="J45" s="28"/>
    </row>
    <row r="46" spans="1:12" x14ac:dyDescent="0.25">
      <c r="D46" s="1"/>
      <c r="E46" s="1"/>
      <c r="F46" s="1"/>
      <c r="G46" s="1"/>
      <c r="H46" s="27"/>
      <c r="I46" s="27"/>
      <c r="J46" s="28"/>
    </row>
    <row r="47" spans="1:12" x14ac:dyDescent="0.25">
      <c r="A47" s="30" t="s">
        <v>30</v>
      </c>
    </row>
    <row r="48" spans="1:12" x14ac:dyDescent="0.25">
      <c r="A48" s="31" t="s">
        <v>31</v>
      </c>
      <c r="B48" s="32"/>
      <c r="C48" s="32"/>
      <c r="D48" s="33"/>
      <c r="E48" s="33"/>
      <c r="F48" s="33"/>
      <c r="G48" s="33"/>
    </row>
    <row r="49" spans="1:10" x14ac:dyDescent="0.25">
      <c r="A49" s="31" t="s">
        <v>32</v>
      </c>
      <c r="B49" s="32"/>
      <c r="C49" s="32"/>
      <c r="D49" s="33"/>
      <c r="E49" s="33"/>
      <c r="F49" s="33"/>
      <c r="G49" s="33"/>
    </row>
    <row r="50" spans="1:10" x14ac:dyDescent="0.25">
      <c r="A50" s="34" t="s">
        <v>33</v>
      </c>
      <c r="B50" s="35"/>
      <c r="C50" s="35"/>
      <c r="D50" s="33"/>
      <c r="E50" s="33"/>
      <c r="F50" s="33"/>
      <c r="G50" s="33"/>
    </row>
    <row r="51" spans="1:10" x14ac:dyDescent="0.25">
      <c r="A51" s="36" t="s">
        <v>0</v>
      </c>
      <c r="B51" s="37"/>
      <c r="C51" s="37"/>
      <c r="D51" s="33"/>
      <c r="E51" s="33"/>
      <c r="F51" s="33"/>
      <c r="G51" s="33"/>
    </row>
    <row r="52" spans="1:10" x14ac:dyDescent="0.25">
      <c r="A52" s="38"/>
      <c r="B52" s="38"/>
      <c r="C52" s="38"/>
    </row>
    <row r="53" spans="1:10" x14ac:dyDescent="0.25">
      <c r="H53" s="39" t="s">
        <v>34</v>
      </c>
      <c r="I53" s="195" t="str">
        <f>+J13</f>
        <v xml:space="preserve"> 25 Oktober 21</v>
      </c>
      <c r="J53" s="196"/>
    </row>
    <row r="57" spans="1:10" ht="18" customHeight="1" x14ac:dyDescent="0.25"/>
    <row r="58" spans="1:10" ht="17.25" customHeight="1" x14ac:dyDescent="0.25"/>
    <row r="60" spans="1:10" x14ac:dyDescent="0.25">
      <c r="H60" s="183" t="s">
        <v>35</v>
      </c>
      <c r="I60" s="183"/>
      <c r="J60" s="183"/>
    </row>
  </sheetData>
  <mergeCells count="27">
    <mergeCell ref="H18:I18"/>
    <mergeCell ref="A10:J10"/>
    <mergeCell ref="G12:H12"/>
    <mergeCell ref="G13:H13"/>
    <mergeCell ref="G14:H14"/>
    <mergeCell ref="H17:I17"/>
    <mergeCell ref="H30:I30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H28:I28"/>
    <mergeCell ref="H29:I29"/>
    <mergeCell ref="A37:B37"/>
    <mergeCell ref="I53:J53"/>
    <mergeCell ref="H60:J60"/>
    <mergeCell ref="H31:I31"/>
    <mergeCell ref="H32:I32"/>
    <mergeCell ref="H33:I33"/>
    <mergeCell ref="H34:I34"/>
    <mergeCell ref="H35:I35"/>
    <mergeCell ref="A36:I3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0"/>
  <sheetViews>
    <sheetView topLeftCell="A16" workbookViewId="0">
      <selection activeCell="H22" sqref="H22:I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5"/>
      <c r="B9" s="5"/>
      <c r="C9" s="5"/>
      <c r="D9" s="5"/>
      <c r="E9" s="5"/>
      <c r="F9" s="5"/>
      <c r="G9" s="5"/>
      <c r="H9" s="6"/>
      <c r="I9" s="6"/>
      <c r="J9" s="5"/>
    </row>
    <row r="10" spans="1:10" ht="23.25" customHeight="1" thickBot="1" x14ac:dyDescent="0.3">
      <c r="A10" s="184" t="s">
        <v>6</v>
      </c>
      <c r="B10" s="185"/>
      <c r="C10" s="185"/>
      <c r="D10" s="185"/>
      <c r="E10" s="185"/>
      <c r="F10" s="185"/>
      <c r="G10" s="185"/>
      <c r="H10" s="185"/>
      <c r="I10" s="185"/>
      <c r="J10" s="186"/>
    </row>
    <row r="12" spans="1:10" x14ac:dyDescent="0.25">
      <c r="A12" s="2" t="s">
        <v>7</v>
      </c>
      <c r="B12" s="2" t="s">
        <v>8</v>
      </c>
      <c r="G12" s="234" t="s">
        <v>432</v>
      </c>
      <c r="H12" s="234"/>
      <c r="I12" s="7" t="s">
        <v>10</v>
      </c>
      <c r="J12" s="8" t="s">
        <v>466</v>
      </c>
    </row>
    <row r="13" spans="1:10" x14ac:dyDescent="0.25">
      <c r="G13" s="234" t="s">
        <v>11</v>
      </c>
      <c r="H13" s="234"/>
      <c r="I13" s="7" t="s">
        <v>10</v>
      </c>
      <c r="J13" s="9" t="s">
        <v>462</v>
      </c>
    </row>
    <row r="14" spans="1:10" x14ac:dyDescent="0.25">
      <c r="G14" s="234" t="s">
        <v>371</v>
      </c>
      <c r="H14" s="234"/>
      <c r="I14" s="7" t="s">
        <v>10</v>
      </c>
      <c r="J14" s="2" t="s">
        <v>372</v>
      </c>
    </row>
    <row r="15" spans="1:10" x14ac:dyDescent="0.25">
      <c r="A15" s="2" t="s">
        <v>13</v>
      </c>
      <c r="B15" s="8" t="s">
        <v>14</v>
      </c>
      <c r="C15" s="8"/>
      <c r="I15" s="7"/>
      <c r="J15" s="2" t="s">
        <v>460</v>
      </c>
    </row>
    <row r="16" spans="1:10" ht="16.5" thickBot="1" x14ac:dyDescent="0.3"/>
    <row r="17" spans="1:12" ht="26.25" customHeight="1" x14ac:dyDescent="0.25">
      <c r="A17" s="10" t="s">
        <v>15</v>
      </c>
      <c r="B17" s="179" t="s">
        <v>16</v>
      </c>
      <c r="C17" s="179" t="s">
        <v>17</v>
      </c>
      <c r="D17" s="179" t="s">
        <v>18</v>
      </c>
      <c r="E17" s="179" t="s">
        <v>19</v>
      </c>
      <c r="F17" s="176" t="s">
        <v>20</v>
      </c>
      <c r="G17" s="176" t="s">
        <v>21</v>
      </c>
      <c r="H17" s="187" t="s">
        <v>22</v>
      </c>
      <c r="I17" s="188"/>
      <c r="J17" s="12" t="s">
        <v>23</v>
      </c>
    </row>
    <row r="18" spans="1:12" ht="39" customHeight="1" x14ac:dyDescent="0.25">
      <c r="A18" s="13">
        <v>1</v>
      </c>
      <c r="B18" s="14" t="e">
        <f>[5]!Table22457891011235[Pick Up]</f>
        <v>#REF!</v>
      </c>
      <c r="C18" s="103" t="str">
        <f>[5]BKI032210037036!A3</f>
        <v>BKI032210037036</v>
      </c>
      <c r="D18" s="17" t="s">
        <v>464</v>
      </c>
      <c r="E18" s="17" t="s">
        <v>41</v>
      </c>
      <c r="F18" s="18">
        <v>1</v>
      </c>
      <c r="G18" s="19" t="e">
        <f>[5]!Table22457891011235[PEMBULATAN]</f>
        <v>#REF!</v>
      </c>
      <c r="H18" s="197">
        <v>3000</v>
      </c>
      <c r="I18" s="198"/>
      <c r="J18" s="178" t="e">
        <f>G18*H18</f>
        <v>#REF!</v>
      </c>
      <c r="L18"/>
    </row>
    <row r="19" spans="1:12" ht="39" customHeight="1" x14ac:dyDescent="0.25">
      <c r="A19" s="13">
        <f>A18+1</f>
        <v>2</v>
      </c>
      <c r="B19" s="14">
        <f>[5]BKI032210036772!E3</f>
        <v>44440</v>
      </c>
      <c r="C19" s="103" t="str">
        <f>[5]BKI032210036772!A3</f>
        <v>BKI032210036772</v>
      </c>
      <c r="D19" s="17" t="s">
        <v>464</v>
      </c>
      <c r="E19" s="17" t="s">
        <v>40</v>
      </c>
      <c r="F19" s="18">
        <v>224</v>
      </c>
      <c r="G19" s="19">
        <f>[5]BKI032210036772!N227</f>
        <v>5679</v>
      </c>
      <c r="H19" s="197">
        <v>3000</v>
      </c>
      <c r="I19" s="198"/>
      <c r="J19" s="178">
        <f t="shared" ref="J19:J35" si="0">G19*H19</f>
        <v>17037000</v>
      </c>
      <c r="L19"/>
    </row>
    <row r="20" spans="1:12" ht="39" customHeight="1" x14ac:dyDescent="0.25">
      <c r="A20" s="13">
        <f t="shared" ref="A20:A35" si="1">A19+1</f>
        <v>3</v>
      </c>
      <c r="B20" s="14">
        <f>[5]BKI032210036798!E3</f>
        <v>44440</v>
      </c>
      <c r="C20" s="103" t="str">
        <f>[5]BKI032210036798!A3</f>
        <v>BKI032210036798</v>
      </c>
      <c r="D20" s="17" t="s">
        <v>464</v>
      </c>
      <c r="E20" s="17" t="s">
        <v>41</v>
      </c>
      <c r="F20" s="18">
        <v>241</v>
      </c>
      <c r="G20" s="18">
        <f>[5]BKI032210036798!N244</f>
        <v>8724</v>
      </c>
      <c r="H20" s="197">
        <v>3000</v>
      </c>
      <c r="I20" s="198"/>
      <c r="J20" s="178">
        <f t="shared" si="0"/>
        <v>26172000</v>
      </c>
      <c r="L20"/>
    </row>
    <row r="21" spans="1:12" ht="39" customHeight="1" x14ac:dyDescent="0.25">
      <c r="A21" s="13">
        <f t="shared" si="1"/>
        <v>4</v>
      </c>
      <c r="B21" s="14">
        <f>[5]BKI032210036806!E3</f>
        <v>44440</v>
      </c>
      <c r="C21" s="103" t="str">
        <f>[5]BKI032210036806!A3</f>
        <v>BKI032210036806</v>
      </c>
      <c r="D21" s="17" t="s">
        <v>464</v>
      </c>
      <c r="E21" s="17" t="s">
        <v>40</v>
      </c>
      <c r="F21" s="18">
        <v>2</v>
      </c>
      <c r="G21" s="18">
        <f>[5]BKI032210036806!N5</f>
        <v>54</v>
      </c>
      <c r="H21" s="197">
        <v>3000</v>
      </c>
      <c r="I21" s="198"/>
      <c r="J21" s="178">
        <f t="shared" si="0"/>
        <v>162000</v>
      </c>
      <c r="L21"/>
    </row>
    <row r="22" spans="1:12" ht="39" customHeight="1" x14ac:dyDescent="0.25">
      <c r="A22" s="13">
        <f t="shared" si="1"/>
        <v>5</v>
      </c>
      <c r="B22" s="14">
        <f>[5]BKI032210036814!E3</f>
        <v>44440</v>
      </c>
      <c r="C22" s="103" t="str">
        <f>[5]BKI032210036814!A3</f>
        <v>BKI032210036814</v>
      </c>
      <c r="D22" s="17" t="s">
        <v>464</v>
      </c>
      <c r="E22" s="17" t="s">
        <v>41</v>
      </c>
      <c r="F22" s="18">
        <v>2</v>
      </c>
      <c r="G22" s="18">
        <f>[5]BKI032210036814!N5</f>
        <v>11</v>
      </c>
      <c r="H22" s="197">
        <v>3000</v>
      </c>
      <c r="I22" s="198"/>
      <c r="J22" s="178">
        <f t="shared" si="0"/>
        <v>33000</v>
      </c>
      <c r="L22"/>
    </row>
    <row r="23" spans="1:12" ht="39" customHeight="1" x14ac:dyDescent="0.25">
      <c r="A23" s="13">
        <f t="shared" si="1"/>
        <v>6</v>
      </c>
      <c r="B23" s="14">
        <f>[5]BKI032210036822!E3</f>
        <v>44440</v>
      </c>
      <c r="C23" s="103" t="str">
        <f>[5]BKI032210036822!A3</f>
        <v>BKI032210036822</v>
      </c>
      <c r="D23" s="17" t="s">
        <v>464</v>
      </c>
      <c r="E23" s="17" t="s">
        <v>40</v>
      </c>
      <c r="F23" s="18">
        <v>16</v>
      </c>
      <c r="G23" s="18">
        <f>[5]BKI032210036822!N19</f>
        <v>154</v>
      </c>
      <c r="H23" s="197">
        <v>3000</v>
      </c>
      <c r="I23" s="198"/>
      <c r="J23" s="178">
        <f t="shared" si="0"/>
        <v>462000</v>
      </c>
      <c r="L23"/>
    </row>
    <row r="24" spans="1:12" ht="39" customHeight="1" x14ac:dyDescent="0.25">
      <c r="A24" s="13">
        <f t="shared" si="1"/>
        <v>7</v>
      </c>
      <c r="B24" s="14">
        <f>[5]BKI032210036830!E3</f>
        <v>44440</v>
      </c>
      <c r="C24" s="103" t="str">
        <f>[5]BKI032210036830!A3</f>
        <v>BKI032210036830</v>
      </c>
      <c r="D24" s="17" t="s">
        <v>464</v>
      </c>
      <c r="E24" s="17" t="s">
        <v>41</v>
      </c>
      <c r="F24" s="18">
        <v>5</v>
      </c>
      <c r="G24" s="18">
        <f>[5]BKI032210036830!N8</f>
        <v>63</v>
      </c>
      <c r="H24" s="197">
        <v>3000</v>
      </c>
      <c r="I24" s="198"/>
      <c r="J24" s="178">
        <f t="shared" si="0"/>
        <v>189000</v>
      </c>
      <c r="L24"/>
    </row>
    <row r="25" spans="1:12" ht="39" customHeight="1" x14ac:dyDescent="0.25">
      <c r="A25" s="13">
        <f t="shared" si="1"/>
        <v>8</v>
      </c>
      <c r="B25" s="14">
        <f>[5]BKI032210036848!E3</f>
        <v>44441</v>
      </c>
      <c r="C25" s="103" t="str">
        <f>[5]BKI032210036848!A3</f>
        <v>BKI032210036848</v>
      </c>
      <c r="D25" s="17" t="s">
        <v>464</v>
      </c>
      <c r="E25" s="17" t="s">
        <v>40</v>
      </c>
      <c r="F25" s="18">
        <v>215</v>
      </c>
      <c r="G25" s="18">
        <f>[5]BKI032210036848!N218</f>
        <v>5674</v>
      </c>
      <c r="H25" s="197">
        <v>3000</v>
      </c>
      <c r="I25" s="198"/>
      <c r="J25" s="178">
        <f t="shared" si="0"/>
        <v>17022000</v>
      </c>
      <c r="L25"/>
    </row>
    <row r="26" spans="1:12" ht="39" customHeight="1" x14ac:dyDescent="0.25">
      <c r="A26" s="13">
        <f t="shared" si="1"/>
        <v>9</v>
      </c>
      <c r="B26" s="14">
        <f>[5]BKI032210036855!E3</f>
        <v>44441</v>
      </c>
      <c r="C26" s="103" t="str">
        <f>[5]BKI032210036855!A3</f>
        <v>BKI032210036855</v>
      </c>
      <c r="D26" s="17" t="s">
        <v>464</v>
      </c>
      <c r="E26" s="17" t="s">
        <v>41</v>
      </c>
      <c r="F26" s="18">
        <v>208</v>
      </c>
      <c r="G26" s="18">
        <f>[5]BKI032210036855!N211</f>
        <v>5524</v>
      </c>
      <c r="H26" s="197">
        <v>3000</v>
      </c>
      <c r="I26" s="198"/>
      <c r="J26" s="178">
        <f t="shared" si="0"/>
        <v>16572000</v>
      </c>
      <c r="L26"/>
    </row>
    <row r="27" spans="1:12" ht="39" customHeight="1" x14ac:dyDescent="0.25">
      <c r="A27" s="13">
        <f t="shared" si="1"/>
        <v>10</v>
      </c>
      <c r="B27" s="14">
        <f>[5]BKI032210036863!E3</f>
        <v>44441</v>
      </c>
      <c r="C27" s="103" t="str">
        <f>[5]BKI032210036863!A3</f>
        <v>BKI032210036863</v>
      </c>
      <c r="D27" s="17" t="s">
        <v>464</v>
      </c>
      <c r="E27" s="17" t="s">
        <v>41</v>
      </c>
      <c r="F27" s="18">
        <v>48</v>
      </c>
      <c r="G27" s="18">
        <f>[5]BKI032210036863!N51</f>
        <v>1242</v>
      </c>
      <c r="H27" s="197">
        <v>3000</v>
      </c>
      <c r="I27" s="198"/>
      <c r="J27" s="178">
        <f t="shared" si="0"/>
        <v>3726000</v>
      </c>
      <c r="L27"/>
    </row>
    <row r="28" spans="1:12" ht="39" customHeight="1" x14ac:dyDescent="0.25">
      <c r="A28" s="13">
        <f t="shared" si="1"/>
        <v>11</v>
      </c>
      <c r="B28" s="14">
        <f>[5]BKI032210036871!E3</f>
        <v>44441</v>
      </c>
      <c r="C28" s="103" t="str">
        <f>[5]BKI032210036871!A3</f>
        <v>BKI032210036871</v>
      </c>
      <c r="D28" s="17" t="s">
        <v>464</v>
      </c>
      <c r="E28" s="17" t="s">
        <v>40</v>
      </c>
      <c r="F28" s="18">
        <v>5</v>
      </c>
      <c r="G28" s="18">
        <f>[5]BKI032210036871!N8</f>
        <v>231</v>
      </c>
      <c r="H28" s="197">
        <v>3000</v>
      </c>
      <c r="I28" s="198"/>
      <c r="J28" s="178">
        <f t="shared" si="0"/>
        <v>693000</v>
      </c>
      <c r="L28"/>
    </row>
    <row r="29" spans="1:12" ht="39" customHeight="1" x14ac:dyDescent="0.25">
      <c r="A29" s="13">
        <f t="shared" si="1"/>
        <v>12</v>
      </c>
      <c r="B29" s="14">
        <f>[5]BKI032210036897!E3</f>
        <v>44442</v>
      </c>
      <c r="C29" s="103" t="str">
        <f>[5]BKI032210036897!A3</f>
        <v>BKI032210036897</v>
      </c>
      <c r="D29" s="17" t="s">
        <v>464</v>
      </c>
      <c r="E29" s="17" t="s">
        <v>40</v>
      </c>
      <c r="F29" s="18">
        <v>208</v>
      </c>
      <c r="G29" s="18">
        <f>[5]BKI032210036897!N211</f>
        <v>4675</v>
      </c>
      <c r="H29" s="197">
        <v>3000</v>
      </c>
      <c r="I29" s="198"/>
      <c r="J29" s="178">
        <f t="shared" si="0"/>
        <v>14025000</v>
      </c>
      <c r="L29"/>
    </row>
    <row r="30" spans="1:12" ht="39" customHeight="1" x14ac:dyDescent="0.25">
      <c r="A30" s="13">
        <f t="shared" si="1"/>
        <v>13</v>
      </c>
      <c r="B30" s="14">
        <f>[5]BKI032210036905!E3</f>
        <v>44442</v>
      </c>
      <c r="C30" s="103" t="str">
        <f>[5]BKI032210036905!A3</f>
        <v>BKI032210036905</v>
      </c>
      <c r="D30" s="17" t="s">
        <v>464</v>
      </c>
      <c r="E30" s="17" t="s">
        <v>41</v>
      </c>
      <c r="F30" s="18">
        <v>76</v>
      </c>
      <c r="G30" s="18">
        <f>[5]BKI032210036905!N79</f>
        <v>1703</v>
      </c>
      <c r="H30" s="197">
        <v>3000</v>
      </c>
      <c r="I30" s="198"/>
      <c r="J30" s="178">
        <f t="shared" si="0"/>
        <v>5109000</v>
      </c>
      <c r="L30"/>
    </row>
    <row r="31" spans="1:12" ht="39" customHeight="1" x14ac:dyDescent="0.25">
      <c r="A31" s="13">
        <f t="shared" si="1"/>
        <v>14</v>
      </c>
      <c r="B31" s="14">
        <f>[5]BKI032210036921!E3</f>
        <v>44442</v>
      </c>
      <c r="C31" s="103" t="str">
        <f>[5]BKI032210036921!A3</f>
        <v>BKI032210036921</v>
      </c>
      <c r="D31" s="17" t="s">
        <v>464</v>
      </c>
      <c r="E31" s="17" t="s">
        <v>40</v>
      </c>
      <c r="F31" s="18">
        <v>1</v>
      </c>
      <c r="G31" s="18">
        <f>[5]BKI032210036921!N4</f>
        <v>34</v>
      </c>
      <c r="H31" s="197">
        <v>3000</v>
      </c>
      <c r="I31" s="198"/>
      <c r="J31" s="178">
        <f t="shared" si="0"/>
        <v>102000</v>
      </c>
      <c r="L31"/>
    </row>
    <row r="32" spans="1:12" ht="39" customHeight="1" x14ac:dyDescent="0.25">
      <c r="A32" s="13">
        <f t="shared" si="1"/>
        <v>15</v>
      </c>
      <c r="B32" s="14">
        <f>[5]BKI032210036939!E3</f>
        <v>44442</v>
      </c>
      <c r="C32" s="103" t="str">
        <f>[5]BKI032210036939!A3</f>
        <v>BKI032210036939</v>
      </c>
      <c r="D32" s="17" t="s">
        <v>464</v>
      </c>
      <c r="E32" s="17" t="s">
        <v>41</v>
      </c>
      <c r="F32" s="19">
        <v>143</v>
      </c>
      <c r="G32" s="19">
        <f>[5]BKI032210036939!N146</f>
        <v>2898</v>
      </c>
      <c r="H32" s="197">
        <v>3000</v>
      </c>
      <c r="I32" s="198"/>
      <c r="J32" s="178">
        <f t="shared" si="0"/>
        <v>8694000</v>
      </c>
      <c r="L32"/>
    </row>
    <row r="33" spans="1:12" ht="39" customHeight="1" x14ac:dyDescent="0.25">
      <c r="A33" s="13">
        <f t="shared" si="1"/>
        <v>16</v>
      </c>
      <c r="B33" s="14">
        <f>[5]BKI032210036954!E3</f>
        <v>44443</v>
      </c>
      <c r="C33" s="103" t="str">
        <f>[5]BKI032210036954!A3</f>
        <v>BKI032210036954</v>
      </c>
      <c r="D33" s="17" t="s">
        <v>464</v>
      </c>
      <c r="E33" s="17" t="s">
        <v>40</v>
      </c>
      <c r="F33" s="18">
        <v>206</v>
      </c>
      <c r="G33" s="18">
        <f>[5]BKI032210036954!N209</f>
        <v>4966</v>
      </c>
      <c r="H33" s="197">
        <v>3000</v>
      </c>
      <c r="I33" s="198"/>
      <c r="J33" s="178">
        <f t="shared" si="0"/>
        <v>14898000</v>
      </c>
      <c r="L33"/>
    </row>
    <row r="34" spans="1:12" ht="39" customHeight="1" x14ac:dyDescent="0.25">
      <c r="A34" s="13">
        <f t="shared" si="1"/>
        <v>17</v>
      </c>
      <c r="B34" s="14">
        <f>[5]BKI032210037028!E3</f>
        <v>44443</v>
      </c>
      <c r="C34" s="103" t="str">
        <f>[5]BKI032210037028!A3</f>
        <v>BKI032210037028</v>
      </c>
      <c r="D34" s="17" t="s">
        <v>464</v>
      </c>
      <c r="E34" s="17" t="s">
        <v>40</v>
      </c>
      <c r="F34" s="18">
        <v>1</v>
      </c>
      <c r="G34" s="18">
        <f>[5]BKI032210037028!N4</f>
        <v>51</v>
      </c>
      <c r="H34" s="197">
        <v>3000</v>
      </c>
      <c r="I34" s="198"/>
      <c r="J34" s="178">
        <f t="shared" si="0"/>
        <v>153000</v>
      </c>
      <c r="L34"/>
    </row>
    <row r="35" spans="1:12" ht="39" customHeight="1" x14ac:dyDescent="0.25">
      <c r="A35" s="13">
        <f t="shared" si="1"/>
        <v>18</v>
      </c>
      <c r="B35" s="14">
        <f>[5]BKI032210037010!E3</f>
        <v>44443</v>
      </c>
      <c r="C35" s="103" t="str">
        <f>[5]BKI032210037010!A3</f>
        <v>BKI032210037010</v>
      </c>
      <c r="D35" s="17" t="s">
        <v>464</v>
      </c>
      <c r="E35" s="17" t="s">
        <v>41</v>
      </c>
      <c r="F35" s="18">
        <v>229</v>
      </c>
      <c r="G35" s="18">
        <f>[5]BKI032210037010!N232</f>
        <v>6014</v>
      </c>
      <c r="H35" s="197">
        <v>3000</v>
      </c>
      <c r="I35" s="198"/>
      <c r="J35" s="178">
        <f t="shared" si="0"/>
        <v>18042000</v>
      </c>
      <c r="L35"/>
    </row>
    <row r="36" spans="1:12" ht="32.25" customHeight="1" thickBot="1" x14ac:dyDescent="0.3">
      <c r="A36" s="191" t="s">
        <v>24</v>
      </c>
      <c r="B36" s="192"/>
      <c r="C36" s="192"/>
      <c r="D36" s="192"/>
      <c r="E36" s="192"/>
      <c r="F36" s="192"/>
      <c r="G36" s="192"/>
      <c r="H36" s="192"/>
      <c r="I36" s="193"/>
      <c r="J36" s="22" t="e">
        <f>SUM(J18:J35)</f>
        <v>#REF!</v>
      </c>
      <c r="L36" s="3" t="e">
        <f>[5]BKI032210036772!P232+#REF!+#REF!+#REF!+#REF!+#REF!+#REF!+#REF!+#REF!+#REF!+#REF!+#REF!+#REF!+#REF!+#REF!+#REF!+#REF!+#REF!+#REF!+#REF!+#REF!+#REF!+#REF!+#REF!+#REF!+#REF!+#REF!+#REF!+#REF!+#REF!</f>
        <v>#REF!</v>
      </c>
    </row>
    <row r="37" spans="1:12" x14ac:dyDescent="0.25">
      <c r="A37" s="194"/>
      <c r="B37" s="194"/>
      <c r="C37" s="177"/>
      <c r="D37" s="177"/>
      <c r="E37" s="177"/>
      <c r="F37" s="177"/>
      <c r="G37" s="177"/>
      <c r="H37" s="23"/>
      <c r="I37" s="23"/>
      <c r="J37" s="24"/>
    </row>
    <row r="38" spans="1:12" x14ac:dyDescent="0.25">
      <c r="A38" s="177"/>
      <c r="B38" s="177"/>
      <c r="C38" s="177"/>
      <c r="D38" s="177"/>
      <c r="E38" s="177"/>
      <c r="F38" s="177"/>
      <c r="G38" s="59" t="s">
        <v>36</v>
      </c>
      <c r="H38" s="59"/>
      <c r="I38" s="23"/>
      <c r="J38" s="24" t="e">
        <f>J36*10%</f>
        <v>#REF!</v>
      </c>
      <c r="L38" s="25"/>
    </row>
    <row r="39" spans="1:12" x14ac:dyDescent="0.25">
      <c r="A39" s="177"/>
      <c r="B39" s="177"/>
      <c r="C39" s="177"/>
      <c r="D39" s="177"/>
      <c r="E39" s="177"/>
      <c r="F39" s="177"/>
      <c r="G39" s="171" t="s">
        <v>436</v>
      </c>
      <c r="H39" s="171"/>
      <c r="I39" s="172"/>
      <c r="J39" s="173" t="e">
        <f>J36-J38</f>
        <v>#REF!</v>
      </c>
      <c r="L39" s="25"/>
    </row>
    <row r="40" spans="1:12" x14ac:dyDescent="0.25">
      <c r="A40" s="177"/>
      <c r="B40" s="177"/>
      <c r="C40" s="177"/>
      <c r="D40" s="177"/>
      <c r="E40" s="177"/>
      <c r="F40" s="177"/>
      <c r="G40" s="59" t="s">
        <v>25</v>
      </c>
      <c r="H40" s="59"/>
      <c r="I40" s="25" t="e">
        <f>#REF!*1%</f>
        <v>#REF!</v>
      </c>
      <c r="J40" s="24" t="e">
        <f>J39*1%</f>
        <v>#REF!</v>
      </c>
    </row>
    <row r="41" spans="1:12" ht="16.5" thickBot="1" x14ac:dyDescent="0.3">
      <c r="A41" s="177"/>
      <c r="B41" s="177"/>
      <c r="C41" s="177"/>
      <c r="D41" s="177"/>
      <c r="E41" s="177"/>
      <c r="F41" s="177"/>
      <c r="G41" s="61" t="s">
        <v>220</v>
      </c>
      <c r="H41" s="61"/>
      <c r="I41" s="26">
        <f>I37*10%</f>
        <v>0</v>
      </c>
      <c r="J41" s="26" t="e">
        <f>J39*2%</f>
        <v>#REF!</v>
      </c>
    </row>
    <row r="42" spans="1:12" x14ac:dyDescent="0.25">
      <c r="E42" s="1"/>
      <c r="F42" s="1"/>
      <c r="G42" s="27" t="s">
        <v>437</v>
      </c>
      <c r="H42" s="27"/>
      <c r="I42" s="28" t="e">
        <f>I36+I40</f>
        <v>#REF!</v>
      </c>
      <c r="J42" s="28" t="e">
        <f>J39+J40-J41</f>
        <v>#REF!</v>
      </c>
    </row>
    <row r="43" spans="1:12" x14ac:dyDescent="0.25">
      <c r="E43" s="1"/>
      <c r="F43" s="1"/>
      <c r="G43" s="27"/>
      <c r="H43" s="27"/>
      <c r="I43" s="28"/>
      <c r="J43" s="28"/>
    </row>
    <row r="44" spans="1:12" x14ac:dyDescent="0.25">
      <c r="A44" s="1" t="s">
        <v>465</v>
      </c>
      <c r="D44" s="1"/>
      <c r="E44" s="1"/>
      <c r="F44" s="1"/>
      <c r="G44" s="1"/>
      <c r="H44" s="27"/>
      <c r="I44" s="27"/>
      <c r="J44" s="28"/>
    </row>
    <row r="45" spans="1:12" x14ac:dyDescent="0.25">
      <c r="A45" s="42"/>
      <c r="D45" s="1"/>
      <c r="E45" s="1"/>
      <c r="F45" s="1"/>
      <c r="G45" s="1"/>
      <c r="H45" s="27"/>
      <c r="I45" s="27"/>
      <c r="J45" s="28"/>
    </row>
    <row r="46" spans="1:12" x14ac:dyDescent="0.25">
      <c r="D46" s="1"/>
      <c r="E46" s="1"/>
      <c r="F46" s="1"/>
      <c r="G46" s="1"/>
      <c r="H46" s="27"/>
      <c r="I46" s="27"/>
      <c r="J46" s="28"/>
    </row>
    <row r="47" spans="1:12" x14ac:dyDescent="0.25">
      <c r="A47" s="30" t="s">
        <v>30</v>
      </c>
    </row>
    <row r="48" spans="1:12" x14ac:dyDescent="0.25">
      <c r="A48" s="31" t="s">
        <v>31</v>
      </c>
      <c r="B48" s="32"/>
      <c r="C48" s="32"/>
      <c r="D48" s="33"/>
      <c r="E48" s="33"/>
      <c r="F48" s="33"/>
      <c r="G48" s="33"/>
    </row>
    <row r="49" spans="1:10" x14ac:dyDescent="0.25">
      <c r="A49" s="31" t="s">
        <v>32</v>
      </c>
      <c r="B49" s="32"/>
      <c r="C49" s="32"/>
      <c r="D49" s="33"/>
      <c r="E49" s="33"/>
      <c r="F49" s="33"/>
      <c r="G49" s="33"/>
    </row>
    <row r="50" spans="1:10" x14ac:dyDescent="0.25">
      <c r="A50" s="36" t="s">
        <v>467</v>
      </c>
      <c r="B50" s="35"/>
      <c r="C50" s="35"/>
      <c r="D50" s="33"/>
      <c r="E50" s="33"/>
      <c r="F50" s="33"/>
      <c r="G50" s="33"/>
    </row>
    <row r="51" spans="1:10" x14ac:dyDescent="0.25">
      <c r="A51" s="36" t="s">
        <v>0</v>
      </c>
      <c r="B51" s="37"/>
      <c r="C51" s="37"/>
      <c r="D51" s="33"/>
      <c r="E51" s="33"/>
      <c r="F51" s="33"/>
      <c r="G51" s="33"/>
    </row>
    <row r="52" spans="1:10" x14ac:dyDescent="0.25">
      <c r="A52" s="38"/>
      <c r="B52" s="38"/>
      <c r="C52" s="38"/>
    </row>
    <row r="53" spans="1:10" x14ac:dyDescent="0.25">
      <c r="H53" s="39" t="s">
        <v>34</v>
      </c>
      <c r="I53" s="195" t="str">
        <f>+J13</f>
        <v xml:space="preserve"> 25 Oktober 21</v>
      </c>
      <c r="J53" s="196"/>
    </row>
    <row r="57" spans="1:10" ht="18" customHeight="1" x14ac:dyDescent="0.25"/>
    <row r="58" spans="1:10" ht="17.25" customHeight="1" x14ac:dyDescent="0.25"/>
    <row r="60" spans="1:10" x14ac:dyDescent="0.25">
      <c r="H60" s="183" t="s">
        <v>35</v>
      </c>
      <c r="I60" s="183"/>
      <c r="J60" s="183"/>
    </row>
  </sheetData>
  <mergeCells count="27">
    <mergeCell ref="H18:I18"/>
    <mergeCell ref="A10:J10"/>
    <mergeCell ref="G12:H12"/>
    <mergeCell ref="G13:H13"/>
    <mergeCell ref="G14:H14"/>
    <mergeCell ref="H17:I17"/>
    <mergeCell ref="H30:I30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H28:I28"/>
    <mergeCell ref="H29:I29"/>
    <mergeCell ref="A37:B37"/>
    <mergeCell ref="I53:J53"/>
    <mergeCell ref="H60:J60"/>
    <mergeCell ref="H31:I31"/>
    <mergeCell ref="H32:I32"/>
    <mergeCell ref="H33:I33"/>
    <mergeCell ref="H34:I34"/>
    <mergeCell ref="H35:I35"/>
    <mergeCell ref="A36:I3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4"/>
  <sheetViews>
    <sheetView topLeftCell="A11" workbookViewId="0">
      <selection activeCell="L21" sqref="L21"/>
    </sheetView>
  </sheetViews>
  <sheetFormatPr defaultRowHeight="15" x14ac:dyDescent="0.25"/>
  <cols>
    <col min="1" max="1" width="4.85546875" customWidth="1"/>
    <col min="2" max="2" width="10.28515625" customWidth="1"/>
    <col min="3" max="3" width="9.140625" customWidth="1"/>
    <col min="4" max="4" width="25" customWidth="1"/>
    <col min="5" max="5" width="13.140625" customWidth="1"/>
    <col min="6" max="6" width="4.42578125" customWidth="1"/>
    <col min="7" max="7" width="13" style="121" customWidth="1"/>
    <col min="8" max="8" width="1.85546875" style="121" customWidth="1"/>
    <col min="9" max="9" width="19.140625" customWidth="1"/>
  </cols>
  <sheetData>
    <row r="2" spans="1:15" x14ac:dyDescent="0.25">
      <c r="A2" s="120" t="s">
        <v>0</v>
      </c>
      <c r="B2" s="120"/>
      <c r="C2" s="120"/>
    </row>
    <row r="3" spans="1:15" x14ac:dyDescent="0.25">
      <c r="A3" s="4" t="s">
        <v>1</v>
      </c>
      <c r="B3" s="122"/>
      <c r="C3" s="122"/>
    </row>
    <row r="4" spans="1:15" x14ac:dyDescent="0.25">
      <c r="A4" s="4" t="s">
        <v>2</v>
      </c>
      <c r="B4" s="122"/>
      <c r="C4" s="122"/>
    </row>
    <row r="5" spans="1:15" x14ac:dyDescent="0.25">
      <c r="A5" s="4" t="s">
        <v>3</v>
      </c>
      <c r="B5" s="122"/>
      <c r="C5" s="122"/>
    </row>
    <row r="6" spans="1:15" x14ac:dyDescent="0.25">
      <c r="A6" s="4" t="s">
        <v>4</v>
      </c>
      <c r="B6" s="122"/>
      <c r="C6" s="122"/>
      <c r="D6" s="122"/>
    </row>
    <row r="7" spans="1:15" x14ac:dyDescent="0.25">
      <c r="A7" s="4" t="s">
        <v>5</v>
      </c>
      <c r="B7" s="122"/>
      <c r="C7" s="122"/>
      <c r="D7" s="122"/>
    </row>
    <row r="9" spans="1:15" ht="15.75" thickBot="1" x14ac:dyDescent="0.3">
      <c r="A9" s="123"/>
      <c r="B9" s="123"/>
      <c r="C9" s="123"/>
      <c r="D9" s="123"/>
      <c r="E9" s="123"/>
      <c r="F9" s="123"/>
      <c r="G9" s="124"/>
      <c r="H9" s="124"/>
      <c r="I9" s="123"/>
    </row>
    <row r="10" spans="1:15" ht="24" thickBot="1" x14ac:dyDescent="0.4">
      <c r="A10" s="228" t="s">
        <v>6</v>
      </c>
      <c r="B10" s="229"/>
      <c r="C10" s="229"/>
      <c r="D10" s="229"/>
      <c r="E10" s="229"/>
      <c r="F10" s="229"/>
      <c r="G10" s="229"/>
      <c r="H10" s="229"/>
      <c r="I10" s="230"/>
    </row>
    <row r="12" spans="1:15" ht="15.75" x14ac:dyDescent="0.25">
      <c r="A12" t="s">
        <v>7</v>
      </c>
      <c r="B12" t="s">
        <v>298</v>
      </c>
      <c r="G12" s="121" t="s">
        <v>9</v>
      </c>
      <c r="H12" s="125" t="s">
        <v>10</v>
      </c>
      <c r="I12" s="8" t="s">
        <v>468</v>
      </c>
    </row>
    <row r="13" spans="1:15" ht="15.75" x14ac:dyDescent="0.25">
      <c r="B13" s="126" t="s">
        <v>299</v>
      </c>
      <c r="C13" s="126"/>
      <c r="E13" s="126"/>
      <c r="G13" s="121" t="s">
        <v>11</v>
      </c>
      <c r="H13" s="125" t="s">
        <v>10</v>
      </c>
      <c r="I13" s="9" t="s">
        <v>469</v>
      </c>
      <c r="O13" t="s">
        <v>28</v>
      </c>
    </row>
    <row r="14" spans="1:15" ht="15.75" x14ac:dyDescent="0.25">
      <c r="B14" s="126" t="s">
        <v>300</v>
      </c>
      <c r="C14" s="126"/>
      <c r="E14" s="126"/>
      <c r="G14" s="121" t="s">
        <v>12</v>
      </c>
      <c r="H14" s="125" t="s">
        <v>10</v>
      </c>
      <c r="I14" s="9" t="s">
        <v>470</v>
      </c>
    </row>
    <row r="15" spans="1:15" x14ac:dyDescent="0.25">
      <c r="B15" s="126"/>
      <c r="C15" s="126"/>
      <c r="E15" s="126"/>
      <c r="I15" s="180"/>
    </row>
    <row r="16" spans="1:15" x14ac:dyDescent="0.25">
      <c r="A16" t="s">
        <v>13</v>
      </c>
      <c r="B16" t="s">
        <v>14</v>
      </c>
    </row>
    <row r="17" spans="1:9" ht="11.25" customHeight="1" thickBot="1" x14ac:dyDescent="0.3"/>
    <row r="18" spans="1:9" x14ac:dyDescent="0.25">
      <c r="A18" s="128" t="s">
        <v>15</v>
      </c>
      <c r="B18" s="129" t="s">
        <v>16</v>
      </c>
      <c r="C18" s="129" t="s">
        <v>17</v>
      </c>
      <c r="D18" s="129" t="s">
        <v>18</v>
      </c>
      <c r="E18" s="129" t="s">
        <v>19</v>
      </c>
      <c r="F18" s="129" t="s">
        <v>21</v>
      </c>
      <c r="G18" s="231" t="s">
        <v>22</v>
      </c>
      <c r="H18" s="232"/>
      <c r="I18" s="130" t="s">
        <v>23</v>
      </c>
    </row>
    <row r="19" spans="1:9" ht="63.75" customHeight="1" x14ac:dyDescent="0.25">
      <c r="A19" s="131">
        <v>1</v>
      </c>
      <c r="B19" s="132">
        <v>44483</v>
      </c>
      <c r="C19" s="133" t="s">
        <v>471</v>
      </c>
      <c r="D19" s="134" t="s">
        <v>475</v>
      </c>
      <c r="E19" s="134" t="s">
        <v>301</v>
      </c>
      <c r="F19" s="135">
        <v>3</v>
      </c>
      <c r="G19" s="226">
        <v>1600000</v>
      </c>
      <c r="H19" s="227"/>
      <c r="I19" s="136">
        <f>G19</f>
        <v>1600000</v>
      </c>
    </row>
    <row r="20" spans="1:9" ht="48.75" customHeight="1" x14ac:dyDescent="0.25">
      <c r="A20" s="131">
        <v>2</v>
      </c>
      <c r="B20" s="132">
        <v>44489</v>
      </c>
      <c r="C20" s="133" t="s">
        <v>472</v>
      </c>
      <c r="D20" s="134" t="s">
        <v>476</v>
      </c>
      <c r="E20" s="134" t="s">
        <v>473</v>
      </c>
      <c r="F20" s="135">
        <v>3</v>
      </c>
      <c r="G20" s="226">
        <v>2000000</v>
      </c>
      <c r="H20" s="227"/>
      <c r="I20" s="136">
        <f t="shared" ref="I20:I21" si="0">G20</f>
        <v>2000000</v>
      </c>
    </row>
    <row r="21" spans="1:9" ht="44.25" customHeight="1" x14ac:dyDescent="0.25">
      <c r="A21" s="131">
        <v>3</v>
      </c>
      <c r="B21" s="132">
        <v>44489</v>
      </c>
      <c r="C21" s="133" t="s">
        <v>478</v>
      </c>
      <c r="D21" s="134" t="s">
        <v>474</v>
      </c>
      <c r="E21" s="134" t="s">
        <v>318</v>
      </c>
      <c r="F21" s="135">
        <v>3</v>
      </c>
      <c r="G21" s="226">
        <v>2400000</v>
      </c>
      <c r="H21" s="227"/>
      <c r="I21" s="136">
        <f t="shared" si="0"/>
        <v>2400000</v>
      </c>
    </row>
    <row r="22" spans="1:9" ht="29.25" customHeight="1" thickBot="1" x14ac:dyDescent="0.3">
      <c r="A22" s="220" t="s">
        <v>24</v>
      </c>
      <c r="B22" s="221"/>
      <c r="C22" s="221"/>
      <c r="D22" s="221"/>
      <c r="E22" s="221"/>
      <c r="F22" s="221"/>
      <c r="G22" s="221"/>
      <c r="H22" s="222"/>
      <c r="I22" s="137">
        <f>SUM(I19:I21)</f>
        <v>6000000</v>
      </c>
    </row>
    <row r="23" spans="1:9" ht="8.25" customHeight="1" x14ac:dyDescent="0.25">
      <c r="A23" s="223"/>
      <c r="B23" s="223"/>
      <c r="C23" s="223"/>
      <c r="D23" s="223"/>
      <c r="E23" s="223"/>
      <c r="F23" s="138"/>
      <c r="G23" s="139"/>
      <c r="H23" s="139"/>
      <c r="I23" s="140"/>
    </row>
    <row r="24" spans="1:9" ht="18" customHeight="1" x14ac:dyDescent="0.25">
      <c r="A24" s="141"/>
      <c r="B24" s="141"/>
      <c r="C24" s="141"/>
      <c r="D24" s="141"/>
      <c r="E24" s="141"/>
      <c r="F24" s="138"/>
      <c r="G24" s="142" t="s">
        <v>304</v>
      </c>
      <c r="H24" s="139"/>
      <c r="I24" s="140">
        <f>I22*1%</f>
        <v>60000</v>
      </c>
    </row>
    <row r="25" spans="1:9" ht="18" customHeight="1" thickBot="1" x14ac:dyDescent="0.3">
      <c r="A25" s="138"/>
      <c r="B25" s="138"/>
      <c r="C25" s="138"/>
      <c r="D25" s="138"/>
      <c r="E25" s="138"/>
      <c r="F25" s="138"/>
      <c r="G25" s="143" t="s">
        <v>305</v>
      </c>
      <c r="H25" s="143"/>
      <c r="I25" s="144">
        <f>I22*2%</f>
        <v>120000</v>
      </c>
    </row>
    <row r="26" spans="1:9" x14ac:dyDescent="0.25">
      <c r="F26" s="120"/>
      <c r="G26" s="145" t="s">
        <v>29</v>
      </c>
      <c r="H26" s="145"/>
      <c r="I26" s="146">
        <f>I22+I24-I25</f>
        <v>5940000</v>
      </c>
    </row>
    <row r="27" spans="1:9" ht="7.5" customHeight="1" x14ac:dyDescent="0.25">
      <c r="F27" s="120"/>
      <c r="G27" s="145"/>
      <c r="H27" s="145"/>
      <c r="I27" s="146"/>
    </row>
    <row r="28" spans="1:9" ht="21" customHeight="1" x14ac:dyDescent="0.25">
      <c r="A28" s="147" t="s">
        <v>477</v>
      </c>
      <c r="B28" s="120"/>
      <c r="C28" s="120"/>
      <c r="F28" s="120"/>
      <c r="G28" s="145"/>
      <c r="H28" s="145"/>
      <c r="I28" s="146"/>
    </row>
    <row r="29" spans="1:9" ht="6.75" customHeight="1" x14ac:dyDescent="0.25">
      <c r="F29" s="120"/>
      <c r="G29" s="145"/>
      <c r="H29" s="145"/>
      <c r="I29" s="146"/>
    </row>
    <row r="30" spans="1:9" ht="15.75" x14ac:dyDescent="0.25">
      <c r="A30" s="30" t="s">
        <v>30</v>
      </c>
      <c r="B30" s="148"/>
      <c r="C30" s="148"/>
      <c r="D30" s="148"/>
    </row>
    <row r="31" spans="1:9" ht="15.75" x14ac:dyDescent="0.25">
      <c r="A31" s="31" t="s">
        <v>31</v>
      </c>
      <c r="B31" s="120"/>
      <c r="C31" s="120"/>
      <c r="D31" s="120"/>
    </row>
    <row r="32" spans="1:9" ht="15.75" x14ac:dyDescent="0.25">
      <c r="A32" s="31" t="s">
        <v>32</v>
      </c>
      <c r="B32" s="120"/>
      <c r="C32" s="120"/>
      <c r="D32" s="120"/>
    </row>
    <row r="33" spans="1:9" ht="15.75" x14ac:dyDescent="0.25">
      <c r="A33" s="34" t="s">
        <v>33</v>
      </c>
      <c r="B33" s="149"/>
      <c r="C33" s="149"/>
      <c r="D33" s="150"/>
    </row>
    <row r="34" spans="1:9" ht="15.75" x14ac:dyDescent="0.25">
      <c r="A34" s="36" t="s">
        <v>0</v>
      </c>
      <c r="B34" s="151"/>
      <c r="C34" s="151"/>
      <c r="D34" s="151"/>
    </row>
    <row r="35" spans="1:9" x14ac:dyDescent="0.25">
      <c r="A35" s="150"/>
      <c r="B35" s="150"/>
      <c r="C35" s="150"/>
      <c r="D35" s="150"/>
    </row>
    <row r="36" spans="1:9" x14ac:dyDescent="0.25">
      <c r="A36" s="151"/>
      <c r="B36" s="151"/>
      <c r="C36" s="151"/>
      <c r="D36" s="151"/>
    </row>
    <row r="37" spans="1:9" x14ac:dyDescent="0.25">
      <c r="G37" s="152" t="s">
        <v>34</v>
      </c>
      <c r="H37" s="224" t="str">
        <f>+I13</f>
        <v xml:space="preserve"> 28 Oktober 2021</v>
      </c>
      <c r="I37" s="225"/>
    </row>
    <row r="44" spans="1:9" ht="15.75" x14ac:dyDescent="0.25">
      <c r="G44" s="183" t="s">
        <v>35</v>
      </c>
      <c r="H44" s="183"/>
      <c r="I44" s="183"/>
    </row>
  </sheetData>
  <mergeCells count="9">
    <mergeCell ref="A22:H22"/>
    <mergeCell ref="A23:E23"/>
    <mergeCell ref="H37:I37"/>
    <mergeCell ref="G44:I44"/>
    <mergeCell ref="A10:I10"/>
    <mergeCell ref="G18:H18"/>
    <mergeCell ref="G19:H19"/>
    <mergeCell ref="G20:H20"/>
    <mergeCell ref="G21:H21"/>
  </mergeCells>
  <printOptions horizontalCentered="1"/>
  <pageMargins left="0.2" right="0.05" top="0.75" bottom="0.75" header="0.3" footer="0.3"/>
  <pageSetup paperSize="9" scale="90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12</vt:i4>
      </vt:variant>
    </vt:vector>
  </HeadingPairs>
  <TitlesOfParts>
    <vt:vector size="59" baseType="lpstr">
      <vt:lpstr>294_W6_PALEMBANG</vt:lpstr>
      <vt:lpstr>295_W6_Depok</vt:lpstr>
      <vt:lpstr>296_W6_CIKUPA</vt:lpstr>
      <vt:lpstr>297_W6_CIREBON</vt:lpstr>
      <vt:lpstr>298_W6_BANDUNG</vt:lpstr>
      <vt:lpstr>299_W6_CIBUBUR</vt:lpstr>
      <vt:lpstr>300_Sicepat_Banjarmasin_19-22</vt:lpstr>
      <vt:lpstr>301_Sicepat_BDJ_21,23-31.08.21</vt:lpstr>
      <vt:lpstr>302_Sicepat_BPN_28-31 agust</vt:lpstr>
      <vt:lpstr>303_Sicepat_Batam 17-31 agust</vt:lpstr>
      <vt:lpstr>304_Kemndiknas_</vt:lpstr>
      <vt:lpstr>305_W6_DENPASAR</vt:lpstr>
      <vt:lpstr>306_W6_SERPONG</vt:lpstr>
      <vt:lpstr>307_Freyssinet_Karawang</vt:lpstr>
      <vt:lpstr>308_MBS_Sulawesi</vt:lpstr>
      <vt:lpstr>309_W6_KOSAMBI</vt:lpstr>
      <vt:lpstr>310_W6_BALI</vt:lpstr>
      <vt:lpstr>311_Mahajaya_Cirebon</vt:lpstr>
      <vt:lpstr>312_Sicepat_PNK_19-31.08.21</vt:lpstr>
      <vt:lpstr>313_W6_SUKABUMI</vt:lpstr>
      <vt:lpstr>314_W6_CITEUREUP BOGOR</vt:lpstr>
      <vt:lpstr>315_W6_PONDOK GEDE</vt:lpstr>
      <vt:lpstr>316_W6_CIREBON</vt:lpstr>
      <vt:lpstr>317_W6_TANGERANG</vt:lpstr>
      <vt:lpstr>318_W6_DEPOK</vt:lpstr>
      <vt:lpstr>319_Marugame_Bandung</vt:lpstr>
      <vt:lpstr>320_Marugame_Bandung</vt:lpstr>
      <vt:lpstr>321_Link pasifik_Mix</vt:lpstr>
      <vt:lpstr>319_W6_DENPASAR</vt:lpstr>
      <vt:lpstr>320_W6_BOGOR</vt:lpstr>
      <vt:lpstr>321_W6_TANGERANG</vt:lpstr>
      <vt:lpstr>322_W6_TANGERANG</vt:lpstr>
      <vt:lpstr>323_W6_TANGERANG </vt:lpstr>
      <vt:lpstr>324_W6_SERANG</vt:lpstr>
      <vt:lpstr>325_W6_SERANG BANTEN</vt:lpstr>
      <vt:lpstr>326_W6_TANGERANG</vt:lpstr>
      <vt:lpstr>327_W6_TANGERANG</vt:lpstr>
      <vt:lpstr>328_Sicepat_Maksar_18,20-31</vt:lpstr>
      <vt:lpstr>329_Sicepat_Batam 01-30.09.21</vt:lpstr>
      <vt:lpstr>330_W6_Kosambi</vt:lpstr>
      <vt:lpstr>331_W6_Tangerang</vt:lpstr>
      <vt:lpstr>332_W6_Tangerang</vt:lpstr>
      <vt:lpstr>333_W6_</vt:lpstr>
      <vt:lpstr>334_Sicepat_BPN 01-04 Sep</vt:lpstr>
      <vt:lpstr>335_Sicepat_Makassar_01-04 Sept</vt:lpstr>
      <vt:lpstr>335_Sicepat_Makassar_01-04  (2</vt:lpstr>
      <vt:lpstr>336_Link pasifik_Mix</vt:lpstr>
      <vt:lpstr>'321_Link pasifik_Mix'!Print_Area</vt:lpstr>
      <vt:lpstr>'336_Link pasifik_Mix'!Print_Area</vt:lpstr>
      <vt:lpstr>'300_Sicepat_Banjarmasin_19-22'!Print_Titles</vt:lpstr>
      <vt:lpstr>'301_Sicepat_BDJ_21,23-31.08.21'!Print_Titles</vt:lpstr>
      <vt:lpstr>'302_Sicepat_BPN_28-31 agust'!Print_Titles</vt:lpstr>
      <vt:lpstr>'303_Sicepat_Batam 17-31 agust'!Print_Titles</vt:lpstr>
      <vt:lpstr>'312_Sicepat_PNK_19-31.08.21'!Print_Titles</vt:lpstr>
      <vt:lpstr>'328_Sicepat_Maksar_18,20-31'!Print_Titles</vt:lpstr>
      <vt:lpstr>'329_Sicepat_Batam 01-30.09.21'!Print_Titles</vt:lpstr>
      <vt:lpstr>'334_Sicepat_BPN 01-04 Sep'!Print_Titles</vt:lpstr>
      <vt:lpstr>'335_Sicepat_Makassar_01-04  (2'!Print_Titles</vt:lpstr>
      <vt:lpstr>'335_Sicepat_Makassar_01-04 Sept'!Print_Titles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2022-01-08T07:41:00Z</dcterms:modified>
</cp:coreProperties>
</file>