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54" activeTab="56"/>
  </bookViews>
  <sheets>
    <sheet name="337_Adyawinsa_Surabaya" sheetId="82" r:id="rId1"/>
    <sheet name="338_Freyssinet_Karawang" sheetId="80" r:id="rId2"/>
    <sheet name="339_Marugame_Makssar" sheetId="83" r:id="rId3"/>
    <sheet name="340_Sicepat_Banjarmasin1-4,9" sheetId="84" r:id="rId4"/>
    <sheet name="341_W6 Harapan Indah" sheetId="85" r:id="rId5"/>
    <sheet name="342_W6 Tangerang" sheetId="86" r:id="rId6"/>
    <sheet name="343_W6 Pekayon" sheetId="87" r:id="rId7"/>
    <sheet name="344_W6 Cianjur" sheetId="88" r:id="rId8"/>
    <sheet name="345_W6 Malang" sheetId="89" r:id="rId9"/>
    <sheet name="346_Freyssinet_Manado" sheetId="90" r:id="rId10"/>
    <sheet name="347_Link pasifik_USA" sheetId="91" r:id="rId11"/>
    <sheet name="348_IGM_Mix" sheetId="92" r:id="rId12"/>
    <sheet name="349_W6 _Cakung" sheetId="93" r:id="rId13"/>
    <sheet name="350_W6_Palembang" sheetId="94" r:id="rId14"/>
    <sheet name="351_W6_Jak Ut" sheetId="95" r:id="rId15"/>
    <sheet name="352_W6_Jak Ut" sheetId="96" r:id="rId16"/>
    <sheet name="353_W6_Malang" sheetId="97" r:id="rId17"/>
    <sheet name="354_W6_Palembang" sheetId="98" r:id="rId18"/>
    <sheet name="355_W6_Cengkareng" sheetId="99" r:id="rId19"/>
    <sheet name="356_W6_Palembang" sheetId="100" r:id="rId20"/>
    <sheet name="357_W6_Jak Bar" sheetId="101" r:id="rId21"/>
    <sheet name="358_W6_Tangerang" sheetId="102" r:id="rId22"/>
    <sheet name="359_W6_Cakung" sheetId="103" r:id="rId23"/>
    <sheet name="360_Sicepat_Pontianak 1-30 Sept" sheetId="104" r:id="rId24"/>
    <sheet name="361_Marugame_Bandung" sheetId="106" r:id="rId25"/>
    <sheet name="362_Marugame_Bandung" sheetId="107" r:id="rId26"/>
    <sheet name="363_Marugame_Bandung" sheetId="109" r:id="rId27"/>
    <sheet name="364_Freyssinet_Karawang" sheetId="110" r:id="rId28"/>
    <sheet name="365_Link pasifik_Mix" sheetId="105" r:id="rId29"/>
    <sheet name="366_Freyssinet_Cikarang" sheetId="111" r:id="rId30"/>
    <sheet name="367_Adyawinsa_Kendari" sheetId="112" r:id="rId31"/>
    <sheet name="367_Fokus_Kendari " sheetId="143" r:id="rId32"/>
    <sheet name="368_Adyawinsa_" sheetId="142" r:id="rId33"/>
    <sheet name="369_Fokus_Banjarmasin" sheetId="114" r:id="rId34"/>
    <sheet name="370_Sicepat_Batam 1-31.10.21" sheetId="115" r:id="rId35"/>
    <sheet name="371_Sicepat_Manado_Agust21" sheetId="116" r:id="rId36"/>
    <sheet name="372_Sicepat_Ambon_Agust21" sheetId="117" r:id="rId37"/>
    <sheet name="373_Sicepat_Jayapura_agust21" sheetId="118" r:id="rId38"/>
    <sheet name="374_Sicepat_Palangkaraya_Agust" sheetId="119" r:id="rId39"/>
    <sheet name="375_Sicepat_Smaarinda_Agust" sheetId="120" r:id="rId40"/>
    <sheet name="376_Sicepat_Tanjung Pinang_Agus" sheetId="121" r:id="rId41"/>
    <sheet name="377_Sicepat_Ternate_Agust" sheetId="122" r:id="rId42"/>
    <sheet name="378_Sicepat_DOBO &amp; SAUMLAK Agst" sheetId="123" r:id="rId43"/>
    <sheet name="379_W6_Lombok" sheetId="124" r:id="rId44"/>
    <sheet name="380_W6_Tangerang" sheetId="125" r:id="rId45"/>
    <sheet name="381_W6_Lebak" sheetId="126" r:id="rId46"/>
    <sheet name="382_W6_KIP Jatinegara" sheetId="127" r:id="rId47"/>
    <sheet name="383_W6_Bekasi Barat" sheetId="128" r:id="rId48"/>
    <sheet name="384_W6_Rawa Sumur Jatinegara" sheetId="129" r:id="rId49"/>
    <sheet name="385_W6_Harapan Indah" sheetId="130" r:id="rId50"/>
    <sheet name="386_W6_Rawa Sumur Jatinegara" sheetId="131" r:id="rId51"/>
    <sheet name="387_W6_Cikupa Tangerang" sheetId="132" r:id="rId52"/>
    <sheet name="388_Marugame_Bandung" sheetId="133" r:id="rId53"/>
    <sheet name="389_Marugame_Bandung" sheetId="134" r:id="rId54"/>
    <sheet name="390_Marugame_Bandung" sheetId="135" r:id="rId55"/>
    <sheet name="391_Link pasifik_Mix" sheetId="136" r:id="rId56"/>
    <sheet name="392_Sicepat_Trucking_Okt" sheetId="137" r:id="rId57"/>
    <sheet name="393_Trucking_6-18 Nov" sheetId="138" r:id="rId58"/>
    <sheet name="394_Sicepat_Pontianak 1-31 des" sheetId="139" r:id="rId59"/>
    <sheet name="395_Kemndiknas_Bekasi" sheetId="141" r:id="rId60"/>
  </sheets>
  <externalReferences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</externalReferences>
  <definedNames>
    <definedName name="_xlnm.Print_Area" localSheetId="4">'341_W6 Harapan Indah'!$A$1:$I$43</definedName>
    <definedName name="_xlnm.Print_Area" localSheetId="5">'342_W6 Tangerang'!$A$1:$I$43</definedName>
    <definedName name="_xlnm.Print_Area" localSheetId="6">'343_W6 Pekayon'!$A$1:$I$43</definedName>
    <definedName name="_xlnm.Print_Area" localSheetId="7">'344_W6 Cianjur'!$A$1:$I$43</definedName>
    <definedName name="_xlnm.Print_Area" localSheetId="8">'345_W6 Malang'!$A$1:$I$43</definedName>
    <definedName name="_xlnm.Print_Area" localSheetId="10">'347_Link pasifik_USA'!$A$2:$I$43</definedName>
    <definedName name="_xlnm.Print_Area" localSheetId="12">'349_W6 _Cakung'!$A$1:$I$43</definedName>
    <definedName name="_xlnm.Print_Area" localSheetId="13">'350_W6_Palembang'!$A$1:$I$43</definedName>
    <definedName name="_xlnm.Print_Area" localSheetId="14">'351_W6_Jak Ut'!$A$1:$I$43</definedName>
    <definedName name="_xlnm.Print_Area" localSheetId="15">'352_W6_Jak Ut'!$A$1:$I$43</definedName>
    <definedName name="_xlnm.Print_Area" localSheetId="16">'353_W6_Malang'!$A$1:$I$43</definedName>
    <definedName name="_xlnm.Print_Area" localSheetId="17">'354_W6_Palembang'!$A$1:$I$43</definedName>
    <definedName name="_xlnm.Print_Area" localSheetId="18">'355_W6_Cengkareng'!$A$1:$I$43</definedName>
    <definedName name="_xlnm.Print_Area" localSheetId="19">'356_W6_Palembang'!$A$1:$I$43</definedName>
    <definedName name="_xlnm.Print_Area" localSheetId="20">'357_W6_Jak Bar'!$A$1:$I$43</definedName>
    <definedName name="_xlnm.Print_Area" localSheetId="21">'358_W6_Tangerang'!$A$1:$I$43</definedName>
    <definedName name="_xlnm.Print_Area" localSheetId="22">'359_W6_Cakung'!$A$1:$I$43</definedName>
    <definedName name="_xlnm.Print_Area" localSheetId="28">'365_Link pasifik_Mix'!$A$2:$K$43</definedName>
    <definedName name="_xlnm.Print_Area" localSheetId="43">'379_W6_Lombok'!$A$1:$I$43</definedName>
    <definedName name="_xlnm.Print_Area" localSheetId="44">'380_W6_Tangerang'!$A$1:$I$43</definedName>
    <definedName name="_xlnm.Print_Area" localSheetId="45">'381_W6_Lebak'!$A$1:$I$43</definedName>
    <definedName name="_xlnm.Print_Area" localSheetId="46">'382_W6_KIP Jatinegara'!$A$1:$I$43</definedName>
    <definedName name="_xlnm.Print_Area" localSheetId="47">'383_W6_Bekasi Barat'!$A$1:$I$43</definedName>
    <definedName name="_xlnm.Print_Area" localSheetId="48">'384_W6_Rawa Sumur Jatinegara'!$A$1:$I$43</definedName>
    <definedName name="_xlnm.Print_Area" localSheetId="49">'385_W6_Harapan Indah'!$A$1:$I$43</definedName>
    <definedName name="_xlnm.Print_Area" localSheetId="50">'386_W6_Rawa Sumur Jatinegara'!$A$1:$I$43</definedName>
    <definedName name="_xlnm.Print_Area" localSheetId="51">'387_W6_Cikupa Tangerang'!$A$1:$I$43</definedName>
    <definedName name="_xlnm.Print_Area" localSheetId="55">'391_Link pasifik_Mix'!$A$2:$K$44</definedName>
    <definedName name="_xlnm.Print_Titles" localSheetId="3">'340_Sicepat_Banjarmasin1-4,9'!$2:$18</definedName>
    <definedName name="_xlnm.Print_Titles" localSheetId="23">'360_Sicepat_Pontianak 1-30 Sept'!$2:$18</definedName>
    <definedName name="_xlnm.Print_Titles" localSheetId="34">'370_Sicepat_Batam 1-31.10.21'!$2:$17</definedName>
    <definedName name="_xlnm.Print_Titles" localSheetId="35">'371_Sicepat_Manado_Agust21'!$2:$17</definedName>
    <definedName name="_xlnm.Print_Titles" localSheetId="36">'372_Sicepat_Ambon_Agust21'!$2:$17</definedName>
    <definedName name="_xlnm.Print_Titles" localSheetId="37">'373_Sicepat_Jayapura_agust21'!$2:$17</definedName>
    <definedName name="_xlnm.Print_Titles" localSheetId="38">'374_Sicepat_Palangkaraya_Agust'!$2:$17</definedName>
    <definedName name="_xlnm.Print_Titles" localSheetId="39">'375_Sicepat_Smaarinda_Agust'!$2:$17</definedName>
    <definedName name="_xlnm.Print_Titles" localSheetId="40">'376_Sicepat_Tanjung Pinang_Agus'!$2:$17</definedName>
    <definedName name="_xlnm.Print_Titles" localSheetId="41">'377_Sicepat_Ternate_Agust'!$2:$17</definedName>
    <definedName name="_xlnm.Print_Titles" localSheetId="42">'378_Sicepat_DOBO &amp; SAUMLAK Agst'!$2:$17</definedName>
    <definedName name="_xlnm.Print_Titles" localSheetId="56">'392_Sicepat_Trucking_Okt'!$2:$17</definedName>
    <definedName name="_xlnm.Print_Titles" localSheetId="57">'393_Trucking_6-18 Nov'!$2:$17</definedName>
    <definedName name="_xlnm.Print_Titles" localSheetId="58">'394_Sicepat_Pontianak 1-31 des'!$2:$17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" i="143" l="1"/>
  <c r="J21" i="143"/>
  <c r="J20" i="143"/>
  <c r="J22" i="143" s="1"/>
  <c r="J39" i="84"/>
  <c r="J25" i="143" l="1"/>
  <c r="J24" i="143"/>
  <c r="J26" i="143"/>
  <c r="K21" i="105"/>
  <c r="I36" i="142" l="1"/>
  <c r="J20" i="142"/>
  <c r="J21" i="142" s="1"/>
  <c r="J24" i="142" l="1"/>
  <c r="J23" i="142"/>
  <c r="J25" i="142" s="1"/>
  <c r="J72" i="115"/>
  <c r="J79" i="139" l="1"/>
  <c r="J80" i="139" s="1"/>
  <c r="G18" i="139"/>
  <c r="G19" i="139"/>
  <c r="G20" i="139"/>
  <c r="G21" i="139"/>
  <c r="G22" i="139"/>
  <c r="G23" i="139"/>
  <c r="G24" i="139"/>
  <c r="G25" i="139"/>
  <c r="G26" i="139"/>
  <c r="G27" i="139"/>
  <c r="G28" i="139"/>
  <c r="G29" i="139"/>
  <c r="G30" i="139"/>
  <c r="G31" i="139"/>
  <c r="G32" i="139"/>
  <c r="G33" i="139"/>
  <c r="G34" i="139"/>
  <c r="G35" i="139"/>
  <c r="G36" i="139"/>
  <c r="G37" i="139"/>
  <c r="G38" i="139"/>
  <c r="G39" i="139"/>
  <c r="G40" i="139"/>
  <c r="G41" i="139"/>
  <c r="G42" i="139"/>
  <c r="G43" i="139"/>
  <c r="G44" i="139"/>
  <c r="G45" i="139"/>
  <c r="G46" i="139"/>
  <c r="G47" i="139"/>
  <c r="G48" i="139"/>
  <c r="G49" i="139"/>
  <c r="G50" i="139"/>
  <c r="G51" i="139"/>
  <c r="G52" i="139"/>
  <c r="G53" i="139"/>
  <c r="G54" i="139"/>
  <c r="G55" i="139"/>
  <c r="G56" i="139"/>
  <c r="G57" i="139"/>
  <c r="G58" i="139"/>
  <c r="G59" i="139"/>
  <c r="G60" i="139"/>
  <c r="G61" i="139"/>
  <c r="G62" i="139"/>
  <c r="G63" i="139"/>
  <c r="G64" i="139"/>
  <c r="G65" i="139"/>
  <c r="G66" i="139"/>
  <c r="G67" i="139"/>
  <c r="G68" i="139"/>
  <c r="G69" i="139"/>
  <c r="G70" i="139"/>
  <c r="G71" i="139"/>
  <c r="G72" i="139"/>
  <c r="G73" i="139"/>
  <c r="G74" i="139"/>
  <c r="G75" i="139"/>
  <c r="G76" i="139"/>
  <c r="J76" i="139"/>
  <c r="G35" i="141"/>
  <c r="G22" i="141"/>
  <c r="G21" i="141"/>
  <c r="G23" i="141" s="1"/>
  <c r="H18" i="141"/>
  <c r="H19" i="141" s="1"/>
  <c r="H22" i="141" l="1"/>
  <c r="H21" i="141"/>
  <c r="H23" i="141" s="1"/>
  <c r="I94" i="139" l="1"/>
  <c r="I82" i="139"/>
  <c r="I81" i="139"/>
  <c r="I83" i="139" s="1"/>
  <c r="E76" i="139"/>
  <c r="C76" i="139"/>
  <c r="B76" i="139"/>
  <c r="J75" i="139"/>
  <c r="E75" i="139"/>
  <c r="C75" i="139"/>
  <c r="B75" i="139"/>
  <c r="J74" i="139"/>
  <c r="E74" i="139"/>
  <c r="C74" i="139"/>
  <c r="B74" i="139"/>
  <c r="J73" i="139"/>
  <c r="E73" i="139"/>
  <c r="C73" i="139"/>
  <c r="B73" i="139"/>
  <c r="J72" i="139"/>
  <c r="E72" i="139"/>
  <c r="C72" i="139"/>
  <c r="B72" i="139"/>
  <c r="J71" i="139"/>
  <c r="E71" i="139"/>
  <c r="C71" i="139"/>
  <c r="B71" i="139"/>
  <c r="J70" i="139"/>
  <c r="E70" i="139"/>
  <c r="C70" i="139"/>
  <c r="B70" i="139"/>
  <c r="J69" i="139"/>
  <c r="E69" i="139"/>
  <c r="C69" i="139"/>
  <c r="B69" i="139"/>
  <c r="J68" i="139"/>
  <c r="E68" i="139"/>
  <c r="C68" i="139"/>
  <c r="B68" i="139"/>
  <c r="J67" i="139"/>
  <c r="E67" i="139"/>
  <c r="C67" i="139"/>
  <c r="B67" i="139"/>
  <c r="J66" i="139"/>
  <c r="E66" i="139"/>
  <c r="C66" i="139"/>
  <c r="B66" i="139"/>
  <c r="J65" i="139"/>
  <c r="E65" i="139"/>
  <c r="C65" i="139"/>
  <c r="B65" i="139"/>
  <c r="J64" i="139"/>
  <c r="E64" i="139"/>
  <c r="C64" i="139"/>
  <c r="B64" i="139"/>
  <c r="J63" i="139"/>
  <c r="E63" i="139"/>
  <c r="C63" i="139"/>
  <c r="B63" i="139"/>
  <c r="J62" i="139"/>
  <c r="E62" i="139"/>
  <c r="C62" i="139"/>
  <c r="B62" i="139"/>
  <c r="J61" i="139"/>
  <c r="E61" i="139"/>
  <c r="C61" i="139"/>
  <c r="B61" i="139"/>
  <c r="J60" i="139"/>
  <c r="E60" i="139"/>
  <c r="C60" i="139"/>
  <c r="B60" i="139"/>
  <c r="J59" i="139"/>
  <c r="E59" i="139"/>
  <c r="C59" i="139"/>
  <c r="B59" i="139"/>
  <c r="J58" i="139"/>
  <c r="E58" i="139"/>
  <c r="C58" i="139"/>
  <c r="B58" i="139"/>
  <c r="J57" i="139"/>
  <c r="E57" i="139"/>
  <c r="C57" i="139"/>
  <c r="B57" i="139"/>
  <c r="J56" i="139"/>
  <c r="E56" i="139"/>
  <c r="C56" i="139"/>
  <c r="B56" i="139"/>
  <c r="J55" i="139"/>
  <c r="E55" i="139"/>
  <c r="C55" i="139"/>
  <c r="B55" i="139"/>
  <c r="J54" i="139"/>
  <c r="E54" i="139"/>
  <c r="C54" i="139"/>
  <c r="B54" i="139"/>
  <c r="J53" i="139"/>
  <c r="E53" i="139"/>
  <c r="C53" i="139"/>
  <c r="B53" i="139"/>
  <c r="J52" i="139"/>
  <c r="E52" i="139"/>
  <c r="C52" i="139"/>
  <c r="B52" i="139"/>
  <c r="J51" i="139"/>
  <c r="E51" i="139"/>
  <c r="C51" i="139"/>
  <c r="B51" i="139"/>
  <c r="J50" i="139"/>
  <c r="E50" i="139"/>
  <c r="C50" i="139"/>
  <c r="B50" i="139"/>
  <c r="J49" i="139"/>
  <c r="E49" i="139"/>
  <c r="C49" i="139"/>
  <c r="B49" i="139"/>
  <c r="J48" i="139"/>
  <c r="E48" i="139"/>
  <c r="C48" i="139"/>
  <c r="B48" i="139"/>
  <c r="J47" i="139"/>
  <c r="E47" i="139"/>
  <c r="C47" i="139"/>
  <c r="B47" i="139"/>
  <c r="J46" i="139"/>
  <c r="E46" i="139"/>
  <c r="C46" i="139"/>
  <c r="B46" i="139"/>
  <c r="J45" i="139"/>
  <c r="E45" i="139"/>
  <c r="C45" i="139"/>
  <c r="B45" i="139"/>
  <c r="J44" i="139"/>
  <c r="E44" i="139"/>
  <c r="C44" i="139"/>
  <c r="B44" i="139"/>
  <c r="J43" i="139"/>
  <c r="E43" i="139"/>
  <c r="C43" i="139"/>
  <c r="B43" i="139"/>
  <c r="J42" i="139"/>
  <c r="E42" i="139"/>
  <c r="C42" i="139"/>
  <c r="B42" i="139"/>
  <c r="J41" i="139"/>
  <c r="E41" i="139"/>
  <c r="C41" i="139"/>
  <c r="B41" i="139"/>
  <c r="J40" i="139"/>
  <c r="E40" i="139"/>
  <c r="C40" i="139"/>
  <c r="B40" i="139"/>
  <c r="J39" i="139"/>
  <c r="E39" i="139"/>
  <c r="C39" i="139"/>
  <c r="B39" i="139"/>
  <c r="J38" i="139"/>
  <c r="E38" i="139"/>
  <c r="C38" i="139"/>
  <c r="B38" i="139"/>
  <c r="J37" i="139"/>
  <c r="E37" i="139"/>
  <c r="C37" i="139"/>
  <c r="B37" i="139"/>
  <c r="J36" i="139"/>
  <c r="E36" i="139"/>
  <c r="C36" i="139"/>
  <c r="B36" i="139"/>
  <c r="J35" i="139"/>
  <c r="E35" i="139"/>
  <c r="C35" i="139"/>
  <c r="B35" i="139"/>
  <c r="J34" i="139"/>
  <c r="E34" i="139"/>
  <c r="C34" i="139"/>
  <c r="B34" i="139"/>
  <c r="J33" i="139"/>
  <c r="E33" i="139"/>
  <c r="C33" i="139"/>
  <c r="B33" i="139"/>
  <c r="J32" i="139"/>
  <c r="E32" i="139"/>
  <c r="C32" i="139"/>
  <c r="B32" i="139"/>
  <c r="J31" i="139"/>
  <c r="E31" i="139"/>
  <c r="C31" i="139"/>
  <c r="B31" i="139"/>
  <c r="J30" i="139"/>
  <c r="E30" i="139"/>
  <c r="C30" i="139"/>
  <c r="B30" i="139"/>
  <c r="J29" i="139"/>
  <c r="E29" i="139"/>
  <c r="C29" i="139"/>
  <c r="B29" i="139"/>
  <c r="J28" i="139"/>
  <c r="E28" i="139"/>
  <c r="C28" i="139"/>
  <c r="B28" i="139"/>
  <c r="J27" i="139"/>
  <c r="E27" i="139"/>
  <c r="C27" i="139"/>
  <c r="B27" i="139"/>
  <c r="J26" i="139"/>
  <c r="E26" i="139"/>
  <c r="C26" i="139"/>
  <c r="B26" i="139"/>
  <c r="J25" i="139"/>
  <c r="E25" i="139"/>
  <c r="C25" i="139"/>
  <c r="B25" i="139"/>
  <c r="J24" i="139"/>
  <c r="E24" i="139"/>
  <c r="C24" i="139"/>
  <c r="B24" i="139"/>
  <c r="J23" i="139"/>
  <c r="E23" i="139"/>
  <c r="C23" i="139"/>
  <c r="B23" i="139"/>
  <c r="J22" i="139"/>
  <c r="E22" i="139"/>
  <c r="C22" i="139"/>
  <c r="B22" i="139"/>
  <c r="J21" i="139"/>
  <c r="E21" i="139"/>
  <c r="C21" i="139"/>
  <c r="B21" i="139"/>
  <c r="J20" i="139"/>
  <c r="E20" i="139"/>
  <c r="C20" i="139"/>
  <c r="B20" i="139"/>
  <c r="J19" i="139"/>
  <c r="E19" i="139"/>
  <c r="C19" i="139"/>
  <c r="B19" i="139"/>
  <c r="A19" i="139"/>
  <c r="A20" i="139" s="1"/>
  <c r="A21" i="139" s="1"/>
  <c r="A22" i="139" s="1"/>
  <c r="A23" i="139" s="1"/>
  <c r="A24" i="139" s="1"/>
  <c r="A25" i="139" s="1"/>
  <c r="A26" i="139" s="1"/>
  <c r="A27" i="139" s="1"/>
  <c r="A28" i="139" s="1"/>
  <c r="A29" i="139" s="1"/>
  <c r="A30" i="139" s="1"/>
  <c r="A31" i="139" s="1"/>
  <c r="A32" i="139" s="1"/>
  <c r="A33" i="139" s="1"/>
  <c r="A34" i="139" s="1"/>
  <c r="A35" i="139" s="1"/>
  <c r="A36" i="139" s="1"/>
  <c r="A37" i="139" s="1"/>
  <c r="A38" i="139" s="1"/>
  <c r="A39" i="139" s="1"/>
  <c r="A40" i="139" s="1"/>
  <c r="A41" i="139" s="1"/>
  <c r="A42" i="139" s="1"/>
  <c r="A43" i="139" s="1"/>
  <c r="A44" i="139" s="1"/>
  <c r="A45" i="139" s="1"/>
  <c r="A46" i="139" s="1"/>
  <c r="A47" i="139" s="1"/>
  <c r="A48" i="139" s="1"/>
  <c r="A49" i="139" s="1"/>
  <c r="A50" i="139" s="1"/>
  <c r="A51" i="139" s="1"/>
  <c r="A52" i="139" s="1"/>
  <c r="A53" i="139" s="1"/>
  <c r="A54" i="139" s="1"/>
  <c r="A55" i="139" s="1"/>
  <c r="A56" i="139" s="1"/>
  <c r="A57" i="139" s="1"/>
  <c r="A58" i="139" s="1"/>
  <c r="A59" i="139" s="1"/>
  <c r="A60" i="139" s="1"/>
  <c r="A61" i="139" s="1"/>
  <c r="A62" i="139" s="1"/>
  <c r="A63" i="139" s="1"/>
  <c r="A64" i="139" s="1"/>
  <c r="A65" i="139" s="1"/>
  <c r="A66" i="139" s="1"/>
  <c r="A67" i="139" s="1"/>
  <c r="A68" i="139" s="1"/>
  <c r="A69" i="139" s="1"/>
  <c r="A70" i="139" s="1"/>
  <c r="A71" i="139" s="1"/>
  <c r="A72" i="139" s="1"/>
  <c r="A73" i="139" s="1"/>
  <c r="A74" i="139" s="1"/>
  <c r="A75" i="139" s="1"/>
  <c r="A76" i="139" s="1"/>
  <c r="J18" i="139"/>
  <c r="E18" i="139"/>
  <c r="C18" i="139"/>
  <c r="B18" i="139"/>
  <c r="H27" i="138" l="1"/>
  <c r="G43" i="138"/>
  <c r="G33" i="138"/>
  <c r="H26" i="138"/>
  <c r="H25" i="138"/>
  <c r="H24" i="138"/>
  <c r="H23" i="138"/>
  <c r="H22" i="138"/>
  <c r="H21" i="138"/>
  <c r="H20" i="138"/>
  <c r="A20" i="138"/>
  <c r="A21" i="138" s="1"/>
  <c r="A22" i="138" s="1"/>
  <c r="A23" i="138" s="1"/>
  <c r="A24" i="138" s="1"/>
  <c r="A25" i="138" s="1"/>
  <c r="A26" i="138" s="1"/>
  <c r="H19" i="138"/>
  <c r="A19" i="138"/>
  <c r="H18" i="138"/>
  <c r="G40" i="137"/>
  <c r="G30" i="137"/>
  <c r="H23" i="137"/>
  <c r="H22" i="137"/>
  <c r="H21" i="137"/>
  <c r="H20" i="137"/>
  <c r="E20" i="137"/>
  <c r="A20" i="137"/>
  <c r="A21" i="137" s="1"/>
  <c r="A22" i="137" s="1"/>
  <c r="A23" i="137" s="1"/>
  <c r="H19" i="137"/>
  <c r="A19" i="137"/>
  <c r="H18" i="137"/>
  <c r="H24" i="137" s="1"/>
  <c r="H27" i="137" s="1"/>
  <c r="H30" i="138" l="1"/>
  <c r="H31" i="138" s="1"/>
  <c r="H33" i="138" s="1"/>
  <c r="H32" i="138"/>
  <c r="H28" i="137"/>
  <c r="H29" i="137"/>
  <c r="H30" i="137"/>
  <c r="J81" i="139" l="1"/>
  <c r="J82" i="139"/>
  <c r="J83" i="139" l="1"/>
  <c r="K22" i="136"/>
  <c r="J37" i="136" l="1"/>
  <c r="K21" i="136"/>
  <c r="K20" i="136"/>
  <c r="K19" i="136"/>
  <c r="H37" i="135"/>
  <c r="H23" i="135"/>
  <c r="H25" i="135" s="1"/>
  <c r="I19" i="135"/>
  <c r="I21" i="135" s="1"/>
  <c r="H38" i="134"/>
  <c r="H26" i="134"/>
  <c r="H24" i="134"/>
  <c r="I19" i="134"/>
  <c r="I22" i="134" s="1"/>
  <c r="H38" i="133"/>
  <c r="H24" i="133"/>
  <c r="H26" i="133" s="1"/>
  <c r="I19" i="133"/>
  <c r="I22" i="133" s="1"/>
  <c r="K24" i="136" l="1"/>
  <c r="I23" i="135"/>
  <c r="I24" i="135"/>
  <c r="I24" i="134"/>
  <c r="I25" i="134"/>
  <c r="I26" i="134" s="1"/>
  <c r="I25" i="133"/>
  <c r="I24" i="133"/>
  <c r="I26" i="133" s="1"/>
  <c r="M17" i="130"/>
  <c r="K25" i="136" l="1"/>
  <c r="K26" i="136" s="1"/>
  <c r="I25" i="135"/>
  <c r="B68" i="115"/>
  <c r="H36" i="132" l="1"/>
  <c r="H22" i="132"/>
  <c r="H21" i="132"/>
  <c r="H24" i="132" s="1"/>
  <c r="I18" i="132"/>
  <c r="I19" i="132" s="1"/>
  <c r="H36" i="131"/>
  <c r="H22" i="131"/>
  <c r="H21" i="131"/>
  <c r="H24" i="131" s="1"/>
  <c r="I18" i="131"/>
  <c r="I19" i="131" s="1"/>
  <c r="H36" i="130"/>
  <c r="H22" i="130"/>
  <c r="H21" i="130"/>
  <c r="H24" i="130" s="1"/>
  <c r="I18" i="130"/>
  <c r="I19" i="130" s="1"/>
  <c r="H36" i="129"/>
  <c r="H22" i="129"/>
  <c r="H21" i="129"/>
  <c r="H24" i="129" s="1"/>
  <c r="I18" i="129"/>
  <c r="I19" i="129" s="1"/>
  <c r="H36" i="128"/>
  <c r="H22" i="128"/>
  <c r="H21" i="128"/>
  <c r="H24" i="128" s="1"/>
  <c r="I18" i="128"/>
  <c r="I19" i="128" s="1"/>
  <c r="H36" i="127"/>
  <c r="H22" i="127"/>
  <c r="H21" i="127"/>
  <c r="H24" i="127" s="1"/>
  <c r="I18" i="127"/>
  <c r="I19" i="127" s="1"/>
  <c r="H36" i="126"/>
  <c r="H22" i="126"/>
  <c r="H21" i="126"/>
  <c r="H24" i="126" s="1"/>
  <c r="I18" i="126"/>
  <c r="I19" i="126" s="1"/>
  <c r="I21" i="126" s="1"/>
  <c r="H36" i="125"/>
  <c r="H22" i="125"/>
  <c r="H21" i="125"/>
  <c r="H24" i="125" s="1"/>
  <c r="I18" i="125"/>
  <c r="I19" i="125" s="1"/>
  <c r="H36" i="124"/>
  <c r="H22" i="124"/>
  <c r="H21" i="124"/>
  <c r="H24" i="124" s="1"/>
  <c r="I18" i="124"/>
  <c r="I19" i="124" s="1"/>
  <c r="I23" i="132" l="1"/>
  <c r="I21" i="132"/>
  <c r="I23" i="131"/>
  <c r="I21" i="131"/>
  <c r="I21" i="130"/>
  <c r="I23" i="130"/>
  <c r="I24" i="130" s="1"/>
  <c r="I23" i="129"/>
  <c r="I21" i="129"/>
  <c r="I21" i="128"/>
  <c r="I23" i="128"/>
  <c r="I24" i="128" s="1"/>
  <c r="I23" i="127"/>
  <c r="I21" i="127"/>
  <c r="I23" i="126"/>
  <c r="I24" i="126" s="1"/>
  <c r="I23" i="125"/>
  <c r="I21" i="125"/>
  <c r="I21" i="124"/>
  <c r="I23" i="124"/>
  <c r="I37" i="123"/>
  <c r="I25" i="123"/>
  <c r="I24" i="123"/>
  <c r="I26" i="123" s="1"/>
  <c r="L20" i="123"/>
  <c r="G19" i="123"/>
  <c r="J19" i="123" s="1"/>
  <c r="E19" i="123"/>
  <c r="C19" i="123"/>
  <c r="B19" i="123"/>
  <c r="A19" i="123"/>
  <c r="G18" i="123"/>
  <c r="J18" i="123" s="1"/>
  <c r="E18" i="123"/>
  <c r="C18" i="123"/>
  <c r="B18" i="123"/>
  <c r="J20" i="123" l="1"/>
  <c r="I24" i="132"/>
  <c r="I24" i="131"/>
  <c r="I24" i="129"/>
  <c r="I24" i="127"/>
  <c r="I24" i="125"/>
  <c r="I24" i="124"/>
  <c r="J22" i="123"/>
  <c r="J23" i="123" s="1"/>
  <c r="J25" i="123" l="1"/>
  <c r="J24" i="123"/>
  <c r="J26" i="123" s="1"/>
  <c r="I40" i="122" l="1"/>
  <c r="I28" i="122"/>
  <c r="I27" i="122"/>
  <c r="I29" i="122" s="1"/>
  <c r="G22" i="122"/>
  <c r="J22" i="122" s="1"/>
  <c r="C22" i="122"/>
  <c r="B22" i="122"/>
  <c r="J21" i="122"/>
  <c r="C21" i="122"/>
  <c r="B21" i="122"/>
  <c r="G20" i="122"/>
  <c r="J20" i="122" s="1"/>
  <c r="C20" i="122"/>
  <c r="B20" i="122"/>
  <c r="J19" i="122"/>
  <c r="C19" i="122"/>
  <c r="B19" i="122"/>
  <c r="A19" i="122"/>
  <c r="A20" i="122" s="1"/>
  <c r="A21" i="122" s="1"/>
  <c r="A22" i="122" s="1"/>
  <c r="G18" i="122"/>
  <c r="J18" i="122" s="1"/>
  <c r="C18" i="122"/>
  <c r="B18" i="122"/>
  <c r="J23" i="122" l="1"/>
  <c r="J25" i="122"/>
  <c r="J26" i="122"/>
  <c r="J27" i="122" l="1"/>
  <c r="J28" i="122"/>
  <c r="J29" i="122" l="1"/>
  <c r="I37" i="121"/>
  <c r="I25" i="121"/>
  <c r="I24" i="121"/>
  <c r="I26" i="121" s="1"/>
  <c r="L20" i="121"/>
  <c r="G19" i="121"/>
  <c r="J19" i="121" s="1"/>
  <c r="E19" i="121"/>
  <c r="C19" i="121"/>
  <c r="B19" i="121"/>
  <c r="A19" i="121"/>
  <c r="G18" i="121"/>
  <c r="J18" i="121" s="1"/>
  <c r="E18" i="121"/>
  <c r="C18" i="121"/>
  <c r="B18" i="121"/>
  <c r="J20" i="121" l="1"/>
  <c r="J22" i="121"/>
  <c r="J23" i="121" s="1"/>
  <c r="J25" i="121" l="1"/>
  <c r="J24" i="121"/>
  <c r="J26" i="121" s="1"/>
  <c r="I39" i="120" l="1"/>
  <c r="I27" i="120"/>
  <c r="I26" i="120"/>
  <c r="I28" i="120" s="1"/>
  <c r="L22" i="120"/>
  <c r="J21" i="120"/>
  <c r="G21" i="120"/>
  <c r="E21" i="120"/>
  <c r="C21" i="120"/>
  <c r="B21" i="120"/>
  <c r="G20" i="120"/>
  <c r="J20" i="120" s="1"/>
  <c r="E20" i="120"/>
  <c r="C20" i="120"/>
  <c r="B20" i="120"/>
  <c r="G19" i="120"/>
  <c r="J19" i="120" s="1"/>
  <c r="E19" i="120"/>
  <c r="C19" i="120"/>
  <c r="B19" i="120"/>
  <c r="A19" i="120"/>
  <c r="A20" i="120" s="1"/>
  <c r="A21" i="120" s="1"/>
  <c r="G18" i="120"/>
  <c r="J18" i="120" s="1"/>
  <c r="E18" i="120"/>
  <c r="C18" i="120"/>
  <c r="B18" i="120"/>
  <c r="J22" i="120" l="1"/>
  <c r="J25" i="120" l="1"/>
  <c r="J24" i="120"/>
  <c r="I37" i="119"/>
  <c r="I25" i="119"/>
  <c r="I24" i="119"/>
  <c r="I26" i="119" s="1"/>
  <c r="L20" i="119"/>
  <c r="G19" i="119"/>
  <c r="J19" i="119" s="1"/>
  <c r="E19" i="119"/>
  <c r="C19" i="119"/>
  <c r="B19" i="119"/>
  <c r="A19" i="119"/>
  <c r="J18" i="119"/>
  <c r="G18" i="119"/>
  <c r="E18" i="119"/>
  <c r="C18" i="119"/>
  <c r="B18" i="119"/>
  <c r="J20" i="119" l="1"/>
  <c r="J27" i="120"/>
  <c r="J26" i="120"/>
  <c r="J28" i="120" s="1"/>
  <c r="J22" i="119"/>
  <c r="J23" i="119"/>
  <c r="J24" i="119" l="1"/>
  <c r="J26" i="119" s="1"/>
  <c r="J25" i="119"/>
  <c r="I38" i="118" l="1"/>
  <c r="I26" i="118"/>
  <c r="I25" i="118"/>
  <c r="I27" i="118" s="1"/>
  <c r="L21" i="118"/>
  <c r="J20" i="118"/>
  <c r="E20" i="118"/>
  <c r="C20" i="118"/>
  <c r="B20" i="118"/>
  <c r="J19" i="118"/>
  <c r="E19" i="118"/>
  <c r="C19" i="118"/>
  <c r="B19" i="118"/>
  <c r="A19" i="118"/>
  <c r="A20" i="118" s="1"/>
  <c r="G18" i="118"/>
  <c r="J18" i="118" s="1"/>
  <c r="J21" i="118" s="1"/>
  <c r="E18" i="118"/>
  <c r="C18" i="118"/>
  <c r="B18" i="118"/>
  <c r="J23" i="118" l="1"/>
  <c r="J24" i="118" s="1"/>
  <c r="J27" i="118" l="1"/>
  <c r="J25" i="118"/>
  <c r="J26" i="118"/>
  <c r="I38" i="117"/>
  <c r="I26" i="117"/>
  <c r="I25" i="117"/>
  <c r="I27" i="117" s="1"/>
  <c r="L21" i="117"/>
  <c r="J20" i="117"/>
  <c r="E20" i="117"/>
  <c r="C20" i="117"/>
  <c r="B20" i="117"/>
  <c r="A20" i="117"/>
  <c r="J19" i="117"/>
  <c r="G19" i="117"/>
  <c r="E19" i="117"/>
  <c r="C19" i="117"/>
  <c r="B19" i="117"/>
  <c r="A19" i="117"/>
  <c r="G18" i="117"/>
  <c r="J18" i="117" s="1"/>
  <c r="J21" i="117" s="1"/>
  <c r="E18" i="117"/>
  <c r="C18" i="117"/>
  <c r="B18" i="117"/>
  <c r="J23" i="117" l="1"/>
  <c r="J24" i="117" s="1"/>
  <c r="J26" i="117" l="1"/>
  <c r="J25" i="117"/>
  <c r="J27" i="117" s="1"/>
  <c r="I36" i="116"/>
  <c r="I24" i="116"/>
  <c r="I23" i="116"/>
  <c r="I25" i="116" s="1"/>
  <c r="G18" i="116"/>
  <c r="J18" i="116" s="1"/>
  <c r="J19" i="116" s="1"/>
  <c r="E18" i="116"/>
  <c r="C18" i="116"/>
  <c r="B18" i="116"/>
  <c r="J21" i="116" l="1"/>
  <c r="J22" i="116"/>
  <c r="J23" i="116" l="1"/>
  <c r="J25" i="116" s="1"/>
  <c r="J24" i="116"/>
  <c r="I89" i="115" l="1"/>
  <c r="I77" i="115"/>
  <c r="I76" i="115"/>
  <c r="I78" i="115" s="1"/>
  <c r="G71" i="115"/>
  <c r="J71" i="115" s="1"/>
  <c r="C71" i="115"/>
  <c r="B71" i="115"/>
  <c r="G70" i="115"/>
  <c r="J70" i="115" s="1"/>
  <c r="C70" i="115"/>
  <c r="B70" i="115"/>
  <c r="J69" i="115"/>
  <c r="G69" i="115"/>
  <c r="C69" i="115"/>
  <c r="B69" i="115"/>
  <c r="J68" i="115"/>
  <c r="G68" i="115"/>
  <c r="C68" i="115"/>
  <c r="G67" i="115"/>
  <c r="J67" i="115" s="1"/>
  <c r="C67" i="115"/>
  <c r="B67" i="115"/>
  <c r="G66" i="115"/>
  <c r="J66" i="115" s="1"/>
  <c r="C66" i="115"/>
  <c r="B66" i="115"/>
  <c r="G65" i="115"/>
  <c r="J65" i="115" s="1"/>
  <c r="C65" i="115"/>
  <c r="B65" i="115"/>
  <c r="G64" i="115"/>
  <c r="J64" i="115" s="1"/>
  <c r="C64" i="115"/>
  <c r="B64" i="115"/>
  <c r="G63" i="115"/>
  <c r="J63" i="115" s="1"/>
  <c r="C63" i="115"/>
  <c r="B63" i="115"/>
  <c r="G62" i="115"/>
  <c r="J62" i="115" s="1"/>
  <c r="C62" i="115"/>
  <c r="B62" i="115"/>
  <c r="G61" i="115"/>
  <c r="J61" i="115" s="1"/>
  <c r="C61" i="115"/>
  <c r="B61" i="115"/>
  <c r="G60" i="115"/>
  <c r="J60" i="115" s="1"/>
  <c r="C60" i="115"/>
  <c r="B60" i="115"/>
  <c r="G59" i="115"/>
  <c r="J59" i="115" s="1"/>
  <c r="C59" i="115"/>
  <c r="B59" i="115"/>
  <c r="G58" i="115"/>
  <c r="J58" i="115" s="1"/>
  <c r="C58" i="115"/>
  <c r="B58" i="115"/>
  <c r="J57" i="115"/>
  <c r="G57" i="115"/>
  <c r="C57" i="115"/>
  <c r="B57" i="115"/>
  <c r="G56" i="115"/>
  <c r="J56" i="115" s="1"/>
  <c r="C56" i="115"/>
  <c r="B56" i="115"/>
  <c r="G55" i="115"/>
  <c r="J55" i="115" s="1"/>
  <c r="C55" i="115"/>
  <c r="B55" i="115"/>
  <c r="G54" i="115"/>
  <c r="J54" i="115" s="1"/>
  <c r="C54" i="115"/>
  <c r="B54" i="115"/>
  <c r="G53" i="115"/>
  <c r="J53" i="115" s="1"/>
  <c r="C53" i="115"/>
  <c r="B53" i="115"/>
  <c r="G52" i="115"/>
  <c r="J52" i="115" s="1"/>
  <c r="C52" i="115"/>
  <c r="B52" i="115"/>
  <c r="G51" i="115"/>
  <c r="J51" i="115" s="1"/>
  <c r="C51" i="115"/>
  <c r="B51" i="115"/>
  <c r="G50" i="115"/>
  <c r="J50" i="115" s="1"/>
  <c r="C50" i="115"/>
  <c r="B50" i="115"/>
  <c r="J49" i="115"/>
  <c r="G49" i="115"/>
  <c r="C49" i="115"/>
  <c r="B49" i="115"/>
  <c r="G48" i="115"/>
  <c r="J48" i="115" s="1"/>
  <c r="C48" i="115"/>
  <c r="B48" i="115"/>
  <c r="G47" i="115"/>
  <c r="J47" i="115" s="1"/>
  <c r="C47" i="115"/>
  <c r="B47" i="115"/>
  <c r="G46" i="115"/>
  <c r="J46" i="115" s="1"/>
  <c r="C46" i="115"/>
  <c r="B46" i="115"/>
  <c r="G45" i="115"/>
  <c r="J45" i="115" s="1"/>
  <c r="C45" i="115"/>
  <c r="B45" i="115"/>
  <c r="G44" i="115"/>
  <c r="J44" i="115" s="1"/>
  <c r="C44" i="115"/>
  <c r="B44" i="115"/>
  <c r="G43" i="115"/>
  <c r="J43" i="115" s="1"/>
  <c r="C43" i="115"/>
  <c r="B43" i="115"/>
  <c r="G42" i="115"/>
  <c r="J42" i="115" s="1"/>
  <c r="C42" i="115"/>
  <c r="B42" i="115"/>
  <c r="J41" i="115"/>
  <c r="G41" i="115"/>
  <c r="C41" i="115"/>
  <c r="B41" i="115"/>
  <c r="G40" i="115"/>
  <c r="J40" i="115" s="1"/>
  <c r="C40" i="115"/>
  <c r="B40" i="115"/>
  <c r="G39" i="115"/>
  <c r="J39" i="115" s="1"/>
  <c r="C39" i="115"/>
  <c r="B39" i="115"/>
  <c r="G38" i="115"/>
  <c r="J38" i="115" s="1"/>
  <c r="C38" i="115"/>
  <c r="B38" i="115"/>
  <c r="G37" i="115"/>
  <c r="J37" i="115" s="1"/>
  <c r="C37" i="115"/>
  <c r="B37" i="115"/>
  <c r="G36" i="115"/>
  <c r="J36" i="115" s="1"/>
  <c r="C36" i="115"/>
  <c r="B36" i="115"/>
  <c r="G35" i="115"/>
  <c r="J35" i="115" s="1"/>
  <c r="C35" i="115"/>
  <c r="B35" i="115"/>
  <c r="G34" i="115"/>
  <c r="J34" i="115" s="1"/>
  <c r="C34" i="115"/>
  <c r="B34" i="115"/>
  <c r="J33" i="115"/>
  <c r="G33" i="115"/>
  <c r="C33" i="115"/>
  <c r="B33" i="115"/>
  <c r="G32" i="115"/>
  <c r="J32" i="115" s="1"/>
  <c r="C32" i="115"/>
  <c r="B32" i="115"/>
  <c r="G31" i="115"/>
  <c r="J31" i="115" s="1"/>
  <c r="C31" i="115"/>
  <c r="B31" i="115"/>
  <c r="G30" i="115"/>
  <c r="J30" i="115" s="1"/>
  <c r="C30" i="115"/>
  <c r="B30" i="115"/>
  <c r="G29" i="115"/>
  <c r="J29" i="115" s="1"/>
  <c r="C29" i="115"/>
  <c r="B29" i="115"/>
  <c r="G28" i="115"/>
  <c r="J28" i="115" s="1"/>
  <c r="C28" i="115"/>
  <c r="B28" i="115"/>
  <c r="G27" i="115"/>
  <c r="J27" i="115" s="1"/>
  <c r="C27" i="115"/>
  <c r="B27" i="115"/>
  <c r="G26" i="115"/>
  <c r="J26" i="115" s="1"/>
  <c r="C26" i="115"/>
  <c r="B26" i="115"/>
  <c r="J25" i="115"/>
  <c r="G25" i="115"/>
  <c r="C25" i="115"/>
  <c r="B25" i="115"/>
  <c r="G24" i="115"/>
  <c r="J24" i="115" s="1"/>
  <c r="C24" i="115"/>
  <c r="B24" i="115"/>
  <c r="G23" i="115"/>
  <c r="J23" i="115" s="1"/>
  <c r="C23" i="115"/>
  <c r="B23" i="115"/>
  <c r="G22" i="115"/>
  <c r="J22" i="115" s="1"/>
  <c r="C22" i="115"/>
  <c r="B22" i="115"/>
  <c r="G21" i="115"/>
  <c r="J21" i="115" s="1"/>
  <c r="C21" i="115"/>
  <c r="B21" i="115"/>
  <c r="G20" i="115"/>
  <c r="J20" i="115" s="1"/>
  <c r="C20" i="115"/>
  <c r="B20" i="115"/>
  <c r="G19" i="115"/>
  <c r="J19" i="115" s="1"/>
  <c r="C19" i="115"/>
  <c r="B19" i="115"/>
  <c r="A19" i="115"/>
  <c r="A20" i="115" s="1"/>
  <c r="A21" i="115" s="1"/>
  <c r="A22" i="115" s="1"/>
  <c r="A23" i="115" s="1"/>
  <c r="A24" i="115" s="1"/>
  <c r="A25" i="115" s="1"/>
  <c r="A26" i="115" s="1"/>
  <c r="A27" i="115" s="1"/>
  <c r="A28" i="115" s="1"/>
  <c r="A29" i="115" s="1"/>
  <c r="A30" i="115" s="1"/>
  <c r="A31" i="115" s="1"/>
  <c r="A32" i="115" s="1"/>
  <c r="A33" i="115" s="1"/>
  <c r="A34" i="115" s="1"/>
  <c r="A35" i="115" s="1"/>
  <c r="A36" i="115" s="1"/>
  <c r="A37" i="115" s="1"/>
  <c r="A38" i="115" s="1"/>
  <c r="A39" i="115" s="1"/>
  <c r="A40" i="115" s="1"/>
  <c r="A41" i="115" s="1"/>
  <c r="A42" i="115" s="1"/>
  <c r="A43" i="115" s="1"/>
  <c r="A44" i="115" s="1"/>
  <c r="A45" i="115" s="1"/>
  <c r="A46" i="115" s="1"/>
  <c r="A47" i="115" s="1"/>
  <c r="A48" i="115" s="1"/>
  <c r="A49" i="115" s="1"/>
  <c r="A50" i="115" s="1"/>
  <c r="A51" i="115" s="1"/>
  <c r="A52" i="115" s="1"/>
  <c r="A53" i="115" s="1"/>
  <c r="A54" i="115" s="1"/>
  <c r="A55" i="115" s="1"/>
  <c r="A56" i="115" s="1"/>
  <c r="A57" i="115" s="1"/>
  <c r="A58" i="115" s="1"/>
  <c r="A59" i="115" s="1"/>
  <c r="A60" i="115" s="1"/>
  <c r="A61" i="115" s="1"/>
  <c r="A62" i="115" s="1"/>
  <c r="A63" i="115" s="1"/>
  <c r="A64" i="115" s="1"/>
  <c r="A65" i="115" s="1"/>
  <c r="A66" i="115" s="1"/>
  <c r="A67" i="115" s="1"/>
  <c r="A68" i="115" s="1"/>
  <c r="A69" i="115" s="1"/>
  <c r="A70" i="115" s="1"/>
  <c r="A71" i="115" s="1"/>
  <c r="G18" i="115"/>
  <c r="J18" i="115" s="1"/>
  <c r="C18" i="115"/>
  <c r="B18" i="115"/>
  <c r="J75" i="115" l="1"/>
  <c r="J76" i="115" s="1"/>
  <c r="J77" i="115" l="1"/>
  <c r="J78" i="115" s="1"/>
  <c r="I36" i="114"/>
  <c r="J20" i="114"/>
  <c r="J21" i="114" s="1"/>
  <c r="J24" i="114" l="1"/>
  <c r="J23" i="114"/>
  <c r="J25" i="114" s="1"/>
  <c r="J21" i="112" l="1"/>
  <c r="I37" i="112" l="1"/>
  <c r="J20" i="112"/>
  <c r="J22" i="112" s="1"/>
  <c r="I35" i="111"/>
  <c r="J20" i="111"/>
  <c r="J21" i="111" s="1"/>
  <c r="K20" i="105"/>
  <c r="K19" i="105"/>
  <c r="J25" i="112" l="1"/>
  <c r="J24" i="112"/>
  <c r="J26" i="112" s="1"/>
  <c r="J24" i="111"/>
  <c r="J23" i="111"/>
  <c r="J25" i="111" s="1"/>
  <c r="I35" i="110"/>
  <c r="J20" i="110"/>
  <c r="J21" i="110" s="1"/>
  <c r="J24" i="110" l="1"/>
  <c r="J23" i="110"/>
  <c r="J25" i="110"/>
  <c r="H37" i="109"/>
  <c r="H23" i="109"/>
  <c r="H25" i="109" s="1"/>
  <c r="I18" i="109"/>
  <c r="I21" i="109" s="1"/>
  <c r="H36" i="107"/>
  <c r="H22" i="107"/>
  <c r="H24" i="107" s="1"/>
  <c r="I18" i="107"/>
  <c r="I20" i="107" s="1"/>
  <c r="I24" i="109" l="1"/>
  <c r="I23" i="109"/>
  <c r="I25" i="109" s="1"/>
  <c r="I22" i="107"/>
  <c r="I23" i="107"/>
  <c r="I24" i="107" l="1"/>
  <c r="H37" i="106" l="1"/>
  <c r="H23" i="106"/>
  <c r="H25" i="106" s="1"/>
  <c r="I18" i="106"/>
  <c r="I21" i="106" s="1"/>
  <c r="I24" i="106" s="1"/>
  <c r="J36" i="105"/>
  <c r="I23" i="106" l="1"/>
  <c r="I25" i="106" s="1"/>
  <c r="K24" i="105"/>
  <c r="K23" i="105"/>
  <c r="K25" i="105" s="1"/>
  <c r="I76" i="104" l="1"/>
  <c r="I64" i="104"/>
  <c r="I63" i="104"/>
  <c r="I65" i="104" s="1"/>
  <c r="G58" i="104"/>
  <c r="J58" i="104" s="1"/>
  <c r="C58" i="104"/>
  <c r="B58" i="104"/>
  <c r="G57" i="104"/>
  <c r="J57" i="104" s="1"/>
  <c r="C57" i="104"/>
  <c r="B57" i="104"/>
  <c r="G56" i="104"/>
  <c r="J56" i="104" s="1"/>
  <c r="C56" i="104"/>
  <c r="B56" i="104"/>
  <c r="G55" i="104"/>
  <c r="J55" i="104" s="1"/>
  <c r="C55" i="104"/>
  <c r="B55" i="104"/>
  <c r="G54" i="104"/>
  <c r="J54" i="104" s="1"/>
  <c r="C54" i="104"/>
  <c r="B54" i="104"/>
  <c r="G53" i="104"/>
  <c r="J53" i="104" s="1"/>
  <c r="C53" i="104"/>
  <c r="B53" i="104"/>
  <c r="G52" i="104"/>
  <c r="J52" i="104" s="1"/>
  <c r="C52" i="104"/>
  <c r="B52" i="104"/>
  <c r="G51" i="104"/>
  <c r="J51" i="104" s="1"/>
  <c r="C51" i="104"/>
  <c r="B51" i="104"/>
  <c r="G50" i="104"/>
  <c r="J50" i="104" s="1"/>
  <c r="C50" i="104"/>
  <c r="B50" i="104"/>
  <c r="G49" i="104"/>
  <c r="J49" i="104" s="1"/>
  <c r="C49" i="104"/>
  <c r="B49" i="104"/>
  <c r="G48" i="104"/>
  <c r="J48" i="104" s="1"/>
  <c r="C48" i="104"/>
  <c r="B48" i="104"/>
  <c r="G47" i="104"/>
  <c r="J47" i="104" s="1"/>
  <c r="C47" i="104"/>
  <c r="B47" i="104"/>
  <c r="G46" i="104"/>
  <c r="J46" i="104" s="1"/>
  <c r="C46" i="104"/>
  <c r="B46" i="104"/>
  <c r="G45" i="104"/>
  <c r="J45" i="104" s="1"/>
  <c r="C45" i="104"/>
  <c r="B45" i="104"/>
  <c r="G44" i="104"/>
  <c r="J44" i="104" s="1"/>
  <c r="C44" i="104"/>
  <c r="B44" i="104"/>
  <c r="G43" i="104"/>
  <c r="J43" i="104" s="1"/>
  <c r="C43" i="104"/>
  <c r="B43" i="104"/>
  <c r="G42" i="104"/>
  <c r="J42" i="104" s="1"/>
  <c r="C42" i="104"/>
  <c r="B42" i="104"/>
  <c r="G41" i="104"/>
  <c r="J41" i="104" s="1"/>
  <c r="C41" i="104"/>
  <c r="B41" i="104"/>
  <c r="G40" i="104"/>
  <c r="J40" i="104" s="1"/>
  <c r="C40" i="104"/>
  <c r="B40" i="104"/>
  <c r="G39" i="104"/>
  <c r="J39" i="104" s="1"/>
  <c r="C39" i="104"/>
  <c r="B39" i="104"/>
  <c r="G38" i="104"/>
  <c r="J38" i="104" s="1"/>
  <c r="C38" i="104"/>
  <c r="B38" i="104"/>
  <c r="G37" i="104"/>
  <c r="J37" i="104" s="1"/>
  <c r="C37" i="104"/>
  <c r="B37" i="104"/>
  <c r="G36" i="104"/>
  <c r="J36" i="104" s="1"/>
  <c r="C36" i="104"/>
  <c r="B36" i="104"/>
  <c r="G35" i="104"/>
  <c r="J35" i="104" s="1"/>
  <c r="C35" i="104"/>
  <c r="B35" i="104"/>
  <c r="G34" i="104"/>
  <c r="J34" i="104" s="1"/>
  <c r="C34" i="104"/>
  <c r="B34" i="104"/>
  <c r="G33" i="104"/>
  <c r="J33" i="104" s="1"/>
  <c r="C33" i="104"/>
  <c r="B33" i="104"/>
  <c r="G32" i="104"/>
  <c r="J32" i="104" s="1"/>
  <c r="C32" i="104"/>
  <c r="B32" i="104"/>
  <c r="G31" i="104"/>
  <c r="J31" i="104" s="1"/>
  <c r="C31" i="104"/>
  <c r="B31" i="104"/>
  <c r="G30" i="104"/>
  <c r="J30" i="104" s="1"/>
  <c r="C30" i="104"/>
  <c r="B30" i="104"/>
  <c r="G29" i="104"/>
  <c r="J29" i="104" s="1"/>
  <c r="C29" i="104"/>
  <c r="B29" i="104"/>
  <c r="G28" i="104"/>
  <c r="J28" i="104" s="1"/>
  <c r="C28" i="104"/>
  <c r="B28" i="104"/>
  <c r="G27" i="104"/>
  <c r="J27" i="104" s="1"/>
  <c r="C27" i="104"/>
  <c r="B27" i="104"/>
  <c r="G26" i="104"/>
  <c r="J26" i="104" s="1"/>
  <c r="C26" i="104"/>
  <c r="B26" i="104"/>
  <c r="G25" i="104"/>
  <c r="J25" i="104" s="1"/>
  <c r="C25" i="104"/>
  <c r="B25" i="104"/>
  <c r="G24" i="104"/>
  <c r="J24" i="104" s="1"/>
  <c r="C24" i="104"/>
  <c r="B24" i="104"/>
  <c r="G23" i="104"/>
  <c r="J23" i="104" s="1"/>
  <c r="C23" i="104"/>
  <c r="B23" i="104"/>
  <c r="G22" i="104"/>
  <c r="J22" i="104" s="1"/>
  <c r="C22" i="104"/>
  <c r="B22" i="104"/>
  <c r="G21" i="104"/>
  <c r="J21" i="104" s="1"/>
  <c r="C21" i="104"/>
  <c r="B21" i="104"/>
  <c r="G20" i="104"/>
  <c r="J20" i="104" s="1"/>
  <c r="C20" i="104"/>
  <c r="B20" i="104"/>
  <c r="A20" i="104"/>
  <c r="A21" i="104" s="1"/>
  <c r="A22" i="104" s="1"/>
  <c r="A23" i="104" s="1"/>
  <c r="A24" i="104" s="1"/>
  <c r="A25" i="104" s="1"/>
  <c r="A26" i="104" s="1"/>
  <c r="A27" i="104" s="1"/>
  <c r="A28" i="104" s="1"/>
  <c r="A29" i="104" s="1"/>
  <c r="A30" i="104" s="1"/>
  <c r="A31" i="104" s="1"/>
  <c r="A32" i="104" s="1"/>
  <c r="A33" i="104" s="1"/>
  <c r="A34" i="104" s="1"/>
  <c r="A35" i="104" s="1"/>
  <c r="A36" i="104" s="1"/>
  <c r="A37" i="104" s="1"/>
  <c r="A38" i="104" s="1"/>
  <c r="A39" i="104" s="1"/>
  <c r="A40" i="104" s="1"/>
  <c r="A41" i="104" s="1"/>
  <c r="A42" i="104" s="1"/>
  <c r="A43" i="104" s="1"/>
  <c r="A44" i="104" s="1"/>
  <c r="A45" i="104" s="1"/>
  <c r="A46" i="104" s="1"/>
  <c r="A47" i="104" s="1"/>
  <c r="A48" i="104" s="1"/>
  <c r="A49" i="104" s="1"/>
  <c r="A50" i="104" s="1"/>
  <c r="A51" i="104" s="1"/>
  <c r="A52" i="104" s="1"/>
  <c r="A53" i="104" s="1"/>
  <c r="A54" i="104" s="1"/>
  <c r="A55" i="104" s="1"/>
  <c r="A56" i="104" s="1"/>
  <c r="A57" i="104" s="1"/>
  <c r="A58" i="104" s="1"/>
  <c r="G19" i="104"/>
  <c r="J19" i="104" s="1"/>
  <c r="C19" i="104"/>
  <c r="B19" i="104"/>
  <c r="J59" i="104" l="1"/>
  <c r="J61" i="104" s="1"/>
  <c r="J62" i="104" s="1"/>
  <c r="J64" i="104" l="1"/>
  <c r="J63" i="104"/>
  <c r="J65" i="104" l="1"/>
  <c r="H36" i="103"/>
  <c r="H22" i="103"/>
  <c r="H21" i="103"/>
  <c r="H24" i="103" s="1"/>
  <c r="I18" i="103"/>
  <c r="I19" i="103" s="1"/>
  <c r="I21" i="103" s="1"/>
  <c r="H36" i="102"/>
  <c r="H22" i="102"/>
  <c r="H21" i="102"/>
  <c r="H24" i="102" s="1"/>
  <c r="I18" i="102"/>
  <c r="I19" i="102" s="1"/>
  <c r="I21" i="102" s="1"/>
  <c r="H36" i="101"/>
  <c r="H22" i="101"/>
  <c r="H21" i="101"/>
  <c r="H24" i="101" s="1"/>
  <c r="I19" i="101"/>
  <c r="I21" i="101" s="1"/>
  <c r="I18" i="101"/>
  <c r="H36" i="100"/>
  <c r="H22" i="100"/>
  <c r="H21" i="100"/>
  <c r="H24" i="100" s="1"/>
  <c r="I18" i="100"/>
  <c r="I19" i="100" s="1"/>
  <c r="I22" i="100" s="1"/>
  <c r="H36" i="99"/>
  <c r="H22" i="99"/>
  <c r="H21" i="99"/>
  <c r="H24" i="99" s="1"/>
  <c r="I18" i="99"/>
  <c r="I19" i="99" s="1"/>
  <c r="I23" i="99" s="1"/>
  <c r="H36" i="98"/>
  <c r="H22" i="98"/>
  <c r="H21" i="98"/>
  <c r="H24" i="98" s="1"/>
  <c r="I18" i="98"/>
  <c r="I19" i="98" s="1"/>
  <c r="H36" i="97"/>
  <c r="H22" i="97"/>
  <c r="H21" i="97"/>
  <c r="H24" i="97" s="1"/>
  <c r="I18" i="97"/>
  <c r="I19" i="97" s="1"/>
  <c r="I22" i="97" s="1"/>
  <c r="H36" i="96"/>
  <c r="H22" i="96"/>
  <c r="H21" i="96"/>
  <c r="H24" i="96" s="1"/>
  <c r="I18" i="96"/>
  <c r="I19" i="96" s="1"/>
  <c r="H36" i="95"/>
  <c r="H22" i="95"/>
  <c r="H21" i="95"/>
  <c r="H24" i="95" s="1"/>
  <c r="I18" i="95"/>
  <c r="I19" i="95" s="1"/>
  <c r="H36" i="94"/>
  <c r="H22" i="94"/>
  <c r="H21" i="94"/>
  <c r="H24" i="94" s="1"/>
  <c r="I18" i="94"/>
  <c r="I19" i="94" s="1"/>
  <c r="I21" i="94" s="1"/>
  <c r="H36" i="93"/>
  <c r="H22" i="93"/>
  <c r="H21" i="93"/>
  <c r="H24" i="93" s="1"/>
  <c r="I18" i="93"/>
  <c r="I19" i="93" s="1"/>
  <c r="I23" i="103" l="1"/>
  <c r="I24" i="103" s="1"/>
  <c r="I23" i="102"/>
  <c r="I24" i="102" s="1"/>
  <c r="I23" i="101"/>
  <c r="I24" i="101" s="1"/>
  <c r="I21" i="100"/>
  <c r="I23" i="100"/>
  <c r="I21" i="99"/>
  <c r="I24" i="99" s="1"/>
  <c r="I22" i="98"/>
  <c r="I23" i="98" s="1"/>
  <c r="I21" i="98"/>
  <c r="I22" i="94"/>
  <c r="I23" i="94" s="1"/>
  <c r="I24" i="94" s="1"/>
  <c r="I21" i="97"/>
  <c r="I23" i="97"/>
  <c r="I21" i="96"/>
  <c r="I23" i="96"/>
  <c r="I23" i="95"/>
  <c r="I21" i="95"/>
  <c r="I23" i="93"/>
  <c r="I21" i="93"/>
  <c r="J19" i="92"/>
  <c r="J20" i="92"/>
  <c r="J18" i="92"/>
  <c r="I37" i="92"/>
  <c r="I23" i="92"/>
  <c r="I25" i="92" s="1"/>
  <c r="I24" i="98" l="1"/>
  <c r="I24" i="100"/>
  <c r="J21" i="92"/>
  <c r="J23" i="92" s="1"/>
  <c r="I24" i="95"/>
  <c r="I24" i="97"/>
  <c r="I24" i="96"/>
  <c r="I24" i="93"/>
  <c r="J25" i="92" l="1"/>
  <c r="H36" i="91"/>
  <c r="I20" i="91"/>
  <c r="I19" i="91"/>
  <c r="I21" i="91" l="1"/>
  <c r="I24" i="91" s="1"/>
  <c r="I23" i="91"/>
  <c r="I25" i="91" l="1"/>
  <c r="I35" i="90" l="1"/>
  <c r="J20" i="90"/>
  <c r="J21" i="90" s="1"/>
  <c r="J24" i="90" l="1"/>
  <c r="J23" i="90"/>
  <c r="J25" i="90" s="1"/>
  <c r="H36" i="89"/>
  <c r="H22" i="89"/>
  <c r="H21" i="89"/>
  <c r="H24" i="89" s="1"/>
  <c r="I18" i="89"/>
  <c r="I19" i="89" s="1"/>
  <c r="I21" i="89" s="1"/>
  <c r="H36" i="88"/>
  <c r="H22" i="88"/>
  <c r="H21" i="88"/>
  <c r="H24" i="88" s="1"/>
  <c r="I18" i="88"/>
  <c r="I19" i="88" s="1"/>
  <c r="I21" i="88" s="1"/>
  <c r="H36" i="87"/>
  <c r="H22" i="87"/>
  <c r="H21" i="87"/>
  <c r="H24" i="87" s="1"/>
  <c r="I18" i="87"/>
  <c r="I19" i="87" s="1"/>
  <c r="I23" i="87" s="1"/>
  <c r="H36" i="86"/>
  <c r="H22" i="86"/>
  <c r="H21" i="86"/>
  <c r="H24" i="86" s="1"/>
  <c r="I18" i="86"/>
  <c r="I19" i="86" s="1"/>
  <c r="I23" i="89" l="1"/>
  <c r="I24" i="89" s="1"/>
  <c r="I23" i="88"/>
  <c r="I24" i="88" s="1"/>
  <c r="I21" i="87"/>
  <c r="I24" i="87" s="1"/>
  <c r="I23" i="86"/>
  <c r="I21" i="86"/>
  <c r="I24" i="86" l="1"/>
  <c r="H36" i="85" l="1"/>
  <c r="H22" i="85"/>
  <c r="H21" i="85"/>
  <c r="H24" i="85" s="1"/>
  <c r="I18" i="85"/>
  <c r="I19" i="85" s="1"/>
  <c r="I21" i="85" l="1"/>
  <c r="I23" i="85"/>
  <c r="I24" i="85" l="1"/>
  <c r="I56" i="84" l="1"/>
  <c r="I44" i="84"/>
  <c r="I43" i="84"/>
  <c r="I45" i="84" s="1"/>
  <c r="L39" i="84"/>
  <c r="J38" i="84"/>
  <c r="J37" i="84"/>
  <c r="J36" i="84"/>
  <c r="J35" i="84"/>
  <c r="J34" i="84"/>
  <c r="J33" i="84"/>
  <c r="J32" i="84"/>
  <c r="J31" i="84"/>
  <c r="J30" i="84"/>
  <c r="J29" i="84"/>
  <c r="J28" i="84"/>
  <c r="J27" i="84"/>
  <c r="J26" i="84"/>
  <c r="J25" i="84"/>
  <c r="J24" i="84"/>
  <c r="J23" i="84"/>
  <c r="J22" i="84"/>
  <c r="J21" i="84"/>
  <c r="J20" i="84"/>
  <c r="A20" i="84"/>
  <c r="A21" i="84" s="1"/>
  <c r="A22" i="84" s="1"/>
  <c r="A23" i="84" s="1"/>
  <c r="A24" i="84" s="1"/>
  <c r="A25" i="84" s="1"/>
  <c r="A26" i="84" s="1"/>
  <c r="A27" i="84" s="1"/>
  <c r="A28" i="84" s="1"/>
  <c r="A29" i="84" s="1"/>
  <c r="A30" i="84" s="1"/>
  <c r="A31" i="84" s="1"/>
  <c r="A32" i="84" s="1"/>
  <c r="A33" i="84" s="1"/>
  <c r="A34" i="84" s="1"/>
  <c r="A35" i="84" s="1"/>
  <c r="A36" i="84" s="1"/>
  <c r="A37" i="84" s="1"/>
  <c r="A38" i="84" s="1"/>
  <c r="J19" i="84"/>
  <c r="J41" i="84" l="1"/>
  <c r="H35" i="83"/>
  <c r="H21" i="83"/>
  <c r="H23" i="83" s="1"/>
  <c r="I18" i="83"/>
  <c r="I19" i="83" s="1"/>
  <c r="I22" i="83" s="1"/>
  <c r="J42" i="84" l="1"/>
  <c r="J43" i="84" s="1"/>
  <c r="I21" i="83"/>
  <c r="I23" i="83" s="1"/>
  <c r="J44" i="84" l="1"/>
  <c r="J45" i="84" s="1"/>
  <c r="I36" i="82"/>
  <c r="J20" i="82"/>
  <c r="J21" i="82" s="1"/>
  <c r="J24" i="82" l="1"/>
  <c r="J23" i="82"/>
  <c r="J25" i="82" l="1"/>
  <c r="I35" i="80"/>
  <c r="J20" i="80"/>
  <c r="J21" i="80" s="1"/>
  <c r="J24" i="80" l="1"/>
  <c r="J23" i="80"/>
  <c r="J25" i="80" l="1"/>
</calcChain>
</file>

<file path=xl/sharedStrings.xml><?xml version="1.0" encoding="utf-8"?>
<sst xmlns="http://schemas.openxmlformats.org/spreadsheetml/2006/main" count="3163" uniqueCount="419">
  <si>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</si>
  <si>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</si>
  <si>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</si>
  <si>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</si>
  <si>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</si>
  <si>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</si>
  <si>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INVOICE</t>
  </si>
  <si>
    <t>To</t>
  </si>
  <si>
    <t>: PT. Sicepat Express Indonesia</t>
  </si>
  <si>
    <t>Invoice No</t>
  </si>
  <si>
    <t>:</t>
  </si>
  <si>
    <t>Invoice Date</t>
  </si>
  <si>
    <t>Due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</si>
  <si>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</si>
  <si>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</si>
  <si>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</si>
  <si>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</si>
  <si>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</si>
  <si>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</si>
  <si>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</si>
  <si>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</si>
  <si>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</si>
  <si>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</si>
  <si>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</si>
  <si>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</si>
  <si>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</si>
  <si>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 xml:space="preserve"> 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</si>
  <si>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</si>
  <si>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</si>
  <si>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</si>
  <si>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</si>
  <si>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</si>
  <si>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</si>
  <si>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</si>
  <si>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Discount 10%</t>
  </si>
  <si>
    <t>QTY</t>
  </si>
  <si>
    <t>:  PT. Freyssinet Total Technology</t>
  </si>
  <si>
    <t xml:space="preserve">   Metropolitan Tower 9th Floor,</t>
  </si>
  <si>
    <t xml:space="preserve">   JL. R.A. Kartini Kav. 14, Cilandak</t>
  </si>
  <si>
    <t xml:space="preserve">   Jakarta 12430 </t>
  </si>
  <si>
    <t>NO. PO</t>
  </si>
  <si>
    <t>PPN 1 %</t>
  </si>
  <si>
    <t xml:space="preserve">Bekasi, </t>
  </si>
  <si>
    <t>PPh 23 2%</t>
  </si>
  <si>
    <t>: PT. Sriboga Marugame Indonesia</t>
  </si>
  <si>
    <t>Unit</t>
  </si>
  <si>
    <t xml:space="preserve">: </t>
  </si>
  <si>
    <t>bki032210038364</t>
  </si>
  <si>
    <t>Pengiriman Barang Tujuan Kranggan</t>
  </si>
  <si>
    <t>Kranggan</t>
  </si>
  <si>
    <t>: PT. Adyawinsa Electrical And Power</t>
  </si>
  <si>
    <t xml:space="preserve">  Jl. Industri Selatan Blok LL 4</t>
  </si>
  <si>
    <t xml:space="preserve">  Kaw. Industri Jababeka II, Kel. Pasirsari, Kec. Cikarang selatan</t>
  </si>
  <si>
    <t xml:space="preserve">  Bekasi, Jawa Barat 17550</t>
  </si>
  <si>
    <t xml:space="preserve"> 337/PCI/K1/XI/21</t>
  </si>
  <si>
    <t xml:space="preserve"> 01 November 2021</t>
  </si>
  <si>
    <t xml:space="preserve"> 01 Desember 2021</t>
  </si>
  <si>
    <t>BKI032210037077</t>
  </si>
  <si>
    <t>Pengiriman Barang Tujuan Sisillia</t>
  </si>
  <si>
    <t>Surabaya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</si>
  <si>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Tujuh Ratus Tujuh Puluh Dua Ribu Rupiah.</t>
    </r>
  </si>
  <si>
    <t>072</t>
  </si>
  <si>
    <r>
      <t xml:space="preserve">Say </t>
    </r>
    <r>
      <rPr>
        <b/>
        <i/>
        <sz val="11"/>
        <color theme="2" tint="-0.749992370372631"/>
        <rFont val="Calibri"/>
        <family val="2"/>
        <scheme val="minor"/>
      </rPr>
      <t>: Dua Juta Sembilan Ratus Tujuh Puluh Ribu Rupiah.</t>
    </r>
  </si>
  <si>
    <t xml:space="preserve"> 338/PCI/K1/XI/21</t>
  </si>
  <si>
    <t xml:space="preserve"> 339/PCI/K1/XI/21</t>
  </si>
  <si>
    <t xml:space="preserve"> 01 November 21</t>
  </si>
  <si>
    <t xml:space="preserve"> 01 Desember 21</t>
  </si>
  <si>
    <t>LCL</t>
  </si>
  <si>
    <t>BKI032210037325</t>
  </si>
  <si>
    <t xml:space="preserve">Pengiriman Barang Tujuan M994 Genstore Marugame </t>
  </si>
  <si>
    <t>Makassar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</si>
  <si>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Ratus Tiga Puluh Tujuh Ribu Enam Puluh Lima Rupiah.</t>
    </r>
  </si>
  <si>
    <t>Invoice Performa</t>
  </si>
  <si>
    <t>Periode</t>
  </si>
  <si>
    <t>BANJARMASIN</t>
  </si>
  <si>
    <t>PENGIRIMAN BARANG TUJUAN BANJARMASIN</t>
  </si>
  <si>
    <t>Total Setelah Discount</t>
  </si>
  <si>
    <t>TOTAL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</si>
  <si>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Seratus Tiga Puluh Empat Juta Sembilan Ratus Delapan Puluh Tiga Ribu Delapan Ratus Dua Puluh Tujuh Rupiah.</t>
    </r>
  </si>
  <si>
    <t xml:space="preserve"> 02 November 21</t>
  </si>
  <si>
    <t xml:space="preserve"> 340/PCI/K1/XI/21</t>
  </si>
  <si>
    <t>: PT. Tibeka Logistik Indonesia</t>
  </si>
  <si>
    <t>-</t>
  </si>
  <si>
    <t>DP</t>
  </si>
  <si>
    <t>Pelunasan</t>
  </si>
  <si>
    <t>BKI032210038133</t>
  </si>
  <si>
    <t xml:space="preserve"> 341/PCI/K1/XI/21</t>
  </si>
  <si>
    <t xml:space="preserve">Pengiriman Barang                 Mitra 10 Harapan Indah Bekasi (DO/W6/2021/10/0111D) CDD </t>
  </si>
  <si>
    <t>Bekasi</t>
  </si>
  <si>
    <t xml:space="preserve"> 342/PCI/K1/XI/21</t>
  </si>
  <si>
    <t>BKI032210038257</t>
  </si>
  <si>
    <t>Tangerang</t>
  </si>
  <si>
    <t xml:space="preserve">Pengiriman Barang                 Mitra 10 Q-BiG BSD Tangerang (DO/W6/2021/10/0111E) CDD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</si>
  <si>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Sembilan Ratus Sembilan Ribu Rupiah</t>
    </r>
  </si>
  <si>
    <t xml:space="preserve"> 343/PCI/K1/XI/21</t>
  </si>
  <si>
    <t>BKI032210038265</t>
  </si>
  <si>
    <t xml:space="preserve">Pengiriman Barang                 Mitra 10 Pekayon (DO/W6/2021/10/0111B) CDD </t>
  </si>
  <si>
    <t>Pekayon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</si>
  <si>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Ratus Delapan Ribu Rupiah</t>
    </r>
  </si>
  <si>
    <t>BKI032210037689</t>
  </si>
  <si>
    <t xml:space="preserve">Pengiriman Barang Ke Jl.Raya Bandung - Cianjur                 (DO/W6/2021/10/00AB5) CDD </t>
  </si>
  <si>
    <t>Cianjur</t>
  </si>
  <si>
    <t xml:space="preserve"> 344/PCI/K1/XI/21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</si>
  <si>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Lima Ratus Lima Belas Ribu Rupiah</t>
    </r>
  </si>
  <si>
    <t xml:space="preserve"> 345/PCI/K1/XI/21</t>
  </si>
  <si>
    <t>BKI032210037697</t>
  </si>
  <si>
    <t>Pengiriman Barang ke Tenaga Baru Malang               (DO/W6/2021/10/00B9A) CDD Long</t>
  </si>
  <si>
    <t xml:space="preserve"> 04 November 2021</t>
  </si>
  <si>
    <t>Malang</t>
  </si>
  <si>
    <t xml:space="preserve"> 22 November 2021</t>
  </si>
  <si>
    <t>BKI032210038547</t>
  </si>
  <si>
    <t>Pengiriman Barang Tujuan Manado</t>
  </si>
  <si>
    <t xml:space="preserve"> 346/PCI/K1/XI/21</t>
  </si>
  <si>
    <t>025</t>
  </si>
  <si>
    <t>Manado</t>
  </si>
  <si>
    <r>
      <t xml:space="preserve">Say </t>
    </r>
    <r>
      <rPr>
        <b/>
        <i/>
        <sz val="11"/>
        <color theme="2" tint="-0.749992370372631"/>
        <rFont val="Calibri"/>
        <family val="2"/>
        <scheme val="minor"/>
      </rPr>
      <t>: Sembilan Belas Juta Tiga Ratus Lima Ribu Rupiah.</t>
    </r>
  </si>
  <si>
    <t xml:space="preserve"> 08 November 2021</t>
  </si>
  <si>
    <t>: PT Link Pasifik</t>
  </si>
  <si>
    <t xml:space="preserve">  Jl. Gading Batavia N Jakarta No. 14310 RT. 10 RW. 7</t>
  </si>
  <si>
    <t xml:space="preserve">  Kelapa Gading - Jakarta 14240</t>
  </si>
  <si>
    <t>USA</t>
  </si>
  <si>
    <t>PPn 1%</t>
  </si>
  <si>
    <t>PPh Pasal 23 2%</t>
  </si>
  <si>
    <t>BKI032210039727</t>
  </si>
  <si>
    <t>Pengiriman Barang Tujuan United Satates American                                           (AWB No. 59 9027 4113)</t>
  </si>
  <si>
    <t>Biaya Packing</t>
  </si>
  <si>
    <r>
      <t xml:space="preserve">Say </t>
    </r>
    <r>
      <rPr>
        <b/>
        <i/>
        <sz val="11"/>
        <color theme="1"/>
        <rFont val="Calibri"/>
        <family val="2"/>
        <scheme val="minor"/>
      </rPr>
      <t>:  Sembilan Juta Dua Ratus Tujuh Ribu Lima Ratus Rupiah.</t>
    </r>
  </si>
  <si>
    <t xml:space="preserve"> 347/PCI/K1/XI/21</t>
  </si>
  <si>
    <t>: PT. Indofarma Global Medika</t>
  </si>
  <si>
    <t xml:space="preserve"> 348/PCI/K1/XI/21</t>
  </si>
  <si>
    <t xml:space="preserve"> 08 Desember 2021</t>
  </si>
  <si>
    <t>BKI032210038752</t>
  </si>
  <si>
    <t>BKI032210038760</t>
  </si>
  <si>
    <t>BKI032210038778</t>
  </si>
  <si>
    <t>PENGIRIMAN BARANG TUJUAN PT INDOFARMA GLOBAL DENPASAR</t>
  </si>
  <si>
    <t>PENGIRIMAN BARANG TUJUAN PT INDOFARMA GLOBAL SERANG</t>
  </si>
  <si>
    <t>PENGIRIMAN BARANG TUJUAN PT INDOFARMA GLOBAL TEGAL</t>
  </si>
  <si>
    <t>DPSPCI0078 - DENPASAR</t>
  </si>
  <si>
    <t>DPSPCI0095 - SERANG</t>
  </si>
  <si>
    <t>SRGPCI0273 - TEGAL</t>
  </si>
  <si>
    <t>402592</t>
  </si>
  <si>
    <t>Cakung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</si>
  <si>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Ratus Lima Puluh Delapan Ribu Lima Ratus Rupiah</t>
    </r>
  </si>
  <si>
    <t xml:space="preserve"> 349/PCI/K1/XI/21</t>
  </si>
  <si>
    <t xml:space="preserve"> 30 November 2021</t>
  </si>
  <si>
    <t xml:space="preserve"> 350/PCI/K1/XI/21</t>
  </si>
  <si>
    <t xml:space="preserve"> 11 November 2021</t>
  </si>
  <si>
    <t>Palembang</t>
  </si>
  <si>
    <t>BKI032210039420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</si>
  <si>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Sembilan Ratus Lima Puluh Delapan Ribu Rupiah</t>
    </r>
  </si>
  <si>
    <t>Pengiriman Barang ke Cakung               (DO/W6/2021/11/00209/R/01) CDD                                         JO. 0215/11/2021</t>
  </si>
  <si>
    <t xml:space="preserve"> 351/PCI/K1/XI/21</t>
  </si>
  <si>
    <t>BKI032210037960</t>
  </si>
  <si>
    <t>Jakarta Utara</t>
  </si>
  <si>
    <t>Pengiriman Barang ke Jakarta Utara            (DO/W6/2021/10/00F8C) CDD                                           JO 046/10/2021</t>
  </si>
  <si>
    <t>BKI032210039545</t>
  </si>
  <si>
    <t xml:space="preserve"> 352/PCI/K1/XI/21</t>
  </si>
  <si>
    <t>Pengiriman Barang ke Jakarta Utara            (DO/W6/2021/10/01744)    CDD Long                                           JO. 158/10/2021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</si>
  <si>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 Seratus Sebelas Ribu Rupiah</t>
    </r>
  </si>
  <si>
    <t xml:space="preserve"> 353/PCI/K1/XI/21</t>
  </si>
  <si>
    <t>BKI032210039339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</si>
  <si>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Tujuh Ratus Delapan Puluh Lima Ribu Rupiah</t>
    </r>
  </si>
  <si>
    <t>Pengiriman Barang ke Palembang       (DO/W6/2021/10/0130F)    CDD Box                                           JO. 134/10/2021</t>
  </si>
  <si>
    <t>BKI032210039321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</si>
  <si>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Sembilan Ribu Rupiah</t>
    </r>
  </si>
  <si>
    <t xml:space="preserve"> 354/PCI/K1/XI/21</t>
  </si>
  <si>
    <t xml:space="preserve"> 355/PCI/K1/XI/21</t>
  </si>
  <si>
    <t>BKI032210039347</t>
  </si>
  <si>
    <t>Pengiriman Barang ke Cengakareng       (DO/W6/2021/10/0144E)    CDD Box                                           JO. 136/10/2021</t>
  </si>
  <si>
    <t>Cengkareng</t>
  </si>
  <si>
    <t xml:space="preserve"> 356/PCI/K1/XI/21</t>
  </si>
  <si>
    <t>BKI032210038125</t>
  </si>
  <si>
    <t>Pengiriman Barang ke Palembang      (DO/W6/2021/10/01036)    CDD Long                                           JO. 046/10/2021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</si>
  <si>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Lima Ratus Tujuh Puluh Ribu Rupiah</t>
    </r>
  </si>
  <si>
    <t xml:space="preserve"> 357/PCI/K1/XI/21</t>
  </si>
  <si>
    <t>BKI032210037671</t>
  </si>
  <si>
    <t xml:space="preserve">Pengiriman Barang ke Kemanggisan Jak Bar      (DO/W6/2021/10/00A71)    CDD Long                                          </t>
  </si>
  <si>
    <t>Jak Bar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</si>
  <si>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Seratus Sebelas Ribu Rupiah</t>
    </r>
  </si>
  <si>
    <t xml:space="preserve"> 358/PCI/K1/XI/21</t>
  </si>
  <si>
    <t>BKI032210037721</t>
  </si>
  <si>
    <t xml:space="preserve">Pengiriman Barang ke Tangerang      (DO/W6/2021/10/00BF6/R/02)    CDD  JO. 013/11/2021                                          </t>
  </si>
  <si>
    <t xml:space="preserve"> 359/PCI/K1/XI/21</t>
  </si>
  <si>
    <t>BKI032210037903</t>
  </si>
  <si>
    <t xml:space="preserve">Pengiriman Barang ke Cakung      (DO/W6/2021/10/00EC6)    CDD Long  JO. 035/11/2021                                          </t>
  </si>
  <si>
    <t>Pengiriman Barang ke Palembang               (DO/W6/2021/10/01676) CDD                                           JO 0144/10/2021</t>
  </si>
  <si>
    <t>Pengiriman Barang ke Malang        (DO/W6/2021/10/013FO/R/02)    CDD Box                                           JO. 135/10/2021</t>
  </si>
  <si>
    <t>PONTIANAK</t>
  </si>
  <si>
    <t>01 -30 September 21</t>
  </si>
  <si>
    <t>PENGIRIMAN BARANG TUJUAN PONTIANAK</t>
  </si>
  <si>
    <t>DMP PNK (PONTIANAK)</t>
  </si>
  <si>
    <t xml:space="preserve"> 360/PCI/K1/XI/21</t>
  </si>
  <si>
    <t xml:space="preserve"> 12 November 2021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</si>
  <si>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Ratus Tujuh Puluh Empat Juta Dua Ratus Sembilan Puluh Lima Ribu Empat Ratus Tiga Puluh Tujuh Rupiah.</t>
    </r>
  </si>
  <si>
    <t>JAPAN</t>
  </si>
  <si>
    <t xml:space="preserve"> 361/PCI/K1/XI/21</t>
  </si>
  <si>
    <t>JO</t>
  </si>
  <si>
    <t>BKI032210039669</t>
  </si>
  <si>
    <t>BKI032210039677</t>
  </si>
  <si>
    <t>BKI032210039685</t>
  </si>
  <si>
    <t>CDE Long</t>
  </si>
  <si>
    <t xml:space="preserve"> 12 November 21</t>
  </si>
  <si>
    <t>Pengiriman Barang Tujuan M025 Riau Bandung</t>
  </si>
  <si>
    <t>Bandung</t>
  </si>
  <si>
    <t>Pengiriman Barang Tujuan M012 Trans Studio Bandung</t>
  </si>
  <si>
    <t xml:space="preserve">Pengiriman Barang Tujuan M036 Paskal Hypersquare 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</si>
  <si>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Sembilan Ratus Enam Puluh Ribu Tiga Ratus Sembilan Puluh Enam Rupiah.</t>
    </r>
  </si>
  <si>
    <t>Pengiriman Barang Tujuan M044 Paris Van Java</t>
  </si>
  <si>
    <t>Pengiriman Barang Tujuan M070 Buah Batu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</si>
  <si>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Delapan Ratus Enam Puluh Dua Ribu Tiga Ratus Tujuh Puluh Enam Rupiah.</t>
    </r>
  </si>
  <si>
    <t xml:space="preserve"> 362/PCI/K1/XI/21</t>
  </si>
  <si>
    <t xml:space="preserve"> 363/PCI/K1/XI/21</t>
  </si>
  <si>
    <t xml:space="preserve">Pengiriman Barang Tujuan M025 Riau Bandung  </t>
  </si>
  <si>
    <t xml:space="preserve"> 364/PCI/K1/XI/21</t>
  </si>
  <si>
    <t xml:space="preserve"> 16 November 2021</t>
  </si>
  <si>
    <t xml:space="preserve"> 16 Desember 2021</t>
  </si>
  <si>
    <t>037</t>
  </si>
  <si>
    <t>Pengiriman Barang Tujuan Cakung Karawang Via Towing</t>
  </si>
  <si>
    <t>Karawang</t>
  </si>
  <si>
    <t>077</t>
  </si>
  <si>
    <t xml:space="preserve"> 365/PCI/K1/XI/21</t>
  </si>
  <si>
    <t xml:space="preserve"> 18 November 2021</t>
  </si>
  <si>
    <t>0255</t>
  </si>
  <si>
    <t>Pengiriman Barang Tujuan Katasama Chemical                                           (AWB No. 5196662494)</t>
  </si>
  <si>
    <t>0317</t>
  </si>
  <si>
    <t>Pengiriman Barang Tujuan Sunny Tan                                           (AWB No. 4117596943)</t>
  </si>
  <si>
    <t>MALAYSIA</t>
  </si>
  <si>
    <t xml:space="preserve"> 366/PCI/K1/XI/21</t>
  </si>
  <si>
    <t>0274</t>
  </si>
  <si>
    <t>056</t>
  </si>
  <si>
    <t>Pengiriman Barang Tujuan Cikarang</t>
  </si>
  <si>
    <t>Cikarang</t>
  </si>
  <si>
    <r>
      <t xml:space="preserve">Say </t>
    </r>
    <r>
      <rPr>
        <b/>
        <i/>
        <sz val="11"/>
        <color theme="2" tint="-0.749992370372631"/>
        <rFont val="Calibri"/>
        <family val="2"/>
        <scheme val="minor"/>
      </rPr>
      <t>: Dua Juta Seratus Tujuh Puluh Delapan Ribu Rupia.</t>
    </r>
  </si>
  <si>
    <t xml:space="preserve"> 367/PCI/K1/XI/21</t>
  </si>
  <si>
    <t>BKI032210037762</t>
  </si>
  <si>
    <t>DMP BM1 (BANJARMASIN)</t>
  </si>
  <si>
    <t>BKI032210037770</t>
  </si>
  <si>
    <t>DMP BDJ (BANJARMASIN)</t>
  </si>
  <si>
    <t>BKI032210037788</t>
  </si>
  <si>
    <t>BKI032210037796</t>
  </si>
  <si>
    <t>BKI032210037804</t>
  </si>
  <si>
    <t>BKI032210037986</t>
  </si>
  <si>
    <t>BKI032210037812</t>
  </si>
  <si>
    <t>BKI032210037820</t>
  </si>
  <si>
    <t>BKI032210037838</t>
  </si>
  <si>
    <t>BKI032210037994</t>
  </si>
  <si>
    <t>BKI032210037853</t>
  </si>
  <si>
    <t>BKI032210037861</t>
  </si>
  <si>
    <t>BKI032210037879</t>
  </si>
  <si>
    <t>BKI032210037887</t>
  </si>
  <si>
    <t>BKI032210037895</t>
  </si>
  <si>
    <t>BKI032210037911</t>
  </si>
  <si>
    <t>BKI032210037929</t>
  </si>
  <si>
    <t>BKI032210037937</t>
  </si>
  <si>
    <t>BKI032210037945</t>
  </si>
  <si>
    <t>BKI032210037952</t>
  </si>
  <si>
    <t>01 - 04 &amp; 09 Sept 21</t>
  </si>
  <si>
    <t>BKI032210037085</t>
  </si>
  <si>
    <t>BKI032210037093</t>
  </si>
  <si>
    <t>KENDARI</t>
  </si>
  <si>
    <t>SAMARINDA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</si>
  <si>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Puluh Lima Juta Tujuh Ratus Empat Puluh Ribu Rupiah.</t>
    </r>
  </si>
  <si>
    <t>PENGIRIMAN BARANG PJUTS INDONESIA 3</t>
  </si>
  <si>
    <t>PENGIRIMAN BARANG PJUTS INDONESIA 3 GUDANG MAHAKAM HULU</t>
  </si>
  <si>
    <t>: PT. Fokus Indo Lighting</t>
  </si>
  <si>
    <t>Banjarmasin</t>
  </si>
  <si>
    <t>BKI032210025320</t>
  </si>
  <si>
    <t>Pengiriman Barang Tujuan CV. TIRTO MULYO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</si>
  <si>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Delapan Ratus Delapan Puluh Satu Ribu Rupiah.</t>
    </r>
  </si>
  <si>
    <t xml:space="preserve"> 369/PCI/K1/XI/21</t>
  </si>
  <si>
    <t>BATAM</t>
  </si>
  <si>
    <t>01 -  31 Oktober 21</t>
  </si>
  <si>
    <t>PENGIRIMAN BARANG TUJUAN BATAM</t>
  </si>
  <si>
    <t>DMP BTH (BATAM)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</si>
  <si>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Seratus Juta Lima Ratus Sembilan Puluh Sembilan Ribu Seratus Enam Puluh Delapan Rupiah.</t>
    </r>
  </si>
  <si>
    <t xml:space="preserve"> 370/PCI/K1/XI/21</t>
  </si>
  <si>
    <t xml:space="preserve">Invoice </t>
  </si>
  <si>
    <t>MANADO</t>
  </si>
  <si>
    <t>PENGIRIMAN BARANG TUJUAN MANADO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</si>
  <si>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Seratus Delapan Puluh Tujuh Ribu Lima Ratus Lima Puluh Tiga Rupiah.</t>
    </r>
  </si>
  <si>
    <t xml:space="preserve"> 371/PCI/K1/XI/21</t>
  </si>
  <si>
    <t>AGUSTUS 2021</t>
  </si>
  <si>
    <t>AMBON</t>
  </si>
  <si>
    <t>PENGIRIMAN BARANG TUJUAN AMBON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</si>
  <si>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Delapan Ratus Empat Puluh Satu Ribu Sembilan Ratus Sembilan Puluh Dua Rupiah.</t>
    </r>
  </si>
  <si>
    <t xml:space="preserve"> 372/PCI/K1/XI/21</t>
  </si>
  <si>
    <t>PENGIRIMAN BARANG TUJUAN JAYAPURA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</si>
  <si>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Juta Lima Ratus Tiga Puluh Empat Ribu Dua Ratus Sembilan Puluh Enam Rupiah.</t>
    </r>
  </si>
  <si>
    <t xml:space="preserve"> 373/PCI/K1/XI/21</t>
  </si>
  <si>
    <t xml:space="preserve"> AGUSTUS 21</t>
  </si>
  <si>
    <t xml:space="preserve"> JAYAPURA</t>
  </si>
  <si>
    <t>PALANGKARAYA</t>
  </si>
  <si>
    <t>PENGIRIMAN BARANG TUJUAN PALANGKARAYA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</si>
  <si>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Lima Ratus Empat Puluh Delapan Ribu Dua Ratus Enam Puluh Rupiah.</t>
    </r>
  </si>
  <si>
    <t xml:space="preserve"> 374/PCI/K1/XI/21</t>
  </si>
  <si>
    <t xml:space="preserve"> AGUSTUS 2021</t>
  </si>
  <si>
    <t>PENGIRIMAN BARANG TUJUAN SAMARINDA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</si>
  <si>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Sembilan Ratus Sembilan Puluh Tujuh Ribu Sembilan Ratus Dua Puluh Rupiah.</t>
    </r>
  </si>
  <si>
    <t xml:space="preserve"> 375/PCI/K1/XI/21</t>
  </si>
  <si>
    <t xml:space="preserve"> SAMARINDA</t>
  </si>
  <si>
    <t>TANJUNG PINANG</t>
  </si>
  <si>
    <t>PENGIRIMAN BARANG TUJUAN TANJUNG PINANG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</si>
  <si>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Tiga Ratus Tiga Ribu Lima Ratus Tiga Puluh Tiga Rupiah.</t>
    </r>
  </si>
  <si>
    <t xml:space="preserve"> 376/PCI/K1/XI/21</t>
  </si>
  <si>
    <t>PENGIRIMAN BARANG TUJUAN TERNATE</t>
  </si>
  <si>
    <t>DMP TTE (TERNATE)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</si>
  <si>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Sepuluh Juta Seratus Tujuh Puluh Satu Ribu Sembilan Ratus Tujuh Belas Rupiah.</t>
    </r>
  </si>
  <si>
    <t xml:space="preserve"> TERNATE</t>
  </si>
  <si>
    <t xml:space="preserve"> 377/PCI/K1/XI/21</t>
  </si>
  <si>
    <t>DOBO &amp; SAUMLAKI</t>
  </si>
  <si>
    <t>PENGIRIMAN BARANG TUJUAN DOBO</t>
  </si>
  <si>
    <t>PENGIRIMAN BARANG TUJUAN SAUMLAKI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</si>
  <si>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Puluh Tujuh Juta Enam Ratus Sembilan Ribu Seratus Sepuluh Rupiah.</t>
    </r>
  </si>
  <si>
    <t xml:space="preserve"> 378/PCI/K1/XI/21</t>
  </si>
  <si>
    <t xml:space="preserve"> 379/PCI/K1/XI/21</t>
  </si>
  <si>
    <t xml:space="preserve"> 24 November 2021</t>
  </si>
  <si>
    <t xml:space="preserve"> 14 Desember 2021</t>
  </si>
  <si>
    <t xml:space="preserve">Pengiriman Barang ke Lombok      (DO/W6/2021/10/01557)    Fuso Box  JO. 0136/10/2021                                          </t>
  </si>
  <si>
    <t>Lombok</t>
  </si>
  <si>
    <t>DP 46.84%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</si>
  <si>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Juta Lima Ratus Lima Puluh Delapan Ribu Rupiah</t>
    </r>
  </si>
  <si>
    <t xml:space="preserve"> 380/PCI/K1/XI/21</t>
  </si>
  <si>
    <t>BKI032210039743</t>
  </si>
  <si>
    <t xml:space="preserve">DP </t>
  </si>
  <si>
    <t>Lebak</t>
  </si>
  <si>
    <t xml:space="preserve">Pengiriman Barang ke Tangerang      (DO/W6/2021/11/00246/R/01)    CDD JO. 0204/11/2021                                          </t>
  </si>
  <si>
    <t>402593</t>
  </si>
  <si>
    <t xml:space="preserve">Pengiriman Barang ke Lebak      (DO/W6/2021/11/005BF/R/01)    CDD  JO. 0240/11/2021                                         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</si>
  <si>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Sejuta Seratus Sebelas Ribu Rupiah</t>
    </r>
  </si>
  <si>
    <t xml:space="preserve"> 381/PCI/K1/XI/21</t>
  </si>
  <si>
    <t xml:space="preserve"> 382/PCI/K1/XI/21</t>
  </si>
  <si>
    <t>402599</t>
  </si>
  <si>
    <t xml:space="preserve">Pengiriman Barang ke KIP Jatinegara     (DO/W6/2021/11/00A40)    CDD  JO. 0299/11/2021                                          </t>
  </si>
  <si>
    <t>Jatinegara</t>
  </si>
  <si>
    <t xml:space="preserve"> 383/PCI/K1/XI/21</t>
  </si>
  <si>
    <t>402598</t>
  </si>
  <si>
    <t xml:space="preserve">Pengiriman Barang ke KH.Noer Ali Bekasi Barat     (DO/W6/2021/11/0084C)    CDD  JO. 0298/11/2021                                          </t>
  </si>
  <si>
    <t>Bekasi Barat</t>
  </si>
  <si>
    <t xml:space="preserve"> 384/PCI/K1/XI/21</t>
  </si>
  <si>
    <t>403660</t>
  </si>
  <si>
    <t xml:space="preserve">Pengiriman Barang ke Rawa Sumur Jatinegara     (DO/W6/2021/11/00D3D)    CDD  JO. 0338/11/2021                                          </t>
  </si>
  <si>
    <t>Rawa Sumur Jatinegara</t>
  </si>
  <si>
    <t xml:space="preserve"> 385/PCI/K1/XI/21</t>
  </si>
  <si>
    <t>403662</t>
  </si>
  <si>
    <t xml:space="preserve">Pengiriman Barang ke Ruko Mega Boulevard Harapan Indah    (DO/W6/2021/11/00EID)    CDD  JO. 0340/11/2021                                          </t>
  </si>
  <si>
    <t>Harapan Indah</t>
  </si>
  <si>
    <t xml:space="preserve"> 386/PCI/K1/XI/21</t>
  </si>
  <si>
    <t>403661</t>
  </si>
  <si>
    <t xml:space="preserve">Pengiriman Barang ke Rawa Sumur Jatinegara    (DO/W6/2021/11/00D92)    CDD  JO. 0339/11/2021                                          </t>
  </si>
  <si>
    <t xml:space="preserve"> 387/PCI/K1/XI/21</t>
  </si>
  <si>
    <t>403658</t>
  </si>
  <si>
    <t xml:space="preserve">Pengiriman Barang ke Cikupa Tangerang    (DO/W6/2021/11/00BAO)    CDD  JO. 0314/11/2021                                         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</si>
  <si>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Sejuta Empat Ratus Empat Belas Ribu Rupiah</t>
    </r>
  </si>
  <si>
    <t>Duedate</t>
  </si>
  <si>
    <t xml:space="preserve"> 388/PCI/K1/XI/21</t>
  </si>
  <si>
    <t xml:space="preserve"> 25 November 2021</t>
  </si>
  <si>
    <t xml:space="preserve"> 29 Desember 2021</t>
  </si>
  <si>
    <t>0357</t>
  </si>
  <si>
    <t xml:space="preserve"> 389/PCI/K1/XI/21</t>
  </si>
  <si>
    <t>0398</t>
  </si>
  <si>
    <t xml:space="preserve"> 390/PCI/K1/XI/21</t>
  </si>
  <si>
    <t>0358</t>
  </si>
  <si>
    <t>INDIA</t>
  </si>
  <si>
    <t>SINGAPURA</t>
  </si>
  <si>
    <t>Pengiriman Barang Tujuan Nalco India                                         (AWB No. 5414475640)</t>
  </si>
  <si>
    <t>0379</t>
  </si>
  <si>
    <t>0404</t>
  </si>
  <si>
    <t>Pengiriman Barang Tujuan Jau Sud PSB                                           (AWB No. 1384616461)</t>
  </si>
  <si>
    <t>0408</t>
  </si>
  <si>
    <t>Pengiriman Barang Tujuan Nalco Water                                           (AWB No. 1384631264)</t>
  </si>
  <si>
    <r>
      <t xml:space="preserve">Say </t>
    </r>
    <r>
      <rPr>
        <b/>
        <i/>
        <sz val="11"/>
        <color theme="1"/>
        <rFont val="Calibri"/>
        <family val="2"/>
        <scheme val="minor"/>
      </rPr>
      <t>:  Lima Juta Lima Ratus Empat Puluh Empat Ribu Rupiah.</t>
    </r>
  </si>
  <si>
    <t xml:space="preserve"> 391/PCI/K1/XI/21</t>
  </si>
  <si>
    <t>TRUCKING</t>
  </si>
  <si>
    <t>OKTOBER 21</t>
  </si>
  <si>
    <t>TRUCKING                                      JAKARTA -PALEMBANG                                                        CDDL B 9310 TCG</t>
  </si>
  <si>
    <t>PALEMBANG</t>
  </si>
  <si>
    <t>TRUCKING                                      JAKARTA -PALEMBANG                                                        CDDL B 9825 BXS</t>
  </si>
  <si>
    <t>TRUCKING                                      JAKARTA - TASIKMALAYA  &amp; GARUT                                                CDDL B 9807 UCY</t>
  </si>
  <si>
    <t>TASIKMALAYA</t>
  </si>
  <si>
    <t>TRUCKING                                      PALEMBANG - JAMBI                                                       CDDL B 9310 TCG</t>
  </si>
  <si>
    <t>JAMBI</t>
  </si>
  <si>
    <t>TRUCKING                                      PALEMBANG - PADANG                                                      CDDL B 9825 BXS</t>
  </si>
  <si>
    <t>PADANG</t>
  </si>
  <si>
    <t>TRUCKING                                      PALEMBANG - PADANG                                                      CDDL B 9310 TCG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</si>
  <si>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Puluh Empat Juta Empat Ratus Lima Puluh Dua Ribu Rupiah.</t>
    </r>
  </si>
  <si>
    <t xml:space="preserve"> 392/PCI/K1/XI/21</t>
  </si>
  <si>
    <t>TRUCKING NOV 21</t>
  </si>
  <si>
    <t>06 -18 Nov 21</t>
  </si>
  <si>
    <t>TRUCKING PALEMBANG - PADANG   CDDL B 9807 UCY</t>
  </si>
  <si>
    <t>TRUCKING PALEMBANG - PADANG CDDL B 9310 TCG</t>
  </si>
  <si>
    <t>TRUCKING PALEMBANG - PEKANBARU CDDL B 9310 TCG</t>
  </si>
  <si>
    <t>PEKANBARU</t>
  </si>
  <si>
    <t>TRUCKING PALEMBANG - PADANG CDDL B 9807 UCY</t>
  </si>
  <si>
    <t>TRUCKING PALEMBANG - PADANG CDDL B 9825 BXS</t>
  </si>
  <si>
    <t>TRUCKING PALEMBANG - BENGKULU CDDL B 9310 TCG</t>
  </si>
  <si>
    <t>BENGKULU</t>
  </si>
  <si>
    <t>TRUCKING TASIKMALAYA - BANDUNG CDDL D 8599 EV</t>
  </si>
  <si>
    <t>SI CEPAT BANDUNG</t>
  </si>
  <si>
    <t>TRUCKING PALEMBANG - PEKANBARU CDDL B 9825 BXS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</si>
  <si>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Puluh Lima Juta Lima Ratus Delapan Puluh Delapan Ribu Lima Ratus Rupiah.</t>
    </r>
  </si>
  <si>
    <t xml:space="preserve"> 393/PCI/K1/XI/21</t>
  </si>
  <si>
    <t xml:space="preserve"> 394/PCI/K1/XI/21</t>
  </si>
  <si>
    <t xml:space="preserve"> 26 November 2021</t>
  </si>
  <si>
    <t>: Kementrian Pendidikan Nasional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</si>
  <si>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Ratus Delapan Puluh Empat Juta Enam Ratus Delapan Ribu Empat Ratus Empat Puluh Sembilan Rupiah.</t>
    </r>
  </si>
  <si>
    <t xml:space="preserve"> 395/PCI/K1/XI/21</t>
  </si>
  <si>
    <t xml:space="preserve"> 27 November 2021</t>
  </si>
  <si>
    <t>13 Desember 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</si>
  <si>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Seratus Tujuh Puluh Lima Juta Tiga Ratus Delapan Puluh Tiga Ribu Sembilan Ratus Enam Puluh Rupiah.</t>
    </r>
  </si>
  <si>
    <t>Pemindahan Barang-Barang Puskurbuk ke Gudang Ciketing Setjen Kemendikbudristek</t>
  </si>
  <si>
    <t>batal ganti ke adyawinsa Invoice 398/PCI/K1/XII/21</t>
  </si>
  <si>
    <t>BKI032210025346</t>
  </si>
  <si>
    <t>Waikabubak</t>
  </si>
  <si>
    <t xml:space="preserve"> 368/PCI/K1/XI/21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</si>
  <si>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Juta Sembilan Ratus Empat Puluh Ribu Rupiah.</t>
    </r>
  </si>
  <si>
    <t>batal ganti ke adyawinsa Invoice 399/PCI/K1/XII/21</t>
  </si>
  <si>
    <t>: PT. ADYWINSA ELECTRICAL AND POWER</t>
  </si>
  <si>
    <r>
      <t xml:space="preserve">Say </t>
    </r>
    <r>
      <rPr>
        <b/>
        <i/>
        <sz val="11"/>
        <color theme="1"/>
        <rFont val="Calibri"/>
        <family val="2"/>
        <scheme val="minor"/>
      </rPr>
      <t>:  Tiga Juta Tiga Ratus Enam Puluh Enam Ribu Rupiah.</t>
    </r>
  </si>
  <si>
    <t>Say : Dua Juta Dua Ratus Empat Puluh Lima Ribu Dua Ratus Tiga Puluh Rupiah.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</si>
</sst>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[$-F800]dddd\,\ mmmm\ dd\,\ yyyy"/>
    <numFmt numFmtId="168" formatCode="_(&quot;Rp&quot;* #,##0_);_(&quot;Rp&quot;* \(#,##0\);_(&quot;Rp&quot;* &quot;-&quot;_);_(@_)"/>
    <numFmt numFmtId="169" formatCode="dd/mm/yy;@"/>
    <numFmt numFmtId="170" formatCode="dd/mm/yyyy;@"/>
    <numFmt numFmtId="171" formatCode="[$-409]d\-mmm\-yy;@"/>
    <numFmt numFmtId="172" formatCode="[$-421]dd\ mmmm\ yyyy;@"/>
    <numFmt numFmtId="173" formatCode="_-* #,##0_-;\-* #,##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b/>
      <sz val="18"/>
      <color theme="2" tint="-0.749992370372631"/>
      <name val="Calibri"/>
      <family val="2"/>
      <scheme val="minor"/>
    </font>
    <font>
      <b/>
      <i/>
      <sz val="11"/>
      <color theme="2" tint="-0.749992370372631"/>
      <name val="Calibri"/>
      <family val="2"/>
      <scheme val="minor"/>
    </font>
    <font>
      <sz val="11"/>
      <color theme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70C0"/>
      <name val="Calibri"/>
      <family val="2"/>
      <charset val="1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79">
    <xf numFmtId="0" fontId="0" fillId="0" borderId="0" xfId="0"/>
    <xf numFmtId="0" fontId="2" fillId="0" borderId="0" xfId="0" applyFont="1"/>
    <xf numFmtId="0" fontId="3" fillId="0" borderId="0" xfId="0" applyFont="1"/>
    <xf numFmtId="166" fontId="3" fillId="0" borderId="0" xfId="1" applyNumberFormat="1" applyFont="1"/>
    <xf numFmtId="0" fontId="4" fillId="0" borderId="0" xfId="0" applyFont="1"/>
    <xf numFmtId="0" fontId="3" fillId="0" borderId="1" xfId="0" applyFont="1" applyBorder="1"/>
    <xf numFmtId="166" fontId="3" fillId="0" borderId="1" xfId="1" applyNumberFormat="1" applyFont="1" applyBorder="1"/>
    <xf numFmtId="166" fontId="3" fillId="0" borderId="0" xfId="1" applyNumberFormat="1" applyFont="1" applyAlignment="1">
      <alignment horizontal="center"/>
    </xf>
    <xf numFmtId="0" fontId="6" fillId="0" borderId="0" xfId="0" applyFont="1"/>
    <xf numFmtId="167" fontId="3" fillId="0" borderId="0" xfId="0" quotePrefix="1" applyNumberFormat="1" applyFont="1"/>
    <xf numFmtId="0" fontId="2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5" fontId="3" fillId="3" borderId="11" xfId="0" quotePrefix="1" applyNumberFormat="1" applyFont="1" applyFill="1" applyBorder="1" applyAlignment="1">
      <alignment horizontal="center" vertical="center"/>
    </xf>
    <xf numFmtId="15" fontId="3" fillId="3" borderId="11" xfId="0" quotePrefix="1" applyNumberFormat="1" applyFont="1" applyFill="1" applyBorder="1" applyAlignment="1">
      <alignment horizontal="center" vertical="center" wrapText="1"/>
    </xf>
    <xf numFmtId="166" fontId="3" fillId="3" borderId="11" xfId="1" applyNumberFormat="1" applyFont="1" applyFill="1" applyBorder="1" applyAlignment="1">
      <alignment horizontal="center" vertical="center" wrapText="1"/>
    </xf>
    <xf numFmtId="0" fontId="3" fillId="3" borderId="12" xfId="1" applyNumberFormat="1" applyFont="1" applyFill="1" applyBorder="1" applyAlignment="1">
      <alignment horizontal="center" vertical="center" wrapText="1"/>
    </xf>
    <xf numFmtId="164" fontId="3" fillId="0" borderId="19" xfId="0" applyNumberFormat="1" applyFont="1" applyBorder="1" applyAlignment="1">
      <alignment horizontal="center" vertical="center"/>
    </xf>
    <xf numFmtId="166" fontId="3" fillId="0" borderId="0" xfId="1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4" fontId="3" fillId="0" borderId="0" xfId="0" applyNumberFormat="1" applyFont="1"/>
    <xf numFmtId="168" fontId="3" fillId="0" borderId="1" xfId="0" applyNumberFormat="1" applyFont="1" applyBorder="1" applyAlignment="1">
      <alignment horizontal="center" vertical="center"/>
    </xf>
    <xf numFmtId="166" fontId="2" fillId="0" borderId="0" xfId="1" applyNumberFormat="1" applyFont="1"/>
    <xf numFmtId="168" fontId="2" fillId="0" borderId="0" xfId="0" applyNumberFormat="1" applyFont="1"/>
    <xf numFmtId="0" fontId="9" fillId="0" borderId="0" xfId="0" applyFont="1"/>
    <xf numFmtId="0" fontId="10" fillId="0" borderId="0" xfId="0" applyFont="1"/>
    <xf numFmtId="0" fontId="2" fillId="0" borderId="0" xfId="0" applyFont="1" applyBorder="1"/>
    <xf numFmtId="0" fontId="3" fillId="0" borderId="0" xfId="0" applyFont="1" applyBorder="1"/>
    <xf numFmtId="0" fontId="10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10" fillId="0" borderId="0" xfId="0" quotePrefix="1" applyFont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0" xfId="0" quotePrefix="1" applyFont="1" applyAlignment="1">
      <alignment horizontal="left"/>
    </xf>
    <xf numFmtId="0" fontId="3" fillId="0" borderId="0" xfId="0" applyFont="1" applyAlignment="1">
      <alignment horizontal="right"/>
    </xf>
    <xf numFmtId="166" fontId="2" fillId="0" borderId="1" xfId="1" applyNumberFormat="1" applyFont="1" applyBorder="1"/>
    <xf numFmtId="0" fontId="8" fillId="0" borderId="0" xfId="0" applyFont="1"/>
    <xf numFmtId="0" fontId="3" fillId="0" borderId="0" xfId="0" applyFont="1" applyAlignment="1">
      <alignment horizontal="left"/>
    </xf>
    <xf numFmtId="166" fontId="2" fillId="0" borderId="0" xfId="1" applyNumberFormat="1" applyFont="1" applyAlignment="1">
      <alignment horizontal="left" vertical="center"/>
    </xf>
    <xf numFmtId="166" fontId="2" fillId="0" borderId="1" xfId="1" applyNumberFormat="1" applyFont="1" applyBorder="1" applyAlignment="1">
      <alignment horizontal="left" vertical="center"/>
    </xf>
    <xf numFmtId="0" fontId="11" fillId="0" borderId="0" xfId="0" applyFont="1"/>
    <xf numFmtId="0" fontId="7" fillId="0" borderId="0" xfId="0" applyFont="1"/>
    <xf numFmtId="166" fontId="7" fillId="0" borderId="0" xfId="1" applyNumberFormat="1" applyFont="1"/>
    <xf numFmtId="0" fontId="7" fillId="0" borderId="1" xfId="0" applyFont="1" applyBorder="1"/>
    <xf numFmtId="166" fontId="7" fillId="0" borderId="1" xfId="1" applyNumberFormat="1" applyFont="1" applyBorder="1"/>
    <xf numFmtId="166" fontId="7" fillId="0" borderId="0" xfId="1" applyNumberFormat="1" applyFont="1" applyAlignment="1">
      <alignment horizontal="center"/>
    </xf>
    <xf numFmtId="0" fontId="7" fillId="0" borderId="0" xfId="0" applyFont="1" applyAlignment="1"/>
    <xf numFmtId="167" fontId="7" fillId="0" borderId="0" xfId="0" applyNumberFormat="1" applyFont="1"/>
    <xf numFmtId="0" fontId="11" fillId="2" borderId="5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7" fillId="3" borderId="23" xfId="0" applyFont="1" applyFill="1" applyBorder="1" applyAlignment="1">
      <alignment horizontal="center" vertical="center"/>
    </xf>
    <xf numFmtId="15" fontId="7" fillId="3" borderId="24" xfId="0" quotePrefix="1" applyNumberFormat="1" applyFont="1" applyFill="1" applyBorder="1" applyAlignment="1">
      <alignment horizontal="center" vertical="center"/>
    </xf>
    <xf numFmtId="0" fontId="7" fillId="3" borderId="24" xfId="0" quotePrefix="1" applyNumberFormat="1" applyFont="1" applyFill="1" applyBorder="1" applyAlignment="1">
      <alignment horizontal="center" vertical="center" wrapText="1"/>
    </xf>
    <xf numFmtId="0" fontId="7" fillId="3" borderId="24" xfId="0" quotePrefix="1" applyNumberFormat="1" applyFont="1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166" fontId="7" fillId="3" borderId="15" xfId="0" applyNumberFormat="1" applyFont="1" applyFill="1" applyBorder="1" applyAlignment="1">
      <alignment horizontal="center" vertical="center"/>
    </xf>
    <xf numFmtId="168" fontId="11" fillId="0" borderId="19" xfId="0" applyNumberFormat="1" applyFont="1" applyBorder="1" applyAlignment="1">
      <alignment horizontal="center" vertical="center"/>
    </xf>
    <xf numFmtId="166" fontId="7" fillId="0" borderId="0" xfId="1" applyNumberFormat="1" applyFont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6" fontId="11" fillId="0" borderId="0" xfId="1" applyNumberFormat="1" applyFont="1"/>
    <xf numFmtId="168" fontId="11" fillId="0" borderId="0" xfId="0" applyNumberFormat="1" applyFont="1"/>
    <xf numFmtId="0" fontId="14" fillId="0" borderId="0" xfId="0" applyFont="1"/>
    <xf numFmtId="0" fontId="11" fillId="0" borderId="0" xfId="0" applyFont="1" applyAlignment="1">
      <alignment horizontal="left"/>
    </xf>
    <xf numFmtId="0" fontId="11" fillId="0" borderId="0" xfId="0" quotePrefix="1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quotePrefix="1" applyFont="1" applyAlignment="1">
      <alignment horizontal="left"/>
    </xf>
    <xf numFmtId="0" fontId="7" fillId="0" borderId="0" xfId="0" applyFont="1" applyAlignment="1">
      <alignment horizontal="right"/>
    </xf>
    <xf numFmtId="169" fontId="3" fillId="3" borderId="11" xfId="0" quotePrefix="1" applyNumberFormat="1" applyFont="1" applyFill="1" applyBorder="1" applyAlignment="1">
      <alignment horizontal="center" vertical="center"/>
    </xf>
    <xf numFmtId="0" fontId="15" fillId="0" borderId="0" xfId="0" applyFont="1"/>
    <xf numFmtId="0" fontId="11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3" fillId="0" borderId="15" xfId="1" applyNumberFormat="1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/>
    <xf numFmtId="167" fontId="3" fillId="0" borderId="0" xfId="0" applyNumberFormat="1" applyFont="1"/>
    <xf numFmtId="0" fontId="2" fillId="2" borderId="5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3" fillId="3" borderId="11" xfId="0" quotePrefix="1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1" applyNumberFormat="1" applyFont="1" applyFill="1" applyBorder="1" applyAlignment="1">
      <alignment horizontal="center" vertical="center"/>
    </xf>
    <xf numFmtId="0" fontId="3" fillId="3" borderId="22" xfId="1" applyNumberFormat="1" applyFont="1" applyFill="1" applyBorder="1" applyAlignment="1">
      <alignment horizontal="center" vertical="center"/>
    </xf>
    <xf numFmtId="166" fontId="3" fillId="3" borderId="15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3" fillId="0" borderId="0" xfId="0" quotePrefix="1" applyFont="1" applyAlignment="1">
      <alignment horizontal="left"/>
    </xf>
    <xf numFmtId="0" fontId="3" fillId="3" borderId="11" xfId="0" quotePrefix="1" applyNumberFormat="1" applyFont="1" applyFill="1" applyBorder="1" applyAlignment="1">
      <alignment horizontal="center" vertical="center" wrapText="1"/>
    </xf>
    <xf numFmtId="0" fontId="3" fillId="3" borderId="11" xfId="1" applyNumberFormat="1" applyFont="1" applyFill="1" applyBorder="1" applyAlignment="1">
      <alignment horizontal="center" vertical="center" wrapText="1"/>
    </xf>
    <xf numFmtId="166" fontId="11" fillId="0" borderId="0" xfId="1" applyNumberFormat="1" applyFont="1" applyBorder="1" applyAlignment="1">
      <alignment horizontal="left" vertical="center"/>
    </xf>
    <xf numFmtId="166" fontId="3" fillId="0" borderId="0" xfId="1" applyNumberFormat="1" applyFont="1" applyBorder="1" applyAlignment="1">
      <alignment horizontal="center" vertical="center"/>
    </xf>
    <xf numFmtId="168" fontId="2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70" fontId="0" fillId="0" borderId="2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6" fillId="0" borderId="0" xfId="0" applyFont="1"/>
    <xf numFmtId="166" fontId="0" fillId="0" borderId="0" xfId="1" applyNumberFormat="1" applyFont="1"/>
    <xf numFmtId="0" fontId="0" fillId="0" borderId="1" xfId="0" applyBorder="1"/>
    <xf numFmtId="166" fontId="0" fillId="0" borderId="1" xfId="1" applyNumberFormat="1" applyFont="1" applyBorder="1"/>
    <xf numFmtId="166" fontId="0" fillId="0" borderId="0" xfId="1" applyNumberFormat="1" applyFont="1" applyAlignment="1">
      <alignment horizontal="center"/>
    </xf>
    <xf numFmtId="0" fontId="0" fillId="0" borderId="0" xfId="0" applyAlignment="1"/>
    <xf numFmtId="167" fontId="0" fillId="0" borderId="0" xfId="0" applyNumberFormat="1" applyAlignment="1">
      <alignment horizontal="center"/>
    </xf>
    <xf numFmtId="0" fontId="16" fillId="2" borderId="5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center"/>
    </xf>
    <xf numFmtId="0" fontId="0" fillId="3" borderId="23" xfId="0" applyFill="1" applyBorder="1" applyAlignment="1">
      <alignment horizontal="center" vertical="center"/>
    </xf>
    <xf numFmtId="171" fontId="0" fillId="3" borderId="24" xfId="0" quotePrefix="1" applyNumberFormat="1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 wrapText="1"/>
    </xf>
    <xf numFmtId="0" fontId="0" fillId="3" borderId="11" xfId="0" quotePrefix="1" applyFill="1" applyBorder="1" applyAlignment="1">
      <alignment horizontal="center" vertical="center"/>
    </xf>
    <xf numFmtId="166" fontId="0" fillId="3" borderId="25" xfId="0" applyNumberFormat="1" applyFill="1" applyBorder="1" applyAlignment="1">
      <alignment vertical="center"/>
    </xf>
    <xf numFmtId="168" fontId="16" fillId="0" borderId="19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166" fontId="16" fillId="0" borderId="0" xfId="1" applyNumberFormat="1" applyFont="1" applyAlignment="1">
      <alignment horizontal="left" vertical="center"/>
    </xf>
    <xf numFmtId="166" fontId="16" fillId="0" borderId="1" xfId="1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166" fontId="16" fillId="0" borderId="0" xfId="1" applyNumberFormat="1" applyFont="1"/>
    <xf numFmtId="168" fontId="16" fillId="0" borderId="0" xfId="0" applyNumberFormat="1" applyFont="1"/>
    <xf numFmtId="0" fontId="16" fillId="0" borderId="0" xfId="0" applyFont="1" applyAlignment="1">
      <alignment vertical="center"/>
    </xf>
    <xf numFmtId="0" fontId="19" fillId="0" borderId="0" xfId="0" applyFont="1"/>
    <xf numFmtId="0" fontId="16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6" fillId="0" borderId="0" xfId="0" quotePrefix="1" applyFont="1" applyAlignment="1">
      <alignment horizontal="left"/>
    </xf>
    <xf numFmtId="0" fontId="0" fillId="0" borderId="0" xfId="0" applyAlignment="1">
      <alignment horizontal="right"/>
    </xf>
    <xf numFmtId="0" fontId="0" fillId="0" borderId="1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" fontId="3" fillId="3" borderId="11" xfId="1" applyNumberFormat="1" applyFont="1" applyFill="1" applyBorder="1" applyAlignment="1">
      <alignment horizontal="center" vertical="center" wrapText="1"/>
    </xf>
    <xf numFmtId="166" fontId="3" fillId="0" borderId="11" xfId="1" applyNumberFormat="1" applyFont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164" fontId="3" fillId="0" borderId="34" xfId="0" applyNumberFormat="1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5" fontId="3" fillId="3" borderId="6" xfId="0" quotePrefix="1" applyNumberFormat="1" applyFont="1" applyFill="1" applyBorder="1" applyAlignment="1">
      <alignment horizontal="center" vertical="center"/>
    </xf>
    <xf numFmtId="0" fontId="3" fillId="3" borderId="6" xfId="0" quotePrefix="1" applyNumberFormat="1" applyFont="1" applyFill="1" applyBorder="1" applyAlignment="1">
      <alignment horizontal="center" vertical="center" wrapText="1"/>
    </xf>
    <xf numFmtId="166" fontId="3" fillId="3" borderId="6" xfId="1" applyNumberFormat="1" applyFont="1" applyFill="1" applyBorder="1" applyAlignment="1">
      <alignment horizontal="center" vertical="center" wrapText="1"/>
    </xf>
    <xf numFmtId="0" fontId="3" fillId="3" borderId="6" xfId="1" applyNumberFormat="1" applyFont="1" applyFill="1" applyBorder="1" applyAlignment="1">
      <alignment horizontal="center" vertical="center" wrapText="1"/>
    </xf>
    <xf numFmtId="1" fontId="3" fillId="3" borderId="6" xfId="1" applyNumberFormat="1" applyFont="1" applyFill="1" applyBorder="1" applyAlignment="1">
      <alignment horizontal="center" vertical="center" wrapText="1"/>
    </xf>
    <xf numFmtId="166" fontId="3" fillId="0" borderId="9" xfId="1" applyNumberFormat="1" applyFont="1" applyBorder="1" applyAlignment="1">
      <alignment horizontal="center" vertical="center"/>
    </xf>
    <xf numFmtId="166" fontId="3" fillId="0" borderId="25" xfId="1" applyNumberFormat="1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15" fontId="3" fillId="3" borderId="36" xfId="0" quotePrefix="1" applyNumberFormat="1" applyFont="1" applyFill="1" applyBorder="1" applyAlignment="1">
      <alignment horizontal="center" vertical="center"/>
    </xf>
    <xf numFmtId="0" fontId="3" fillId="3" borderId="36" xfId="0" quotePrefix="1" applyNumberFormat="1" applyFont="1" applyFill="1" applyBorder="1" applyAlignment="1">
      <alignment horizontal="center" vertical="center" wrapText="1"/>
    </xf>
    <xf numFmtId="166" fontId="3" fillId="3" borderId="36" xfId="1" applyNumberFormat="1" applyFont="1" applyFill="1" applyBorder="1" applyAlignment="1">
      <alignment horizontal="center" vertical="center" wrapText="1"/>
    </xf>
    <xf numFmtId="0" fontId="3" fillId="3" borderId="36" xfId="1" applyNumberFormat="1" applyFont="1" applyFill="1" applyBorder="1" applyAlignment="1">
      <alignment horizontal="center" vertical="center" wrapText="1"/>
    </xf>
    <xf numFmtId="1" fontId="3" fillId="3" borderId="36" xfId="1" applyNumberFormat="1" applyFont="1" applyFill="1" applyBorder="1" applyAlignment="1">
      <alignment horizontal="center" vertical="center" wrapText="1"/>
    </xf>
    <xf numFmtId="166" fontId="3" fillId="0" borderId="19" xfId="1" applyNumberFormat="1" applyFont="1" applyBorder="1" applyAlignment="1">
      <alignment horizontal="center" vertical="center"/>
    </xf>
    <xf numFmtId="167" fontId="0" fillId="0" borderId="0" xfId="0" applyNumberFormat="1" applyAlignment="1">
      <alignment horizontal="left"/>
    </xf>
    <xf numFmtId="167" fontId="7" fillId="0" borderId="0" xfId="0" quotePrefix="1" applyNumberFormat="1" applyFont="1"/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3" borderId="24" xfId="0" applyFill="1" applyBorder="1" applyAlignment="1">
      <alignment horizontal="center" vertical="center" wrapText="1"/>
    </xf>
    <xf numFmtId="171" fontId="0" fillId="3" borderId="24" xfId="0" quotePrefix="1" applyNumberForma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2" fontId="3" fillId="0" borderId="0" xfId="0" quotePrefix="1" applyNumberFormat="1" applyFont="1"/>
    <xf numFmtId="0" fontId="0" fillId="3" borderId="24" xfId="0" quotePrefix="1" applyNumberFormat="1" applyFill="1" applyBorder="1" applyAlignment="1">
      <alignment horizontal="center" vertical="center" wrapText="1"/>
    </xf>
    <xf numFmtId="172" fontId="3" fillId="0" borderId="0" xfId="0" applyNumberFormat="1" applyFont="1"/>
    <xf numFmtId="171" fontId="0" fillId="3" borderId="24" xfId="0" quotePrefix="1" applyNumberFormat="1" applyFill="1" applyBorder="1" applyAlignment="1">
      <alignment horizontal="center" vertical="center" wrapText="1"/>
    </xf>
    <xf numFmtId="0" fontId="3" fillId="3" borderId="11" xfId="1" applyNumberFormat="1" applyFont="1" applyFill="1" applyBorder="1" applyAlignment="1">
      <alignment horizontal="center" vertical="center"/>
    </xf>
    <xf numFmtId="9" fontId="3" fillId="0" borderId="0" xfId="0" applyNumberFormat="1" applyFont="1"/>
    <xf numFmtId="166" fontId="3" fillId="3" borderId="11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6" fontId="3" fillId="0" borderId="15" xfId="1" applyNumberFormat="1" applyFont="1" applyBorder="1" applyAlignment="1">
      <alignment horizontal="center" vertical="center"/>
    </xf>
    <xf numFmtId="173" fontId="3" fillId="0" borderId="0" xfId="2" applyNumberFormat="1" applyFont="1"/>
    <xf numFmtId="1" fontId="3" fillId="3" borderId="12" xfId="1" applyNumberFormat="1" applyFont="1" applyFill="1" applyBorder="1" applyAlignment="1">
      <alignment horizontal="center" vertical="center" wrapText="1"/>
    </xf>
    <xf numFmtId="1" fontId="3" fillId="3" borderId="11" xfId="0" quotePrefix="1" applyNumberFormat="1" applyFont="1" applyFill="1" applyBorder="1" applyAlignment="1">
      <alignment horizontal="center" vertical="center" wrapText="1"/>
    </xf>
    <xf numFmtId="14" fontId="3" fillId="0" borderId="0" xfId="0" applyNumberFormat="1" applyFont="1"/>
    <xf numFmtId="15" fontId="3" fillId="0" borderId="0" xfId="0" quotePrefix="1" applyNumberFormat="1" applyFont="1"/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6" fontId="3" fillId="0" borderId="15" xfId="1" applyNumberFormat="1" applyFont="1" applyBorder="1" applyAlignment="1">
      <alignment horizontal="center" vertical="center"/>
    </xf>
    <xf numFmtId="49" fontId="3" fillId="3" borderId="11" xfId="0" quotePrefix="1" applyNumberFormat="1" applyFont="1" applyFill="1" applyBorder="1" applyAlignment="1">
      <alignment horizontal="center" vertical="center" wrapText="1"/>
    </xf>
    <xf numFmtId="166" fontId="3" fillId="0" borderId="0" xfId="1" applyNumberFormat="1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 wrapText="1"/>
    </xf>
    <xf numFmtId="172" fontId="3" fillId="0" borderId="0" xfId="0" applyNumberFormat="1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6" fontId="3" fillId="0" borderId="15" xfId="1" applyNumberFormat="1" applyFont="1" applyBorder="1" applyAlignment="1">
      <alignment horizontal="center" vertical="center"/>
    </xf>
    <xf numFmtId="0" fontId="3" fillId="0" borderId="0" xfId="0" quotePrefix="1" applyFont="1"/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7" fillId="0" borderId="0" xfId="0" applyFont="1" applyBorder="1" applyAlignment="1"/>
    <xf numFmtId="167" fontId="20" fillId="0" borderId="0" xfId="0" quotePrefix="1" applyNumberFormat="1" applyFont="1"/>
    <xf numFmtId="0" fontId="20" fillId="0" borderId="0" xfId="0" applyFont="1"/>
    <xf numFmtId="17" fontId="20" fillId="0" borderId="0" xfId="0" quotePrefix="1" applyNumberFormat="1" applyFont="1"/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6" fontId="3" fillId="0" borderId="15" xfId="1" applyNumberFormat="1" applyFont="1" applyBorder="1" applyAlignment="1">
      <alignment horizontal="center" vertical="center"/>
    </xf>
    <xf numFmtId="168" fontId="3" fillId="0" borderId="0" xfId="0" applyNumberFormat="1" applyFont="1"/>
    <xf numFmtId="171" fontId="0" fillId="3" borderId="24" xfId="0" quotePrefix="1" applyNumberFormat="1" applyFill="1" applyBorder="1" applyAlignment="1">
      <alignment horizontal="center" vertical="center" wrapText="1"/>
    </xf>
    <xf numFmtId="43" fontId="3" fillId="0" borderId="0" xfId="2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6" fontId="2" fillId="2" borderId="7" xfId="1" applyNumberFormat="1" applyFont="1" applyFill="1" applyBorder="1" applyAlignment="1">
      <alignment horizontal="center"/>
    </xf>
    <xf numFmtId="166" fontId="2" fillId="2" borderId="8" xfId="1" applyNumberFormat="1" applyFont="1" applyFill="1" applyBorder="1" applyAlignment="1">
      <alignment horizontal="center"/>
    </xf>
    <xf numFmtId="166" fontId="3" fillId="0" borderId="21" xfId="1" applyNumberFormat="1" applyFont="1" applyBorder="1" applyAlignment="1">
      <alignment horizontal="center" vertical="center"/>
    </xf>
    <xf numFmtId="166" fontId="3" fillId="0" borderId="20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166" fontId="11" fillId="2" borderId="7" xfId="1" applyNumberFormat="1" applyFont="1" applyFill="1" applyBorder="1" applyAlignment="1">
      <alignment horizontal="center"/>
    </xf>
    <xf numFmtId="166" fontId="11" fillId="2" borderId="8" xfId="1" applyNumberFormat="1" applyFont="1" applyFill="1" applyBorder="1" applyAlignment="1">
      <alignment horizontal="center"/>
    </xf>
    <xf numFmtId="166" fontId="7" fillId="3" borderId="13" xfId="0" applyNumberFormat="1" applyFont="1" applyFill="1" applyBorder="1" applyAlignment="1">
      <alignment horizontal="center" vertical="center"/>
    </xf>
    <xf numFmtId="166" fontId="7" fillId="3" borderId="14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7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 vertical="center"/>
    </xf>
    <xf numFmtId="166" fontId="3" fillId="0" borderId="0" xfId="1" applyNumberFormat="1" applyFont="1" applyAlignment="1">
      <alignment horizontal="left"/>
    </xf>
    <xf numFmtId="0" fontId="17" fillId="0" borderId="2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166" fontId="16" fillId="2" borderId="7" xfId="1" applyNumberFormat="1" applyFont="1" applyFill="1" applyBorder="1" applyAlignment="1">
      <alignment horizontal="center"/>
    </xf>
    <xf numFmtId="166" fontId="16" fillId="2" borderId="8" xfId="1" applyNumberFormat="1" applyFont="1" applyFill="1" applyBorder="1" applyAlignment="1">
      <alignment horizontal="center"/>
    </xf>
    <xf numFmtId="164" fontId="0" fillId="0" borderId="13" xfId="1" applyNumberFormat="1" applyFont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24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171" fontId="0" fillId="3" borderId="24" xfId="0" quotePrefix="1" applyNumberFormat="1" applyFill="1" applyBorder="1" applyAlignment="1">
      <alignment horizontal="center" vertical="center" wrapText="1"/>
    </xf>
    <xf numFmtId="171" fontId="0" fillId="3" borderId="12" xfId="0" quotePrefix="1" applyNumberFormat="1" applyFill="1" applyBorder="1" applyAlignment="1">
      <alignment horizontal="center" vertical="center" wrapText="1"/>
    </xf>
    <xf numFmtId="166" fontId="3" fillId="0" borderId="11" xfId="1" applyNumberFormat="1" applyFont="1" applyBorder="1" applyAlignment="1">
      <alignment horizontal="center" vertical="center"/>
    </xf>
    <xf numFmtId="166" fontId="3" fillId="0" borderId="36" xfId="1" applyNumberFormat="1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166" fontId="3" fillId="0" borderId="6" xfId="1" applyNumberFormat="1" applyFont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166" fontId="3" fillId="0" borderId="15" xfId="1" applyNumberFormat="1" applyFont="1" applyBorder="1" applyAlignment="1">
      <alignment horizontal="center" vertical="center"/>
    </xf>
    <xf numFmtId="166" fontId="3" fillId="0" borderId="37" xfId="1" applyNumberFormat="1" applyFont="1" applyBorder="1" applyAlignment="1">
      <alignment horizontal="center" vertical="center"/>
    </xf>
    <xf numFmtId="166" fontId="3" fillId="0" borderId="38" xfId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166" fontId="3" fillId="0" borderId="39" xfId="1" applyNumberFormat="1" applyFont="1" applyBorder="1" applyAlignment="1">
      <alignment horizontal="center" vertical="center"/>
    </xf>
    <xf numFmtId="166" fontId="3" fillId="0" borderId="40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 vertical="center"/>
    </xf>
    <xf numFmtId="172" fontId="7" fillId="0" borderId="0" xfId="0" applyNumberFormat="1" applyFont="1" applyAlignment="1">
      <alignment horizontal="center"/>
    </xf>
    <xf numFmtId="172" fontId="3" fillId="0" borderId="0" xfId="0" applyNumberFormat="1" applyFont="1" applyAlignment="1">
      <alignment horizontal="center"/>
    </xf>
    <xf numFmtId="164" fontId="20" fillId="0" borderId="13" xfId="3" applyFont="1" applyBorder="1" applyAlignment="1">
      <alignment horizontal="center" vertical="center"/>
    </xf>
    <xf numFmtId="164" fontId="20" fillId="0" borderId="14" xfId="3" applyFont="1" applyBorder="1" applyAlignment="1">
      <alignment horizontal="center" vertical="center"/>
    </xf>
  </cellXfs>
  <cellStyles count="4">
    <cellStyle name="Comma" xfId="2" builtinId="3"/>
    <cellStyle name="Comma [0] 2" xfId="3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externalLink" Target="externalLinks/externalLink3.xml"/><Relationship Id="rId68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externalLink" Target="externalLinks/externalLink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externalLink" Target="externalLinks/externalLink4.xml"/><Relationship Id="rId69" Type="http://schemas.openxmlformats.org/officeDocument/2006/relationships/externalLink" Target="externalLinks/externalLink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externalLink" Target="externalLinks/externalLink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externalLink" Target="externalLinks/externalLink2.xml"/><Relationship Id="rId70" Type="http://schemas.openxmlformats.org/officeDocument/2006/relationships/externalLink" Target="externalLinks/externalLink1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externalLink" Target="externalLinks/externalLink5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1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7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5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5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5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5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5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5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5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7.png"/></Relationships>
</file>

<file path=xl/drawings/_rels/drawing57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6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247650</xdr:colOff>
      <xdr:row>1</xdr:row>
      <xdr:rowOff>108138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6300" y="3081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314325</xdr:colOff>
      <xdr:row>32</xdr:row>
      <xdr:rowOff>190500</xdr:rowOff>
    </xdr:from>
    <xdr:to>
      <xdr:col>16</xdr:col>
      <xdr:colOff>335616</xdr:colOff>
      <xdr:row>38</xdr:row>
      <xdr:rowOff>48613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24975" y="75819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6</xdr:col>
      <xdr:colOff>390525</xdr:colOff>
      <xdr:row>36</xdr:row>
      <xdr:rowOff>6027</xdr:rowOff>
    </xdr:from>
    <xdr:to>
      <xdr:col>10</xdr:col>
      <xdr:colOff>257175</xdr:colOff>
      <xdr:row>42</xdr:row>
      <xdr:rowOff>28574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7997502"/>
          <a:ext cx="2609850" cy="12226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123825</xdr:colOff>
      <xdr:row>1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2025" y="241488"/>
          <a:ext cx="2333625" cy="1162050"/>
        </a:xfrm>
        <a:prstGeom prst="rect">
          <a:avLst/>
        </a:prstGeom>
      </xdr:spPr>
    </xdr:pic>
    <xdr:clientData/>
  </xdr:oneCellAnchor>
  <xdr:oneCellAnchor>
    <xdr:from>
      <xdr:col>13</xdr:col>
      <xdr:colOff>428625</xdr:colOff>
      <xdr:row>35</xdr:row>
      <xdr:rowOff>161925</xdr:rowOff>
    </xdr:from>
    <xdr:ext cx="1850091" cy="1058263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48800" y="7610475"/>
          <a:ext cx="1850091" cy="105826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</xdr:colOff>
      <xdr:row>1</xdr:row>
      <xdr:rowOff>70038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9575" y="260538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590550</xdr:colOff>
      <xdr:row>31</xdr:row>
      <xdr:rowOff>133350</xdr:rowOff>
    </xdr:from>
    <xdr:ext cx="1981200" cy="110490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7829550"/>
          <a:ext cx="1981200" cy="1104900"/>
        </a:xfrm>
        <a:prstGeom prst="rect">
          <a:avLst/>
        </a:prstGeom>
      </xdr:spPr>
    </xdr:pic>
    <xdr:clientData/>
  </xdr:oneCellAnchor>
  <xdr:twoCellAnchor editAs="oneCell">
    <xdr:from>
      <xdr:col>10</xdr:col>
      <xdr:colOff>400051</xdr:colOff>
      <xdr:row>40</xdr:row>
      <xdr:rowOff>174597</xdr:rowOff>
    </xdr:from>
    <xdr:to>
      <xdr:col>14</xdr:col>
      <xdr:colOff>390525</xdr:colOff>
      <xdr:row>46</xdr:row>
      <xdr:rowOff>152042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34301" y="9604347"/>
          <a:ext cx="2428874" cy="1129970"/>
        </a:xfrm>
        <a:prstGeom prst="rect">
          <a:avLst/>
        </a:prstGeom>
      </xdr:spPr>
    </xdr:pic>
    <xdr:clientData/>
  </xdr:twoCellAnchor>
  <xdr:twoCellAnchor editAs="oneCell">
    <xdr:from>
      <xdr:col>5</xdr:col>
      <xdr:colOff>200025</xdr:colOff>
      <xdr:row>36</xdr:row>
      <xdr:rowOff>3026</xdr:rowOff>
    </xdr:from>
    <xdr:to>
      <xdr:col>9</xdr:col>
      <xdr:colOff>152400</xdr:colOff>
      <xdr:row>42</xdr:row>
      <xdr:rowOff>38099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2450" y="8108801"/>
          <a:ext cx="2514600" cy="117807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171450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6350" y="279588"/>
          <a:ext cx="2333625" cy="1162050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9182100"/>
          <a:ext cx="1850091" cy="1058263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068300" y="4972050"/>
          <a:ext cx="2124075" cy="102869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01475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068300" y="4972050"/>
          <a:ext cx="2124075" cy="102869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01475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068300" y="5172075"/>
          <a:ext cx="2124075" cy="102869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01475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068300" y="5172075"/>
          <a:ext cx="2124075" cy="102869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01475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068300" y="5172075"/>
          <a:ext cx="2124075" cy="102869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01475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068300" y="5172075"/>
          <a:ext cx="2124075" cy="102869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01475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068300" y="5172075"/>
          <a:ext cx="2124075" cy="10286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123825</xdr:colOff>
      <xdr:row>1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2025" y="241488"/>
          <a:ext cx="2333625" cy="1162050"/>
        </a:xfrm>
        <a:prstGeom prst="rect">
          <a:avLst/>
        </a:prstGeom>
      </xdr:spPr>
    </xdr:pic>
    <xdr:clientData/>
  </xdr:oneCellAnchor>
  <xdr:oneCellAnchor>
    <xdr:from>
      <xdr:col>13</xdr:col>
      <xdr:colOff>428625</xdr:colOff>
      <xdr:row>35</xdr:row>
      <xdr:rowOff>161925</xdr:rowOff>
    </xdr:from>
    <xdr:ext cx="1850091" cy="1058263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48800" y="7600950"/>
          <a:ext cx="1850091" cy="1058263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01475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068300" y="5172075"/>
          <a:ext cx="2124075" cy="102869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01475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068300" y="5172075"/>
          <a:ext cx="2124075" cy="102869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01475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068300" y="4972050"/>
          <a:ext cx="2124075" cy="102869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01475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068300" y="4972050"/>
          <a:ext cx="2124075" cy="102869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6</xdr:col>
      <xdr:colOff>333375</xdr:colOff>
      <xdr:row>75</xdr:row>
      <xdr:rowOff>191804</xdr:rowOff>
    </xdr:from>
    <xdr:to>
      <xdr:col>10</xdr:col>
      <xdr:colOff>314325</xdr:colOff>
      <xdr:row>82</xdr:row>
      <xdr:rowOff>38099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0650" y="31843379"/>
          <a:ext cx="2762250" cy="1294095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0175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39350" y="89154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30</xdr:row>
      <xdr:rowOff>133350</xdr:rowOff>
    </xdr:from>
    <xdr:to>
      <xdr:col>14</xdr:col>
      <xdr:colOff>552450</xdr:colOff>
      <xdr:row>35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77300" y="6505575"/>
          <a:ext cx="2124075" cy="102869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0175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41</xdr:row>
      <xdr:rowOff>95250</xdr:rowOff>
    </xdr:from>
    <xdr:to>
      <xdr:col>16</xdr:col>
      <xdr:colOff>221316</xdr:colOff>
      <xdr:row>46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39350" y="102679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77300" y="7858125"/>
          <a:ext cx="2124075" cy="102869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0175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39350" y="102679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30</xdr:row>
      <xdr:rowOff>133350</xdr:rowOff>
    </xdr:from>
    <xdr:to>
      <xdr:col>14</xdr:col>
      <xdr:colOff>552450</xdr:colOff>
      <xdr:row>35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77300" y="7858125"/>
          <a:ext cx="2124075" cy="102869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123825</xdr:colOff>
      <xdr:row>1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2025" y="241488"/>
          <a:ext cx="2333625" cy="1162050"/>
        </a:xfrm>
        <a:prstGeom prst="rect">
          <a:avLst/>
        </a:prstGeom>
      </xdr:spPr>
    </xdr:pic>
    <xdr:clientData/>
  </xdr:oneCellAnchor>
  <xdr:oneCellAnchor>
    <xdr:from>
      <xdr:col>13</xdr:col>
      <xdr:colOff>428625</xdr:colOff>
      <xdr:row>35</xdr:row>
      <xdr:rowOff>161925</xdr:rowOff>
    </xdr:from>
    <xdr:ext cx="1850091" cy="1058263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67850" y="7610475"/>
          <a:ext cx="1850091" cy="1058263"/>
        </a:xfrm>
        <a:prstGeom prst="rect">
          <a:avLst/>
        </a:prstGeom>
      </xdr:spPr>
    </xdr:pic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390525</xdr:colOff>
      <xdr:row>1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24475" y="241488"/>
          <a:ext cx="2333625" cy="1162050"/>
        </a:xfrm>
        <a:prstGeom prst="rect">
          <a:avLst/>
        </a:prstGeom>
      </xdr:spPr>
    </xdr:pic>
    <xdr:clientData/>
  </xdr:oneCellAnchor>
  <xdr:oneCellAnchor>
    <xdr:from>
      <xdr:col>14</xdr:col>
      <xdr:colOff>590550</xdr:colOff>
      <xdr:row>31</xdr:row>
      <xdr:rowOff>133350</xdr:rowOff>
    </xdr:from>
    <xdr:ext cx="1981200" cy="110490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29750" y="8648700"/>
          <a:ext cx="1981200" cy="1104900"/>
        </a:xfrm>
        <a:prstGeom prst="rect">
          <a:avLst/>
        </a:prstGeom>
      </xdr:spPr>
    </xdr:pic>
    <xdr:clientData/>
  </xdr:oneCellAnchor>
  <xdr:twoCellAnchor editAs="oneCell">
    <xdr:from>
      <xdr:col>12</xdr:col>
      <xdr:colOff>76201</xdr:colOff>
      <xdr:row>38</xdr:row>
      <xdr:rowOff>31722</xdr:rowOff>
    </xdr:from>
    <xdr:to>
      <xdr:col>16</xdr:col>
      <xdr:colOff>66675</xdr:colOff>
      <xdr:row>44</xdr:row>
      <xdr:rowOff>9167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1" y="8213697"/>
          <a:ext cx="2428874" cy="1129970"/>
        </a:xfrm>
        <a:prstGeom prst="rect">
          <a:avLst/>
        </a:prstGeom>
      </xdr:spPr>
    </xdr:pic>
    <xdr:clientData/>
  </xdr:twoCellAnchor>
  <xdr:twoCellAnchor editAs="oneCell">
    <xdr:from>
      <xdr:col>16</xdr:col>
      <xdr:colOff>200025</xdr:colOff>
      <xdr:row>33</xdr:row>
      <xdr:rowOff>31601</xdr:rowOff>
    </xdr:from>
    <xdr:to>
      <xdr:col>20</xdr:col>
      <xdr:colOff>276225</xdr:colOff>
      <xdr:row>39</xdr:row>
      <xdr:rowOff>66674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58475" y="7261076"/>
          <a:ext cx="2514600" cy="11780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0175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40</xdr:row>
      <xdr:rowOff>95250</xdr:rowOff>
    </xdr:from>
    <xdr:to>
      <xdr:col>16</xdr:col>
      <xdr:colOff>221316</xdr:colOff>
      <xdr:row>45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39350" y="102679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28</xdr:row>
      <xdr:rowOff>133350</xdr:rowOff>
    </xdr:from>
    <xdr:to>
      <xdr:col>14</xdr:col>
      <xdr:colOff>552450</xdr:colOff>
      <xdr:row>33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77300" y="7858125"/>
          <a:ext cx="2124075" cy="1028699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123825</xdr:colOff>
      <xdr:row>1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2025" y="241488"/>
          <a:ext cx="2333625" cy="1162050"/>
        </a:xfrm>
        <a:prstGeom prst="rect">
          <a:avLst/>
        </a:prstGeom>
      </xdr:spPr>
    </xdr:pic>
    <xdr:clientData/>
  </xdr:oneCellAnchor>
  <xdr:oneCellAnchor>
    <xdr:from>
      <xdr:col>13</xdr:col>
      <xdr:colOff>428625</xdr:colOff>
      <xdr:row>35</xdr:row>
      <xdr:rowOff>161925</xdr:rowOff>
    </xdr:from>
    <xdr:ext cx="1850091" cy="1058263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67850" y="7610475"/>
          <a:ext cx="1850091" cy="1058263"/>
        </a:xfrm>
        <a:prstGeom prst="rect">
          <a:avLst/>
        </a:prstGeom>
      </xdr:spPr>
    </xdr:pic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247650</xdr:colOff>
      <xdr:row>1</xdr:row>
      <xdr:rowOff>108138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6300" y="3081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7</xdr:col>
      <xdr:colOff>0</xdr:colOff>
      <xdr:row>37</xdr:row>
      <xdr:rowOff>76200</xdr:rowOff>
    </xdr:from>
    <xdr:to>
      <xdr:col>10</xdr:col>
      <xdr:colOff>266700</xdr:colOff>
      <xdr:row>43</xdr:row>
      <xdr:rowOff>54123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3475" y="8886825"/>
          <a:ext cx="2514600" cy="1178073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247650</xdr:colOff>
      <xdr:row>1</xdr:row>
      <xdr:rowOff>108138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3925" y="3081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7</xdr:col>
      <xdr:colOff>0</xdr:colOff>
      <xdr:row>37</xdr:row>
      <xdr:rowOff>76200</xdr:rowOff>
    </xdr:from>
    <xdr:to>
      <xdr:col>10</xdr:col>
      <xdr:colOff>266700</xdr:colOff>
      <xdr:row>43</xdr:row>
      <xdr:rowOff>54123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3475" y="8886825"/>
          <a:ext cx="2514600" cy="1178073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0</xdr:row>
      <xdr:rowOff>193863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1938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314325</xdr:colOff>
      <xdr:row>32</xdr:row>
      <xdr:rowOff>190500</xdr:rowOff>
    </xdr:from>
    <xdr:to>
      <xdr:col>15</xdr:col>
      <xdr:colOff>335616</xdr:colOff>
      <xdr:row>38</xdr:row>
      <xdr:rowOff>48613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39175" y="7381875"/>
          <a:ext cx="1850091" cy="1058263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0</xdr:row>
      <xdr:rowOff>193863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95825" y="1938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314325</xdr:colOff>
      <xdr:row>32</xdr:row>
      <xdr:rowOff>190500</xdr:rowOff>
    </xdr:from>
    <xdr:to>
      <xdr:col>15</xdr:col>
      <xdr:colOff>335616</xdr:colOff>
      <xdr:row>38</xdr:row>
      <xdr:rowOff>48613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05850" y="7581900"/>
          <a:ext cx="1850091" cy="1058263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6</xdr:col>
      <xdr:colOff>409575</xdr:colOff>
      <xdr:row>88</xdr:row>
      <xdr:rowOff>191804</xdr:rowOff>
    </xdr:from>
    <xdr:to>
      <xdr:col>10</xdr:col>
      <xdr:colOff>447675</xdr:colOff>
      <xdr:row>95</xdr:row>
      <xdr:rowOff>38099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9725" y="31633829"/>
          <a:ext cx="2762250" cy="1294095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11</xdr:col>
      <xdr:colOff>542925</xdr:colOff>
      <xdr:row>34</xdr:row>
      <xdr:rowOff>115604</xdr:rowOff>
    </xdr:from>
    <xdr:to>
      <xdr:col>15</xdr:col>
      <xdr:colOff>428625</xdr:colOff>
      <xdr:row>40</xdr:row>
      <xdr:rowOff>180974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43975" y="7792754"/>
          <a:ext cx="2762250" cy="1294095"/>
        </a:xfrm>
        <a:prstGeom prst="rect">
          <a:avLst/>
        </a:prstGeom>
      </xdr:spPr>
    </xdr:pic>
    <xdr:clientData/>
  </xdr:twoCellAnchor>
  <xdr:twoCellAnchor editAs="oneCell">
    <xdr:from>
      <xdr:col>6</xdr:col>
      <xdr:colOff>342900</xdr:colOff>
      <xdr:row>36</xdr:row>
      <xdr:rowOff>68245</xdr:rowOff>
    </xdr:from>
    <xdr:to>
      <xdr:col>10</xdr:col>
      <xdr:colOff>219075</xdr:colOff>
      <xdr:row>42</xdr:row>
      <xdr:rowOff>56792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050" y="8145445"/>
          <a:ext cx="2657475" cy="1236322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11</xdr:col>
      <xdr:colOff>809625</xdr:colOff>
      <xdr:row>37</xdr:row>
      <xdr:rowOff>115604</xdr:rowOff>
    </xdr:from>
    <xdr:to>
      <xdr:col>16</xdr:col>
      <xdr:colOff>85725</xdr:colOff>
      <xdr:row>43</xdr:row>
      <xdr:rowOff>161924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9211979"/>
          <a:ext cx="2762250" cy="1294095"/>
        </a:xfrm>
        <a:prstGeom prst="rect">
          <a:avLst/>
        </a:prstGeom>
      </xdr:spPr>
    </xdr:pic>
    <xdr:clientData/>
  </xdr:twoCellAnchor>
  <xdr:twoCellAnchor editAs="oneCell">
    <xdr:from>
      <xdr:col>6</xdr:col>
      <xdr:colOff>323850</xdr:colOff>
      <xdr:row>38</xdr:row>
      <xdr:rowOff>66675</xdr:rowOff>
    </xdr:from>
    <xdr:to>
      <xdr:col>10</xdr:col>
      <xdr:colOff>200025</xdr:colOff>
      <xdr:row>44</xdr:row>
      <xdr:rowOff>55222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0" y="9363075"/>
          <a:ext cx="2657475" cy="1236322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12</xdr:col>
      <xdr:colOff>190500</xdr:colOff>
      <xdr:row>38</xdr:row>
      <xdr:rowOff>1304</xdr:rowOff>
    </xdr:from>
    <xdr:to>
      <xdr:col>16</xdr:col>
      <xdr:colOff>514350</xdr:colOff>
      <xdr:row>44</xdr:row>
      <xdr:rowOff>47624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9300" y="9297704"/>
          <a:ext cx="2762250" cy="1294095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38</xdr:row>
      <xdr:rowOff>28575</xdr:rowOff>
    </xdr:from>
    <xdr:to>
      <xdr:col>10</xdr:col>
      <xdr:colOff>238125</xdr:colOff>
      <xdr:row>44</xdr:row>
      <xdr:rowOff>17122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9324975"/>
          <a:ext cx="2657475" cy="1236322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91150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11</xdr:col>
      <xdr:colOff>38100</xdr:colOff>
      <xdr:row>35</xdr:row>
      <xdr:rowOff>125129</xdr:rowOff>
    </xdr:from>
    <xdr:to>
      <xdr:col>14</xdr:col>
      <xdr:colOff>533400</xdr:colOff>
      <xdr:row>41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3925" y="8411879"/>
          <a:ext cx="2762250" cy="1294095"/>
        </a:xfrm>
        <a:prstGeom prst="rect">
          <a:avLst/>
        </a:prstGeom>
      </xdr:spPr>
    </xdr:pic>
    <xdr:clientData/>
  </xdr:twoCellAnchor>
  <xdr:twoCellAnchor editAs="oneCell">
    <xdr:from>
      <xdr:col>6</xdr:col>
      <xdr:colOff>133350</xdr:colOff>
      <xdr:row>37</xdr:row>
      <xdr:rowOff>47625</xdr:rowOff>
    </xdr:from>
    <xdr:to>
      <xdr:col>10</xdr:col>
      <xdr:colOff>104775</xdr:colOff>
      <xdr:row>43</xdr:row>
      <xdr:rowOff>36172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8734425"/>
          <a:ext cx="2657475" cy="123632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435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6</xdr:col>
      <xdr:colOff>247650</xdr:colOff>
      <xdr:row>55</xdr:row>
      <xdr:rowOff>172754</xdr:rowOff>
    </xdr:from>
    <xdr:to>
      <xdr:col>10</xdr:col>
      <xdr:colOff>228600</xdr:colOff>
      <xdr:row>62</xdr:row>
      <xdr:rowOff>19049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0" y="16393829"/>
          <a:ext cx="2762250" cy="1294095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11</xdr:col>
      <xdr:colOff>57150</xdr:colOff>
      <xdr:row>37</xdr:row>
      <xdr:rowOff>67979</xdr:rowOff>
    </xdr:from>
    <xdr:to>
      <xdr:col>14</xdr:col>
      <xdr:colOff>552450</xdr:colOff>
      <xdr:row>43</xdr:row>
      <xdr:rowOff>133349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58200" y="9573929"/>
          <a:ext cx="2762250" cy="1294095"/>
        </a:xfrm>
        <a:prstGeom prst="rect">
          <a:avLst/>
        </a:prstGeom>
      </xdr:spPr>
    </xdr:pic>
    <xdr:clientData/>
  </xdr:twoCellAnchor>
  <xdr:twoCellAnchor editAs="oneCell">
    <xdr:from>
      <xdr:col>6</xdr:col>
      <xdr:colOff>314325</xdr:colOff>
      <xdr:row>38</xdr:row>
      <xdr:rowOff>180975</xdr:rowOff>
    </xdr:from>
    <xdr:to>
      <xdr:col>10</xdr:col>
      <xdr:colOff>190500</xdr:colOff>
      <xdr:row>44</xdr:row>
      <xdr:rowOff>169522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4475" y="9582150"/>
          <a:ext cx="2657475" cy="1236322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12</xdr:col>
      <xdr:colOff>123825</xdr:colOff>
      <xdr:row>36</xdr:row>
      <xdr:rowOff>191804</xdr:rowOff>
    </xdr:from>
    <xdr:to>
      <xdr:col>16</xdr:col>
      <xdr:colOff>447675</xdr:colOff>
      <xdr:row>43</xdr:row>
      <xdr:rowOff>38099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72625" y="8678579"/>
          <a:ext cx="2762250" cy="1294095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36</xdr:row>
      <xdr:rowOff>171450</xdr:rowOff>
    </xdr:from>
    <xdr:to>
      <xdr:col>10</xdr:col>
      <xdr:colOff>76200</xdr:colOff>
      <xdr:row>42</xdr:row>
      <xdr:rowOff>159997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175" y="8658225"/>
          <a:ext cx="2657475" cy="1236322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4950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6</xdr:col>
      <xdr:colOff>409575</xdr:colOff>
      <xdr:row>40</xdr:row>
      <xdr:rowOff>1304</xdr:rowOff>
    </xdr:from>
    <xdr:to>
      <xdr:col>10</xdr:col>
      <xdr:colOff>390525</xdr:colOff>
      <xdr:row>46</xdr:row>
      <xdr:rowOff>47624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8300" y="9564404"/>
          <a:ext cx="2762250" cy="1294095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6</xdr:col>
      <xdr:colOff>361950</xdr:colOff>
      <xdr:row>36</xdr:row>
      <xdr:rowOff>182279</xdr:rowOff>
    </xdr:from>
    <xdr:to>
      <xdr:col>10</xdr:col>
      <xdr:colOff>342900</xdr:colOff>
      <xdr:row>43</xdr:row>
      <xdr:rowOff>28574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8669054"/>
          <a:ext cx="2762250" cy="1294095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01475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068300" y="4972050"/>
          <a:ext cx="2124075" cy="1028699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01475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068300" y="4972050"/>
          <a:ext cx="2124075" cy="1028699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18</xdr:row>
      <xdr:rowOff>95249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01475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068300" y="5172075"/>
          <a:ext cx="2124075" cy="1028699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89820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01475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89820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068300" y="4772025"/>
          <a:ext cx="2124075" cy="1028699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01475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068300" y="4972050"/>
          <a:ext cx="2124075" cy="1028699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01475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068300" y="4972050"/>
          <a:ext cx="2124075" cy="10286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8" name="Picture 7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39200" y="6819900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11" name="Picture 10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39200" y="6819900"/>
          <a:ext cx="2124075" cy="1028699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01475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068300" y="4972050"/>
          <a:ext cx="2124075" cy="1028699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01475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068300" y="5172075"/>
          <a:ext cx="2124075" cy="1028699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01475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068300" y="4972050"/>
          <a:ext cx="2124075" cy="1028699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266700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2414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43</xdr:row>
      <xdr:rowOff>95250</xdr:rowOff>
    </xdr:from>
    <xdr:to>
      <xdr:col>16</xdr:col>
      <xdr:colOff>221316</xdr:colOff>
      <xdr:row>48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39350" y="102679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31</xdr:row>
      <xdr:rowOff>133350</xdr:rowOff>
    </xdr:from>
    <xdr:to>
      <xdr:col>14</xdr:col>
      <xdr:colOff>552450</xdr:colOff>
      <xdr:row>36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77300" y="7858125"/>
          <a:ext cx="2124075" cy="1028699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266700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2414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43</xdr:row>
      <xdr:rowOff>95250</xdr:rowOff>
    </xdr:from>
    <xdr:to>
      <xdr:col>16</xdr:col>
      <xdr:colOff>221316</xdr:colOff>
      <xdr:row>48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10775" y="102679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31</xdr:row>
      <xdr:rowOff>133350</xdr:rowOff>
    </xdr:from>
    <xdr:to>
      <xdr:col>14</xdr:col>
      <xdr:colOff>552450</xdr:colOff>
      <xdr:row>36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48725" y="7858125"/>
          <a:ext cx="2124075" cy="1028699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266700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2414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10775" y="104679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30</xdr:row>
      <xdr:rowOff>133350</xdr:rowOff>
    </xdr:from>
    <xdr:to>
      <xdr:col>14</xdr:col>
      <xdr:colOff>552450</xdr:colOff>
      <xdr:row>35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48725" y="8058150"/>
          <a:ext cx="2124075" cy="1028699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390525</xdr:colOff>
      <xdr:row>1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241488"/>
          <a:ext cx="2333625" cy="1162050"/>
        </a:xfrm>
        <a:prstGeom prst="rect">
          <a:avLst/>
        </a:prstGeom>
      </xdr:spPr>
    </xdr:pic>
    <xdr:clientData/>
  </xdr:oneCellAnchor>
  <xdr:oneCellAnchor>
    <xdr:from>
      <xdr:col>14</xdr:col>
      <xdr:colOff>590550</xdr:colOff>
      <xdr:row>32</xdr:row>
      <xdr:rowOff>133350</xdr:rowOff>
    </xdr:from>
    <xdr:ext cx="1981200" cy="110490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29800" y="7705725"/>
          <a:ext cx="1981200" cy="1104900"/>
        </a:xfrm>
        <a:prstGeom prst="rect">
          <a:avLst/>
        </a:prstGeom>
      </xdr:spPr>
    </xdr:pic>
    <xdr:clientData/>
  </xdr:oneCellAnchor>
  <xdr:twoCellAnchor editAs="oneCell">
    <xdr:from>
      <xdr:col>12</xdr:col>
      <xdr:colOff>400051</xdr:colOff>
      <xdr:row>41</xdr:row>
      <xdr:rowOff>174597</xdr:rowOff>
    </xdr:from>
    <xdr:to>
      <xdr:col>16</xdr:col>
      <xdr:colOff>390525</xdr:colOff>
      <xdr:row>47</xdr:row>
      <xdr:rowOff>152042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0101" y="9480522"/>
          <a:ext cx="2428874" cy="1129970"/>
        </a:xfrm>
        <a:prstGeom prst="rect">
          <a:avLst/>
        </a:prstGeom>
      </xdr:spPr>
    </xdr:pic>
    <xdr:clientData/>
  </xdr:twoCellAnchor>
  <xdr:twoCellAnchor editAs="oneCell">
    <xdr:from>
      <xdr:col>12</xdr:col>
      <xdr:colOff>171450</xdr:colOff>
      <xdr:row>35</xdr:row>
      <xdr:rowOff>145901</xdr:rowOff>
    </xdr:from>
    <xdr:to>
      <xdr:col>16</xdr:col>
      <xdr:colOff>247650</xdr:colOff>
      <xdr:row>41</xdr:row>
      <xdr:rowOff>180974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0" y="8308826"/>
          <a:ext cx="2514600" cy="1178073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12</xdr:col>
      <xdr:colOff>9525</xdr:colOff>
      <xdr:row>33</xdr:row>
      <xdr:rowOff>29879</xdr:rowOff>
    </xdr:from>
    <xdr:to>
      <xdr:col>16</xdr:col>
      <xdr:colOff>333375</xdr:colOff>
      <xdr:row>39</xdr:row>
      <xdr:rowOff>152399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72700" y="9278654"/>
          <a:ext cx="2762250" cy="1294095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323850</xdr:colOff>
      <xdr:row>1</xdr:row>
      <xdr:rowOff>165288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14875" y="36531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13</xdr:col>
      <xdr:colOff>333375</xdr:colOff>
      <xdr:row>40</xdr:row>
      <xdr:rowOff>163229</xdr:rowOff>
    </xdr:from>
    <xdr:to>
      <xdr:col>18</xdr:col>
      <xdr:colOff>47625</xdr:colOff>
      <xdr:row>47</xdr:row>
      <xdr:rowOff>57149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44250" y="10240679"/>
          <a:ext cx="2762250" cy="1294095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219075</xdr:colOff>
      <xdr:row>1</xdr:row>
      <xdr:rowOff>98613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9225" y="298638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6</xdr:col>
      <xdr:colOff>342900</xdr:colOff>
      <xdr:row>94</xdr:row>
      <xdr:rowOff>1304</xdr:rowOff>
    </xdr:from>
    <xdr:to>
      <xdr:col>10</xdr:col>
      <xdr:colOff>323850</xdr:colOff>
      <xdr:row>100</xdr:row>
      <xdr:rowOff>47624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050" y="32757779"/>
          <a:ext cx="2762250" cy="129409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39200" y="6819900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39200" y="6819900"/>
          <a:ext cx="2124075" cy="1028699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8725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200025</xdr:colOff>
      <xdr:row>41</xdr:row>
      <xdr:rowOff>95250</xdr:rowOff>
    </xdr:from>
    <xdr:to>
      <xdr:col>15</xdr:col>
      <xdr:colOff>221316</xdr:colOff>
      <xdr:row>46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67975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10</xdr:col>
      <xdr:colOff>257175</xdr:colOff>
      <xdr:row>28</xdr:row>
      <xdr:rowOff>133350</xdr:rowOff>
    </xdr:from>
    <xdr:to>
      <xdr:col>13</xdr:col>
      <xdr:colOff>190500</xdr:colOff>
      <xdr:row>33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305925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39200" y="6819900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39200" y="6819900"/>
          <a:ext cx="2124075" cy="102869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39200" y="661987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39200" y="6619875"/>
          <a:ext cx="2124075" cy="102869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39200" y="661987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068300" y="4972050"/>
          <a:ext cx="2124075" cy="10286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2021/INVOICE/Performa/Sicepat/25_Performa%20Invoice%20Sicepat%20Periode%2001-04%20September%202021_Banjarmasin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2021/INVOICE/Performa/Sicepat/32_Performa%20Invoice%20Sicepat%20Periode_Agustus_Ternate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2021/INVOICE/Performa/Sicepat/33_Performa%20Invoice%20Sicepat%20Periode_Agustus_Dobo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2021/INVOICE/Performa/Sicepat/36_Performa%20Invoice%20Sicepat_Pontianak_Periode%2001-31%20Oktober%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2021/INVOICE/Performa/Sicepat/34_Performa%20Invoice%20Sicepat%20Periode_Pontianak_01-30%20Sept%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2021/INVOICE/Performa/Sicepat/35_Performa%20Invoice%20Sicepat_Batam_Periode%2001-31%20Oktober%20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2021/INVOICE/Performa/Sicepat/26_Performa%20Invoice%20Sicepat%20Periode%20%20Agustus_%20Manado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2021/INVOICE/Performa/Sicepat/27_Performa%20Invoice%20Sicepat%20Periode%20Agustus_Ambo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2021/INVOICE/Performa/Sicepat/28_Performa%20Invoice%20Sicepat%20Periode%20%20Agustus_JAYAPUR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2021/INVOICE/Performa/Sicepat/29_Performa%20Invoice%20Sicepat%20Periode_Agustus_Palangkaraya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2021/INVOICE/Performa/Sicepat/30_Performa%20Invoice%20Sicepat%20Periode%20Agustus_Samarind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2021/INVOICE/Performa/Sicepat/31_Performa%20Invoice%20Sicepat%20Periode_Agustus_Tanjung%20Pina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5_Sicepat_Banjarmasin1-4"/>
      <sheetName val="BKI032210037762"/>
      <sheetName val="BKI032210037770"/>
      <sheetName val="BKI032210037788"/>
      <sheetName val="BKI032210037796"/>
      <sheetName val="BKI032210037804"/>
      <sheetName val="BKI032210037986"/>
      <sheetName val="BKI032210037812"/>
      <sheetName val="BKI032210037820"/>
      <sheetName val="BKI032210037838"/>
      <sheetName val="BKI032210037994"/>
      <sheetName val="BKI032210037853"/>
      <sheetName val="BKI032210037861"/>
      <sheetName val="BKI032210037879"/>
      <sheetName val="BKI032210037887"/>
      <sheetName val="BKI032210037895"/>
      <sheetName val="BKI032210037911"/>
      <sheetName val="BKI032210037929"/>
      <sheetName val="BKI032210037937"/>
      <sheetName val="BKI032210037945"/>
      <sheetName val="BKI032210037952"/>
      <sheetName val="25_Performa Invoice Sicepat Per"/>
    </sheetNames>
    <sheetDataSet>
      <sheetData sheetId="0"/>
      <sheetData sheetId="1">
        <row r="3">
          <cell r="A3" t="str">
            <v>BKI032210037762</v>
          </cell>
        </row>
      </sheetData>
      <sheetData sheetId="2">
        <row r="3">
          <cell r="A3" t="str">
            <v>BKI032210037770</v>
          </cell>
        </row>
        <row r="173">
          <cell r="P173">
            <v>10681308</v>
          </cell>
        </row>
      </sheetData>
      <sheetData sheetId="3">
        <row r="3">
          <cell r="A3" t="str">
            <v>BKI032210037788</v>
          </cell>
        </row>
      </sheetData>
      <sheetData sheetId="4">
        <row r="3">
          <cell r="A3" t="str">
            <v>BKI032210037796</v>
          </cell>
        </row>
      </sheetData>
      <sheetData sheetId="5">
        <row r="3">
          <cell r="A3" t="str">
            <v>BKI032210037804</v>
          </cell>
        </row>
      </sheetData>
      <sheetData sheetId="6">
        <row r="3">
          <cell r="A3" t="str">
            <v>BKI032210037986</v>
          </cell>
        </row>
      </sheetData>
      <sheetData sheetId="7">
        <row r="3">
          <cell r="A3" t="str">
            <v>BKI032210037812</v>
          </cell>
        </row>
      </sheetData>
      <sheetData sheetId="8">
        <row r="3">
          <cell r="A3" t="str">
            <v>BKI032210037820</v>
          </cell>
        </row>
      </sheetData>
      <sheetData sheetId="9">
        <row r="3">
          <cell r="A3" t="str">
            <v>BKI032210037838</v>
          </cell>
        </row>
      </sheetData>
      <sheetData sheetId="10">
        <row r="3">
          <cell r="A3" t="str">
            <v>BKI032210037994</v>
          </cell>
        </row>
      </sheetData>
      <sheetData sheetId="11">
        <row r="3">
          <cell r="A3" t="str">
            <v>BKI032210037853</v>
          </cell>
        </row>
      </sheetData>
      <sheetData sheetId="12">
        <row r="3">
          <cell r="A3" t="str">
            <v>BKI032210037861</v>
          </cell>
        </row>
      </sheetData>
      <sheetData sheetId="13">
        <row r="3">
          <cell r="A3" t="str">
            <v>BKI032210037879</v>
          </cell>
        </row>
      </sheetData>
      <sheetData sheetId="14">
        <row r="3">
          <cell r="A3" t="str">
            <v>BKI032210037887</v>
          </cell>
        </row>
      </sheetData>
      <sheetData sheetId="15">
        <row r="3">
          <cell r="A3" t="str">
            <v>BKI032210037895</v>
          </cell>
        </row>
      </sheetData>
      <sheetData sheetId="16">
        <row r="3">
          <cell r="A3" t="str">
            <v>BKI032210037911</v>
          </cell>
        </row>
      </sheetData>
      <sheetData sheetId="17">
        <row r="3">
          <cell r="A3" t="str">
            <v>BKI032210037929</v>
          </cell>
        </row>
      </sheetData>
      <sheetData sheetId="18">
        <row r="3">
          <cell r="A3" t="str">
            <v>BKI032210037937</v>
          </cell>
        </row>
      </sheetData>
      <sheetData sheetId="19">
        <row r="3">
          <cell r="A3" t="str">
            <v>BKI032210037945</v>
          </cell>
        </row>
      </sheetData>
      <sheetData sheetId="20">
        <row r="3">
          <cell r="A3" t="str">
            <v>BKI032210037952</v>
          </cell>
        </row>
      </sheetData>
      <sheetData sheetId="2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2_Sicepat_Ternate"/>
      <sheetName val="BKI032210038299"/>
      <sheetName val="BKI032210038307"/>
      <sheetName val="BKI032210038315"/>
      <sheetName val="BKI032210038323"/>
      <sheetName val="BKI032210038331"/>
      <sheetName val="32_Performa Invoice Sicepat Per"/>
    </sheetNames>
    <sheetDataSet>
      <sheetData sheetId="0"/>
      <sheetData sheetId="1">
        <row r="3">
          <cell r="A3" t="str">
            <v>BKI032210038299</v>
          </cell>
          <cell r="E3">
            <v>44429.493055555555</v>
          </cell>
        </row>
        <row r="20">
          <cell r="N20">
            <v>231.44949999999997</v>
          </cell>
        </row>
      </sheetData>
      <sheetData sheetId="2">
        <row r="3">
          <cell r="A3" t="str">
            <v>BKI032210038307</v>
          </cell>
        </row>
      </sheetData>
      <sheetData sheetId="3">
        <row r="3">
          <cell r="A3" t="str">
            <v>BKI032210038315</v>
          </cell>
          <cell r="E3">
            <v>44435</v>
          </cell>
        </row>
        <row r="7">
          <cell r="N7">
            <v>124</v>
          </cell>
        </row>
      </sheetData>
      <sheetData sheetId="4">
        <row r="3">
          <cell r="A3" t="str">
            <v>BKI032210038323</v>
          </cell>
        </row>
      </sheetData>
      <sheetData sheetId="5">
        <row r="3">
          <cell r="A3" t="str">
            <v>BKI032210038331</v>
          </cell>
          <cell r="E3">
            <v>44437</v>
          </cell>
        </row>
        <row r="17">
          <cell r="N17">
            <v>260</v>
          </cell>
        </row>
      </sheetData>
      <sheetData sheetId="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3_Sicepat_DOBO &amp; SAUMLAKI"/>
      <sheetName val="BKI032210038249"/>
      <sheetName val="BKI032210038356"/>
    </sheetNames>
    <sheetDataSet>
      <sheetData sheetId="0"/>
      <sheetData sheetId="1">
        <row r="3">
          <cell r="A3" t="str">
            <v>BKI032210038249</v>
          </cell>
          <cell r="D3" t="str">
            <v>DOBO</v>
          </cell>
          <cell r="E3">
            <v>44429</v>
          </cell>
        </row>
        <row r="37">
          <cell r="N37">
            <v>485</v>
          </cell>
        </row>
        <row r="42">
          <cell r="P42">
            <v>12964050</v>
          </cell>
        </row>
      </sheetData>
      <sheetData sheetId="2">
        <row r="3">
          <cell r="A3" t="str">
            <v>BKI032210038356</v>
          </cell>
          <cell r="D3" t="str">
            <v>SAUMLAKI</v>
          </cell>
          <cell r="E3">
            <v>44429</v>
          </cell>
        </row>
        <row r="45">
          <cell r="N45">
            <v>922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6_Sicepat_Pontianak"/>
      <sheetName val="402156"/>
      <sheetName val="402158"/>
      <sheetName val="405779"/>
      <sheetName val="402542"/>
      <sheetName val="402543"/>
      <sheetName val="402541"/>
      <sheetName val="402540"/>
      <sheetName val="402172"/>
      <sheetName val="402174"/>
      <sheetName val="402176"/>
      <sheetName val="402178"/>
      <sheetName val="402180"/>
      <sheetName val="402539"/>
      <sheetName val="402538"/>
      <sheetName val="402537"/>
      <sheetName val="402536"/>
      <sheetName val="402535"/>
      <sheetName val="402193"/>
      <sheetName val="402534"/>
      <sheetName val="402533"/>
      <sheetName val="402532"/>
      <sheetName val="402531"/>
      <sheetName val="402530"/>
      <sheetName val="402529"/>
      <sheetName val="402233"/>
      <sheetName val="403902"/>
      <sheetName val="402528"/>
      <sheetName val="402527"/>
      <sheetName val="402526"/>
      <sheetName val="402237"/>
      <sheetName val="402239"/>
      <sheetName val="403911"/>
      <sheetName val="403912"/>
      <sheetName val="402303"/>
      <sheetName val="403913"/>
      <sheetName val="401488"/>
      <sheetName val="403915"/>
      <sheetName val="401491"/>
      <sheetName val="403917"/>
      <sheetName val="401494"/>
      <sheetName val="403919"/>
      <sheetName val="401496"/>
      <sheetName val="403921"/>
      <sheetName val="401499"/>
      <sheetName val="403924"/>
      <sheetName val="402248"/>
      <sheetName val="403927"/>
      <sheetName val="402427"/>
      <sheetName val="402423"/>
      <sheetName val="403929"/>
      <sheetName val="402433"/>
      <sheetName val="404001"/>
      <sheetName val="402441"/>
      <sheetName val="403931"/>
      <sheetName val="402305"/>
      <sheetName val="404003"/>
      <sheetName val="402309"/>
      <sheetName val="404005"/>
      <sheetName val="402315"/>
      <sheetName val="36_Performa Invoice Sicepat_Pon"/>
    </sheetNames>
    <sheetDataSet>
      <sheetData sheetId="0"/>
      <sheetData sheetId="1">
        <row r="3">
          <cell r="A3">
            <v>402156</v>
          </cell>
          <cell r="D3" t="str">
            <v>DMP PNK (PONTIANAK)</v>
          </cell>
          <cell r="E3">
            <v>44470</v>
          </cell>
        </row>
        <row r="4">
          <cell r="D4" t="str">
            <v>DMP PNK (PONTIANAK)</v>
          </cell>
        </row>
        <row r="5">
          <cell r="D5" t="str">
            <v>DMP PNK (PONTIANAK)</v>
          </cell>
        </row>
        <row r="6">
          <cell r="D6" t="str">
            <v>DMP PNK (PONTIANAK)</v>
          </cell>
        </row>
        <row r="7">
          <cell r="D7" t="str">
            <v>DMP PNK (PONTIANAK)</v>
          </cell>
        </row>
        <row r="8">
          <cell r="D8" t="str">
            <v>DMP PNK (PONTIANAK)</v>
          </cell>
        </row>
        <row r="9">
          <cell r="D9" t="str">
            <v>DMP PNK (PONTIANAK)</v>
          </cell>
        </row>
        <row r="10">
          <cell r="D10" t="str">
            <v>DMP PNK (PONTIANAK)</v>
          </cell>
        </row>
        <row r="11">
          <cell r="D11" t="str">
            <v>DMP PNK (PONTIANAK)</v>
          </cell>
        </row>
        <row r="12">
          <cell r="D12" t="str">
            <v>DMP PNK (PONTIANAK)</v>
          </cell>
        </row>
        <row r="13">
          <cell r="D13" t="str">
            <v>DMP PNK (PONTIANAK)</v>
          </cell>
        </row>
        <row r="14">
          <cell r="D14" t="str">
            <v>DMP PNK (PONTIANAK)</v>
          </cell>
        </row>
        <row r="15">
          <cell r="D15" t="str">
            <v>DMP PNK (PONTIANAK)</v>
          </cell>
        </row>
        <row r="16">
          <cell r="D16" t="str">
            <v>DMP PNK (PONTIANAK)</v>
          </cell>
        </row>
        <row r="17">
          <cell r="D17" t="str">
            <v>DMP PNK (PONTIANAK)</v>
          </cell>
        </row>
        <row r="18">
          <cell r="D18" t="str">
            <v>DMP PNK (PONTIANAK)</v>
          </cell>
        </row>
        <row r="19">
          <cell r="D19" t="str">
            <v>DMP PNK (PONTIANAK)</v>
          </cell>
        </row>
        <row r="20">
          <cell r="D20" t="str">
            <v>DMP PNK (PONTIANAK)</v>
          </cell>
        </row>
        <row r="21">
          <cell r="D21" t="str">
            <v>DMP PNK (PONTIANAK)</v>
          </cell>
        </row>
        <row r="22">
          <cell r="D22" t="str">
            <v>DMP PNK (PONTIANAK)</v>
          </cell>
        </row>
        <row r="23">
          <cell r="D23" t="str">
            <v>DMP PNK (PONTIANAK)</v>
          </cell>
        </row>
        <row r="24">
          <cell r="D24" t="str">
            <v>DMP PNK (PONTIANAK)</v>
          </cell>
        </row>
        <row r="25">
          <cell r="D25" t="str">
            <v>DMP PNK (PONTIANAK)</v>
          </cell>
        </row>
        <row r="26">
          <cell r="D26" t="str">
            <v>DMP PNK (PONTIANAK)</v>
          </cell>
        </row>
        <row r="27">
          <cell r="D27" t="str">
            <v>DMP PNK (PONTIANAK)</v>
          </cell>
        </row>
        <row r="28">
          <cell r="D28" t="str">
            <v>DMP PNK (PONTIANAK)</v>
          </cell>
        </row>
        <row r="29">
          <cell r="D29" t="str">
            <v>DMP PNK (PONTIANAK)</v>
          </cell>
        </row>
        <row r="30">
          <cell r="D30" t="str">
            <v>DMP PNK (PONTIANAK)</v>
          </cell>
        </row>
        <row r="31">
          <cell r="D31" t="str">
            <v>DMP PNK (PONTIANAK)</v>
          </cell>
        </row>
        <row r="32">
          <cell r="D32" t="str">
            <v>DMP PNK (PONTIANAK)</v>
          </cell>
        </row>
        <row r="33">
          <cell r="D33" t="str">
            <v>DMP PNK (PONTIANAK)</v>
          </cell>
        </row>
        <row r="34">
          <cell r="D34" t="str">
            <v>DMP PNK (PONTIANAK)</v>
          </cell>
        </row>
        <row r="35">
          <cell r="D35" t="str">
            <v>DMP PNK (PONTIANAK)</v>
          </cell>
        </row>
        <row r="36">
          <cell r="D36" t="str">
            <v>DMP PNK (PONTIANAK)</v>
          </cell>
        </row>
        <row r="37">
          <cell r="D37" t="str">
            <v>DMP PNK (PONTIANAK)</v>
          </cell>
        </row>
        <row r="38">
          <cell r="D38" t="str">
            <v>DMP PNK (PONTIANAK)</v>
          </cell>
        </row>
        <row r="39">
          <cell r="D39" t="str">
            <v>DMP PNK (PONTIANAK)</v>
          </cell>
        </row>
        <row r="40">
          <cell r="D40" t="str">
            <v>DMP PNK (PONTIANAK)</v>
          </cell>
        </row>
        <row r="41">
          <cell r="D41" t="str">
            <v>DMP PNK (PONTIANAK)</v>
          </cell>
        </row>
        <row r="42">
          <cell r="D42" t="str">
            <v>DMP PNK (PONTIANAK)</v>
          </cell>
        </row>
        <row r="43">
          <cell r="D43" t="str">
            <v>DMP PNK (PONTIANAK)</v>
          </cell>
        </row>
        <row r="44">
          <cell r="D44" t="str">
            <v>DMP PNK (PONTIANAK)</v>
          </cell>
        </row>
        <row r="45">
          <cell r="D45" t="str">
            <v>DMP PNK (PONTIANAK)</v>
          </cell>
        </row>
        <row r="46">
          <cell r="D46" t="str">
            <v>DMP PNK (PONTIANAK)</v>
          </cell>
        </row>
        <row r="47">
          <cell r="D47" t="str">
            <v>DMP PNK (PONTIANAK)</v>
          </cell>
        </row>
        <row r="48">
          <cell r="D48" t="str">
            <v>DMP PNK (PONTIANAK)</v>
          </cell>
        </row>
        <row r="49">
          <cell r="D49" t="str">
            <v>DMP PNK (PONTIANAK)</v>
          </cell>
        </row>
        <row r="50">
          <cell r="D50" t="str">
            <v>DMP PNK (PONTIANAK)</v>
          </cell>
        </row>
        <row r="51">
          <cell r="D51" t="str">
            <v>DMP PNK (PONTIANAK)</v>
          </cell>
        </row>
        <row r="52">
          <cell r="D52" t="str">
            <v>DMP PNK (PONTIANAK)</v>
          </cell>
        </row>
        <row r="53">
          <cell r="D53" t="str">
            <v>DMP PNK (PONTIANAK)</v>
          </cell>
        </row>
        <row r="54">
          <cell r="D54" t="str">
            <v>DMP PNK (PONTIANAK)</v>
          </cell>
        </row>
        <row r="55">
          <cell r="D55" t="str">
            <v>DMP PNK (PONTIANAK)</v>
          </cell>
        </row>
        <row r="56">
          <cell r="D56" t="str">
            <v>DMP PNK (PONTIANAK)</v>
          </cell>
        </row>
        <row r="57">
          <cell r="D57" t="str">
            <v>DMP PNK (PONTIANAK)</v>
          </cell>
        </row>
        <row r="58">
          <cell r="D58" t="str">
            <v>DMP PNK (PONTIANAK)</v>
          </cell>
        </row>
        <row r="59">
          <cell r="D59" t="str">
            <v>DMP PNK (PONTIANAK)</v>
          </cell>
        </row>
        <row r="206">
          <cell r="N206">
            <v>3686.3264999999983</v>
          </cell>
        </row>
      </sheetData>
      <sheetData sheetId="2">
        <row r="3">
          <cell r="A3">
            <v>402158</v>
          </cell>
          <cell r="E3">
            <v>44471</v>
          </cell>
        </row>
        <row r="170">
          <cell r="N170">
            <v>3481.1045000000013</v>
          </cell>
        </row>
      </sheetData>
      <sheetData sheetId="3">
        <row r="3">
          <cell r="A3">
            <v>405779</v>
          </cell>
          <cell r="E3">
            <v>44471</v>
          </cell>
        </row>
        <row r="72">
          <cell r="N72">
            <v>1447.0969999999998</v>
          </cell>
        </row>
      </sheetData>
      <sheetData sheetId="4">
        <row r="3">
          <cell r="A3">
            <v>402542</v>
          </cell>
          <cell r="E3">
            <v>44472</v>
          </cell>
        </row>
        <row r="7">
          <cell r="N7">
            <v>265.63200000000001</v>
          </cell>
        </row>
      </sheetData>
      <sheetData sheetId="5">
        <row r="3">
          <cell r="A3">
            <v>402543</v>
          </cell>
          <cell r="E3">
            <v>44472</v>
          </cell>
        </row>
        <row r="222">
          <cell r="N222">
            <v>4887.6899999999978</v>
          </cell>
        </row>
      </sheetData>
      <sheetData sheetId="6">
        <row r="3">
          <cell r="A3">
            <v>402541</v>
          </cell>
          <cell r="E3">
            <v>44473</v>
          </cell>
        </row>
        <row r="80">
          <cell r="N80">
            <v>1738.7252500000002</v>
          </cell>
        </row>
      </sheetData>
      <sheetData sheetId="7">
        <row r="3">
          <cell r="A3">
            <v>402540</v>
          </cell>
          <cell r="E3">
            <v>44474</v>
          </cell>
        </row>
        <row r="287">
          <cell r="N287">
            <v>7374.0214999999962</v>
          </cell>
        </row>
      </sheetData>
      <sheetData sheetId="8">
        <row r="3">
          <cell r="A3">
            <v>402172</v>
          </cell>
          <cell r="E3">
            <v>44475</v>
          </cell>
        </row>
        <row r="223">
          <cell r="N223">
            <v>5779.1430000000046</v>
          </cell>
        </row>
      </sheetData>
      <sheetData sheetId="9">
        <row r="3">
          <cell r="A3">
            <v>402174</v>
          </cell>
          <cell r="E3">
            <v>44475</v>
          </cell>
        </row>
        <row r="56">
          <cell r="N56">
            <v>802.7662499999999</v>
          </cell>
        </row>
      </sheetData>
      <sheetData sheetId="10">
        <row r="3">
          <cell r="A3">
            <v>402176</v>
          </cell>
          <cell r="E3">
            <v>44476</v>
          </cell>
        </row>
        <row r="262">
          <cell r="N262">
            <v>6154.9789999999957</v>
          </cell>
        </row>
      </sheetData>
      <sheetData sheetId="11">
        <row r="3">
          <cell r="A3">
            <v>402178</v>
          </cell>
          <cell r="E3">
            <v>44476</v>
          </cell>
        </row>
        <row r="7">
          <cell r="N7">
            <v>60</v>
          </cell>
        </row>
      </sheetData>
      <sheetData sheetId="12">
        <row r="3">
          <cell r="A3">
            <v>402180</v>
          </cell>
          <cell r="E3">
            <v>44477</v>
          </cell>
        </row>
        <row r="219">
          <cell r="N219">
            <v>4381.5672499999982</v>
          </cell>
        </row>
      </sheetData>
      <sheetData sheetId="13">
        <row r="3">
          <cell r="A3">
            <v>402539</v>
          </cell>
          <cell r="E3">
            <v>44477</v>
          </cell>
        </row>
        <row r="8">
          <cell r="N8">
            <v>42.272499999999994</v>
          </cell>
        </row>
      </sheetData>
      <sheetData sheetId="14">
        <row r="3">
          <cell r="A3">
            <v>402538</v>
          </cell>
          <cell r="E3">
            <v>44478</v>
          </cell>
        </row>
        <row r="205">
          <cell r="N205">
            <v>4729.7527499999997</v>
          </cell>
        </row>
      </sheetData>
      <sheetData sheetId="15">
        <row r="3">
          <cell r="A3">
            <v>402537</v>
          </cell>
          <cell r="E3">
            <v>44479</v>
          </cell>
        </row>
        <row r="211">
          <cell r="N211">
            <v>4636.5594999999985</v>
          </cell>
        </row>
      </sheetData>
      <sheetData sheetId="16">
        <row r="3">
          <cell r="A3">
            <v>402536</v>
          </cell>
          <cell r="E3">
            <v>44480</v>
          </cell>
        </row>
        <row r="221">
          <cell r="N221">
            <v>5231.3482500000009</v>
          </cell>
        </row>
      </sheetData>
      <sheetData sheetId="17">
        <row r="3">
          <cell r="A3">
            <v>402535</v>
          </cell>
          <cell r="E3">
            <v>44481</v>
          </cell>
        </row>
        <row r="290">
          <cell r="N290">
            <v>6390.0665000000017</v>
          </cell>
        </row>
      </sheetData>
      <sheetData sheetId="18">
        <row r="3">
          <cell r="A3">
            <v>402193</v>
          </cell>
          <cell r="E3">
            <v>44481</v>
          </cell>
        </row>
        <row r="271">
          <cell r="N271">
            <v>6170.6469999999954</v>
          </cell>
        </row>
      </sheetData>
      <sheetData sheetId="19">
        <row r="3">
          <cell r="A3">
            <v>402534</v>
          </cell>
          <cell r="E3">
            <v>44481</v>
          </cell>
        </row>
        <row r="34">
          <cell r="N34">
            <v>925.93050000000017</v>
          </cell>
        </row>
      </sheetData>
      <sheetData sheetId="20">
        <row r="3">
          <cell r="A3">
            <v>402533</v>
          </cell>
          <cell r="E3">
            <v>44482</v>
          </cell>
        </row>
        <row r="266">
          <cell r="N266">
            <v>6459.1537499999968</v>
          </cell>
        </row>
      </sheetData>
      <sheetData sheetId="21">
        <row r="3">
          <cell r="A3">
            <v>402532</v>
          </cell>
          <cell r="E3">
            <v>44482</v>
          </cell>
        </row>
        <row r="133">
          <cell r="N133">
            <v>3542.3917499999989</v>
          </cell>
        </row>
      </sheetData>
      <sheetData sheetId="22">
        <row r="3">
          <cell r="A3">
            <v>402531</v>
          </cell>
          <cell r="E3">
            <v>44483</v>
          </cell>
        </row>
        <row r="108">
          <cell r="N108">
            <v>2473.0524999999998</v>
          </cell>
        </row>
      </sheetData>
      <sheetData sheetId="23">
        <row r="3">
          <cell r="A3">
            <v>402530</v>
          </cell>
          <cell r="E3">
            <v>44483</v>
          </cell>
        </row>
        <row r="16">
          <cell r="N16">
            <v>325.0625</v>
          </cell>
        </row>
      </sheetData>
      <sheetData sheetId="24">
        <row r="3">
          <cell r="A3">
            <v>402529</v>
          </cell>
          <cell r="E3">
            <v>44483</v>
          </cell>
        </row>
        <row r="217">
          <cell r="N217">
            <v>5005.1367500000006</v>
          </cell>
        </row>
      </sheetData>
      <sheetData sheetId="25">
        <row r="3">
          <cell r="A3">
            <v>402233</v>
          </cell>
          <cell r="E3">
            <v>44484</v>
          </cell>
        </row>
        <row r="200">
          <cell r="N200">
            <v>3968.8967499999999</v>
          </cell>
        </row>
      </sheetData>
      <sheetData sheetId="26">
        <row r="3">
          <cell r="A3">
            <v>403902</v>
          </cell>
          <cell r="E3">
            <v>44484</v>
          </cell>
        </row>
        <row r="74">
          <cell r="N74">
            <v>1273.5760000000005</v>
          </cell>
        </row>
      </sheetData>
      <sheetData sheetId="27">
        <row r="3">
          <cell r="A3">
            <v>402528</v>
          </cell>
          <cell r="E3">
            <v>44485</v>
          </cell>
        </row>
        <row r="64">
          <cell r="N64">
            <v>1182.7160000000001</v>
          </cell>
        </row>
      </sheetData>
      <sheetData sheetId="28">
        <row r="3">
          <cell r="A3">
            <v>402527</v>
          </cell>
          <cell r="E3">
            <v>44485</v>
          </cell>
        </row>
        <row r="177">
          <cell r="N177">
            <v>3627.7505000000015</v>
          </cell>
        </row>
      </sheetData>
      <sheetData sheetId="29">
        <row r="3">
          <cell r="A3">
            <v>402526</v>
          </cell>
          <cell r="E3">
            <v>44486</v>
          </cell>
        </row>
        <row r="23">
          <cell r="N23">
            <v>620.26675000000012</v>
          </cell>
        </row>
      </sheetData>
      <sheetData sheetId="30">
        <row r="3">
          <cell r="A3">
            <v>402237</v>
          </cell>
          <cell r="E3">
            <v>44486</v>
          </cell>
        </row>
        <row r="197">
          <cell r="N197">
            <v>4170.994999999999</v>
          </cell>
        </row>
      </sheetData>
      <sheetData sheetId="31">
        <row r="3">
          <cell r="A3">
            <v>402239</v>
          </cell>
          <cell r="E3">
            <v>44487</v>
          </cell>
        </row>
        <row r="55">
          <cell r="N55">
            <v>780.72474999999997</v>
          </cell>
        </row>
      </sheetData>
      <sheetData sheetId="32">
        <row r="3">
          <cell r="A3">
            <v>403911</v>
          </cell>
          <cell r="E3">
            <v>44487</v>
          </cell>
        </row>
        <row r="25">
          <cell r="N25">
            <v>419.0745</v>
          </cell>
        </row>
      </sheetData>
      <sheetData sheetId="33">
        <row r="3">
          <cell r="A3">
            <v>403912</v>
          </cell>
          <cell r="E3">
            <v>44488</v>
          </cell>
        </row>
        <row r="85">
          <cell r="N85">
            <v>2230.4567500000003</v>
          </cell>
        </row>
      </sheetData>
      <sheetData sheetId="34">
        <row r="3">
          <cell r="A3">
            <v>402303</v>
          </cell>
          <cell r="E3">
            <v>44488</v>
          </cell>
        </row>
        <row r="253">
          <cell r="N253">
            <v>5320.5467499999977</v>
          </cell>
        </row>
      </sheetData>
      <sheetData sheetId="35">
        <row r="3">
          <cell r="A3">
            <v>403913</v>
          </cell>
          <cell r="E3">
            <v>44489</v>
          </cell>
        </row>
        <row r="74">
          <cell r="N74">
            <v>1877.3829999999998</v>
          </cell>
        </row>
      </sheetData>
      <sheetData sheetId="36">
        <row r="3">
          <cell r="A3">
            <v>401488</v>
          </cell>
          <cell r="E3">
            <v>44489</v>
          </cell>
        </row>
        <row r="204">
          <cell r="N204">
            <v>3799.4842500000009</v>
          </cell>
        </row>
      </sheetData>
      <sheetData sheetId="37">
        <row r="3">
          <cell r="A3">
            <v>403915</v>
          </cell>
          <cell r="E3">
            <v>44490</v>
          </cell>
        </row>
        <row r="46">
          <cell r="N46">
            <v>940.46325000000002</v>
          </cell>
        </row>
      </sheetData>
      <sheetData sheetId="38">
        <row r="3">
          <cell r="A3">
            <v>401491</v>
          </cell>
        </row>
        <row r="106">
          <cell r="N106">
            <v>2496.7912499999998</v>
          </cell>
        </row>
      </sheetData>
      <sheetData sheetId="39">
        <row r="3">
          <cell r="A3">
            <v>403917</v>
          </cell>
          <cell r="E3">
            <v>44491</v>
          </cell>
        </row>
        <row r="59">
          <cell r="N59">
            <v>1424.2812499999998</v>
          </cell>
        </row>
      </sheetData>
      <sheetData sheetId="40">
        <row r="3">
          <cell r="A3">
            <v>401494</v>
          </cell>
          <cell r="E3">
            <v>44491</v>
          </cell>
        </row>
        <row r="239">
          <cell r="N239">
            <v>5197.9790000000057</v>
          </cell>
        </row>
      </sheetData>
      <sheetData sheetId="41">
        <row r="3">
          <cell r="A3">
            <v>403919</v>
          </cell>
          <cell r="E3">
            <v>44492</v>
          </cell>
        </row>
        <row r="59">
          <cell r="N59">
            <v>1357.3139999999996</v>
          </cell>
        </row>
      </sheetData>
      <sheetData sheetId="42">
        <row r="3">
          <cell r="A3">
            <v>401496</v>
          </cell>
          <cell r="E3">
            <v>44492</v>
          </cell>
        </row>
        <row r="139">
          <cell r="N139">
            <v>3277.4052499999998</v>
          </cell>
        </row>
      </sheetData>
      <sheetData sheetId="43">
        <row r="3">
          <cell r="A3">
            <v>403921</v>
          </cell>
          <cell r="E3" t="str">
            <v>24-Okt-21</v>
          </cell>
        </row>
        <row r="70">
          <cell r="N70">
            <v>1483.0530000000006</v>
          </cell>
        </row>
      </sheetData>
      <sheetData sheetId="44">
        <row r="3">
          <cell r="A3">
            <v>401499</v>
          </cell>
          <cell r="E3" t="str">
            <v>24-Okt-21</v>
          </cell>
        </row>
        <row r="147">
          <cell r="N147">
            <v>3571.5222499999991</v>
          </cell>
        </row>
      </sheetData>
      <sheetData sheetId="45">
        <row r="3">
          <cell r="A3">
            <v>403924</v>
          </cell>
          <cell r="E3" t="str">
            <v>25-Okt-21</v>
          </cell>
        </row>
        <row r="32">
          <cell r="N32">
            <v>599.49549999999999</v>
          </cell>
        </row>
      </sheetData>
      <sheetData sheetId="46">
        <row r="3">
          <cell r="A3">
            <v>402248</v>
          </cell>
          <cell r="E3" t="str">
            <v>25-Okt-21</v>
          </cell>
        </row>
        <row r="47">
          <cell r="N47">
            <v>1047.2932499999997</v>
          </cell>
        </row>
      </sheetData>
      <sheetData sheetId="47">
        <row r="3">
          <cell r="A3">
            <v>403927</v>
          </cell>
          <cell r="E3" t="str">
            <v>26-Okt-21</v>
          </cell>
        </row>
        <row r="83">
          <cell r="N83">
            <v>2089.6834999999992</v>
          </cell>
        </row>
      </sheetData>
      <sheetData sheetId="48">
        <row r="3">
          <cell r="A3">
            <v>402427</v>
          </cell>
          <cell r="E3" t="str">
            <v>26-Okt-21</v>
          </cell>
        </row>
        <row r="18">
          <cell r="N18">
            <v>328.68824999999998</v>
          </cell>
        </row>
      </sheetData>
      <sheetData sheetId="49">
        <row r="3">
          <cell r="A3">
            <v>402423</v>
          </cell>
          <cell r="E3" t="str">
            <v>26-Okt-21</v>
          </cell>
        </row>
        <row r="234">
          <cell r="N234">
            <v>4420.3802499999993</v>
          </cell>
        </row>
      </sheetData>
      <sheetData sheetId="50">
        <row r="3">
          <cell r="A3">
            <v>403929</v>
          </cell>
          <cell r="E3" t="str">
            <v>27-Okt-21</v>
          </cell>
        </row>
        <row r="103">
          <cell r="N103">
            <v>1957.3549999999998</v>
          </cell>
        </row>
      </sheetData>
      <sheetData sheetId="51">
        <row r="3">
          <cell r="A3">
            <v>402433</v>
          </cell>
        </row>
        <row r="229">
          <cell r="N229">
            <v>5051.9722500000062</v>
          </cell>
        </row>
      </sheetData>
      <sheetData sheetId="52">
        <row r="3">
          <cell r="A3">
            <v>404001</v>
          </cell>
          <cell r="E3" t="str">
            <v>28-Okt-21</v>
          </cell>
        </row>
        <row r="71">
          <cell r="N71">
            <v>1482.3330000000005</v>
          </cell>
        </row>
      </sheetData>
      <sheetData sheetId="53">
        <row r="3">
          <cell r="A3">
            <v>402441</v>
          </cell>
        </row>
        <row r="186">
          <cell r="N186">
            <v>4150.3282499999996</v>
          </cell>
        </row>
      </sheetData>
      <sheetData sheetId="54">
        <row r="3">
          <cell r="A3">
            <v>403931</v>
          </cell>
          <cell r="E3" t="str">
            <v>29-Okt-21</v>
          </cell>
        </row>
        <row r="67">
          <cell r="N67">
            <v>1137.5449999999998</v>
          </cell>
        </row>
      </sheetData>
      <sheetData sheetId="55">
        <row r="3">
          <cell r="A3">
            <v>402305</v>
          </cell>
          <cell r="E3" t="str">
            <v>29-Okt-21</v>
          </cell>
        </row>
        <row r="186">
          <cell r="N186">
            <v>3710.6172500000002</v>
          </cell>
        </row>
      </sheetData>
      <sheetData sheetId="56">
        <row r="3">
          <cell r="A3">
            <v>404003</v>
          </cell>
          <cell r="E3">
            <v>44499</v>
          </cell>
        </row>
        <row r="51">
          <cell r="N51">
            <v>959.84649999999988</v>
          </cell>
        </row>
      </sheetData>
      <sheetData sheetId="57">
        <row r="3">
          <cell r="A3">
            <v>402309</v>
          </cell>
          <cell r="E3">
            <v>44499</v>
          </cell>
        </row>
        <row r="186">
          <cell r="N186">
            <v>3867.8809999999989</v>
          </cell>
        </row>
      </sheetData>
      <sheetData sheetId="58">
        <row r="3">
          <cell r="A3">
            <v>404005</v>
          </cell>
          <cell r="E3">
            <v>44500</v>
          </cell>
        </row>
        <row r="67">
          <cell r="N67">
            <v>1243.8614999999998</v>
          </cell>
        </row>
      </sheetData>
      <sheetData sheetId="59">
        <row r="3">
          <cell r="A3">
            <v>402315</v>
          </cell>
          <cell r="E3">
            <v>44500</v>
          </cell>
        </row>
        <row r="157">
          <cell r="N157">
            <v>3557.9422499999987</v>
          </cell>
        </row>
      </sheetData>
      <sheetData sheetId="6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4_Sicepat_Pontianak"/>
      <sheetName val="BKI032210038588"/>
      <sheetName val="BKI032210038604"/>
      <sheetName val="BKI032210038612"/>
      <sheetName val="BKI032210038620"/>
      <sheetName val="BKI032210038638"/>
      <sheetName val="BKI032210038646"/>
      <sheetName val="BKI032210038653"/>
      <sheetName val="BKI032210038661"/>
      <sheetName val="BKI032210038687"/>
      <sheetName val="BKI032210038695"/>
      <sheetName val="BKI032210038877"/>
      <sheetName val="BKI032210038885"/>
      <sheetName val="BKI032210038893"/>
      <sheetName val="BKI032210038901"/>
      <sheetName val="BKI032210038919"/>
      <sheetName val="BKI032210038927"/>
      <sheetName val="BKI0322310038935"/>
      <sheetName val="BKI032210038943"/>
      <sheetName val="BKI032210038950"/>
      <sheetName val="BKI032210038968"/>
      <sheetName val="BKI032210038976"/>
      <sheetName val="BKI032210038984"/>
      <sheetName val="BKI032210038992"/>
      <sheetName val="BKI032210039008"/>
      <sheetName val="BKI032210039016"/>
      <sheetName val="BKI032210039024"/>
      <sheetName val="BKI032210039032"/>
      <sheetName val="BKI032210039040"/>
      <sheetName val="BKI032210039057"/>
      <sheetName val="BKI032210039065"/>
      <sheetName val="BKI032210039073"/>
      <sheetName val="BKI032210039081"/>
      <sheetName val="BKI032210039099"/>
      <sheetName val="BKI032210039107"/>
      <sheetName val="BKI032210039115"/>
      <sheetName val="BKI032210039123"/>
      <sheetName val="BKI032210039131"/>
      <sheetName val="BKI032210039149"/>
      <sheetName val="BKI032210039156"/>
      <sheetName val="BKI032210039164"/>
    </sheetNames>
    <sheetDataSet>
      <sheetData sheetId="0"/>
      <sheetData sheetId="1">
        <row r="3">
          <cell r="A3" t="str">
            <v>BKI032210038588</v>
          </cell>
          <cell r="E3">
            <v>44440</v>
          </cell>
        </row>
        <row r="232">
          <cell r="N232">
            <v>5782</v>
          </cell>
        </row>
      </sheetData>
      <sheetData sheetId="2">
        <row r="3">
          <cell r="A3" t="str">
            <v>BKI032210038604</v>
          </cell>
          <cell r="E3">
            <v>44440</v>
          </cell>
        </row>
        <row r="5">
          <cell r="N5">
            <v>50</v>
          </cell>
        </row>
      </sheetData>
      <sheetData sheetId="3">
        <row r="3">
          <cell r="A3" t="str">
            <v>BKI032210038612</v>
          </cell>
          <cell r="E3">
            <v>44440</v>
          </cell>
        </row>
        <row r="25">
          <cell r="N25">
            <v>266</v>
          </cell>
        </row>
      </sheetData>
      <sheetData sheetId="4">
        <row r="3">
          <cell r="A3" t="str">
            <v>BKI032210038620</v>
          </cell>
          <cell r="E3">
            <v>44441</v>
          </cell>
        </row>
        <row r="227">
          <cell r="N227">
            <v>5539</v>
          </cell>
        </row>
      </sheetData>
      <sheetData sheetId="5">
        <row r="3">
          <cell r="A3" t="str">
            <v>BKI032210038638</v>
          </cell>
          <cell r="E3">
            <v>44441</v>
          </cell>
        </row>
        <row r="24">
          <cell r="N24">
            <v>745</v>
          </cell>
        </row>
      </sheetData>
      <sheetData sheetId="6">
        <row r="3">
          <cell r="A3" t="str">
            <v>BKI032210038646</v>
          </cell>
          <cell r="E3">
            <v>44442</v>
          </cell>
        </row>
        <row r="249">
          <cell r="N249">
            <v>6781</v>
          </cell>
        </row>
      </sheetData>
      <sheetData sheetId="7">
        <row r="3">
          <cell r="A3" t="str">
            <v>BKI032210038653</v>
          </cell>
          <cell r="E3">
            <v>44442</v>
          </cell>
        </row>
        <row r="6">
          <cell r="N6">
            <v>100</v>
          </cell>
        </row>
      </sheetData>
      <sheetData sheetId="8">
        <row r="3">
          <cell r="A3" t="str">
            <v>BKI032210038661</v>
          </cell>
          <cell r="E3">
            <v>44443</v>
          </cell>
        </row>
        <row r="235">
          <cell r="N235">
            <v>4857</v>
          </cell>
        </row>
      </sheetData>
      <sheetData sheetId="9">
        <row r="3">
          <cell r="A3" t="str">
            <v>BKI032210038687</v>
          </cell>
          <cell r="E3">
            <v>44444</v>
          </cell>
        </row>
        <row r="218">
          <cell r="N218">
            <v>8239</v>
          </cell>
        </row>
      </sheetData>
      <sheetData sheetId="10">
        <row r="3">
          <cell r="A3" t="str">
            <v>BKI032210038695</v>
          </cell>
          <cell r="E3">
            <v>44445</v>
          </cell>
        </row>
        <row r="79">
          <cell r="N79">
            <v>1822</v>
          </cell>
        </row>
      </sheetData>
      <sheetData sheetId="11">
        <row r="3">
          <cell r="A3" t="str">
            <v>BKI032210038877</v>
          </cell>
          <cell r="E3">
            <v>44446</v>
          </cell>
        </row>
        <row r="292">
          <cell r="N292">
            <v>6825</v>
          </cell>
        </row>
      </sheetData>
      <sheetData sheetId="12">
        <row r="3">
          <cell r="A3" t="str">
            <v>BKI032210038885</v>
          </cell>
          <cell r="E3">
            <v>44447</v>
          </cell>
        </row>
        <row r="214">
          <cell r="N214">
            <v>4510</v>
          </cell>
        </row>
      </sheetData>
      <sheetData sheetId="13">
        <row r="3">
          <cell r="A3" t="str">
            <v>BKI032210038893</v>
          </cell>
          <cell r="E3">
            <v>44448</v>
          </cell>
        </row>
        <row r="234">
          <cell r="N234">
            <v>5634</v>
          </cell>
        </row>
      </sheetData>
      <sheetData sheetId="14">
        <row r="3">
          <cell r="A3" t="str">
            <v>BKI032210038901</v>
          </cell>
          <cell r="E3">
            <v>44448</v>
          </cell>
        </row>
        <row r="18">
          <cell r="N18">
            <v>358</v>
          </cell>
        </row>
      </sheetData>
      <sheetData sheetId="15">
        <row r="3">
          <cell r="A3" t="str">
            <v>BKI032210038919</v>
          </cell>
          <cell r="E3">
            <v>44449</v>
          </cell>
        </row>
        <row r="307">
          <cell r="N307">
            <v>7017</v>
          </cell>
        </row>
      </sheetData>
      <sheetData sheetId="16">
        <row r="3">
          <cell r="A3" t="str">
            <v>BKI032210038927</v>
          </cell>
          <cell r="E3">
            <v>44449</v>
          </cell>
        </row>
        <row r="103">
          <cell r="N103">
            <v>2807</v>
          </cell>
        </row>
      </sheetData>
      <sheetData sheetId="17">
        <row r="3">
          <cell r="A3" t="str">
            <v>BKI0322310038935</v>
          </cell>
          <cell r="E3">
            <v>44450</v>
          </cell>
        </row>
        <row r="293">
          <cell r="N293">
            <v>8195</v>
          </cell>
        </row>
      </sheetData>
      <sheetData sheetId="18">
        <row r="3">
          <cell r="A3" t="str">
            <v>BKI032210038943</v>
          </cell>
          <cell r="E3">
            <v>44450</v>
          </cell>
        </row>
        <row r="176">
          <cell r="N176">
            <v>4125</v>
          </cell>
        </row>
      </sheetData>
      <sheetData sheetId="19">
        <row r="3">
          <cell r="A3" t="str">
            <v>BKI032210038950</v>
          </cell>
          <cell r="E3">
            <v>44451</v>
          </cell>
        </row>
        <row r="254">
          <cell r="N254">
            <v>6158</v>
          </cell>
        </row>
      </sheetData>
      <sheetData sheetId="20">
        <row r="3">
          <cell r="A3" t="str">
            <v>BKI032210038968</v>
          </cell>
          <cell r="E3">
            <v>44451</v>
          </cell>
        </row>
        <row r="47">
          <cell r="N47">
            <v>861</v>
          </cell>
        </row>
      </sheetData>
      <sheetData sheetId="21">
        <row r="3">
          <cell r="A3" t="str">
            <v>BKI032210038976</v>
          </cell>
          <cell r="E3">
            <v>44452</v>
          </cell>
        </row>
        <row r="142">
          <cell r="N142">
            <v>3094</v>
          </cell>
        </row>
      </sheetData>
      <sheetData sheetId="22">
        <row r="3">
          <cell r="A3" t="str">
            <v>BKI032210038984</v>
          </cell>
          <cell r="E3">
            <v>44453</v>
          </cell>
        </row>
        <row r="330">
          <cell r="N330">
            <v>6628</v>
          </cell>
        </row>
      </sheetData>
      <sheetData sheetId="23">
        <row r="3">
          <cell r="A3" t="str">
            <v>BKI032210038992</v>
          </cell>
          <cell r="E3">
            <v>44454</v>
          </cell>
        </row>
        <row r="289">
          <cell r="N289">
            <v>5275</v>
          </cell>
        </row>
      </sheetData>
      <sheetData sheetId="24">
        <row r="3">
          <cell r="A3" t="str">
            <v>BKI032210039008</v>
          </cell>
          <cell r="E3">
            <v>44455</v>
          </cell>
        </row>
        <row r="266">
          <cell r="N266">
            <v>5346</v>
          </cell>
        </row>
      </sheetData>
      <sheetData sheetId="25">
        <row r="3">
          <cell r="A3" t="str">
            <v>BKI032210039016</v>
          </cell>
          <cell r="E3">
            <v>44456</v>
          </cell>
        </row>
        <row r="240">
          <cell r="N240">
            <v>5617</v>
          </cell>
        </row>
      </sheetData>
      <sheetData sheetId="26">
        <row r="3">
          <cell r="A3" t="str">
            <v>BKI032210039024</v>
          </cell>
          <cell r="E3">
            <v>44457</v>
          </cell>
        </row>
        <row r="186">
          <cell r="N186">
            <v>4104</v>
          </cell>
        </row>
      </sheetData>
      <sheetData sheetId="27">
        <row r="3">
          <cell r="A3" t="str">
            <v>BKI032210039032</v>
          </cell>
          <cell r="E3">
            <v>44458</v>
          </cell>
        </row>
        <row r="184">
          <cell r="N184">
            <v>4737</v>
          </cell>
        </row>
      </sheetData>
      <sheetData sheetId="28">
        <row r="3">
          <cell r="A3" t="str">
            <v>BKI032210039040</v>
          </cell>
          <cell r="E3">
            <v>44459</v>
          </cell>
        </row>
        <row r="72">
          <cell r="N72">
            <v>1406</v>
          </cell>
        </row>
      </sheetData>
      <sheetData sheetId="29">
        <row r="3">
          <cell r="A3" t="str">
            <v>BKI032210039057</v>
          </cell>
          <cell r="E3">
            <v>44460</v>
          </cell>
        </row>
        <row r="224">
          <cell r="N224">
            <v>5679</v>
          </cell>
        </row>
      </sheetData>
      <sheetData sheetId="30">
        <row r="3">
          <cell r="A3" t="str">
            <v>BKI032210039065</v>
          </cell>
          <cell r="E3">
            <v>44461</v>
          </cell>
        </row>
        <row r="199">
          <cell r="N199">
            <v>3917</v>
          </cell>
        </row>
      </sheetData>
      <sheetData sheetId="31">
        <row r="3">
          <cell r="A3" t="str">
            <v>BKI032210039073</v>
          </cell>
          <cell r="E3">
            <v>44462</v>
          </cell>
        </row>
        <row r="207">
          <cell r="N207">
            <v>4883</v>
          </cell>
        </row>
      </sheetData>
      <sheetData sheetId="32">
        <row r="3">
          <cell r="A3" t="str">
            <v>BKI032210039081</v>
          </cell>
          <cell r="E3">
            <v>44463</v>
          </cell>
        </row>
        <row r="178">
          <cell r="N178">
            <v>4119</v>
          </cell>
        </row>
      </sheetData>
      <sheetData sheetId="33">
        <row r="3">
          <cell r="A3" t="str">
            <v>BKI032210039099</v>
          </cell>
          <cell r="E3">
            <v>44464</v>
          </cell>
        </row>
        <row r="179">
          <cell r="N179">
            <v>5890.5865000000003</v>
          </cell>
        </row>
      </sheetData>
      <sheetData sheetId="34">
        <row r="3">
          <cell r="A3" t="str">
            <v>BKI032210039107</v>
          </cell>
          <cell r="E3">
            <v>44465</v>
          </cell>
        </row>
        <row r="194">
          <cell r="N194">
            <v>4665.3272499999975</v>
          </cell>
        </row>
      </sheetData>
      <sheetData sheetId="35">
        <row r="3">
          <cell r="A3" t="str">
            <v>BKI032210039115</v>
          </cell>
          <cell r="E3">
            <v>44466</v>
          </cell>
        </row>
        <row r="107">
          <cell r="N107">
            <v>2129.3852500000003</v>
          </cell>
        </row>
      </sheetData>
      <sheetData sheetId="36">
        <row r="3">
          <cell r="A3" t="str">
            <v>BKI032210039123</v>
          </cell>
          <cell r="E3">
            <v>44467</v>
          </cell>
        </row>
        <row r="303">
          <cell r="N303">
            <v>7389.1572499999993</v>
          </cell>
        </row>
      </sheetData>
      <sheetData sheetId="37">
        <row r="3">
          <cell r="A3" t="str">
            <v>BKI032210039131</v>
          </cell>
          <cell r="E3">
            <v>44467</v>
          </cell>
        </row>
        <row r="43">
          <cell r="N43">
            <v>650.16700000000003</v>
          </cell>
        </row>
      </sheetData>
      <sheetData sheetId="38">
        <row r="3">
          <cell r="A3" t="str">
            <v>BKI032210039149</v>
          </cell>
          <cell r="E3">
            <v>44468</v>
          </cell>
        </row>
        <row r="239">
          <cell r="N239">
            <v>5802.6905000000042</v>
          </cell>
        </row>
      </sheetData>
      <sheetData sheetId="39">
        <row r="3">
          <cell r="A3" t="str">
            <v>BKI032210039156</v>
          </cell>
          <cell r="E3">
            <v>44469</v>
          </cell>
        </row>
        <row r="214">
          <cell r="N214">
            <v>3969.7482500000006</v>
          </cell>
        </row>
      </sheetData>
      <sheetData sheetId="40">
        <row r="3">
          <cell r="A3" t="str">
            <v>BKI032210039164</v>
          </cell>
          <cell r="E3">
            <v>44469</v>
          </cell>
        </row>
        <row r="8">
          <cell r="N8">
            <v>68.307999999999993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5_Sicepat_Batam"/>
      <sheetName val="402155"/>
      <sheetName val="402157"/>
      <sheetName val="405780"/>
      <sheetName val="402162"/>
      <sheetName val="402164"/>
      <sheetName val="402166"/>
      <sheetName val="402169"/>
      <sheetName val="402171"/>
      <sheetName val="402173"/>
      <sheetName val="402175"/>
      <sheetName val="402177"/>
      <sheetName val="402179"/>
      <sheetName val="402181"/>
      <sheetName val="402183"/>
      <sheetName val="402186"/>
      <sheetName val="402188"/>
      <sheetName val="402191"/>
      <sheetName val="402195"/>
      <sheetName val="402198"/>
      <sheetName val="402199"/>
      <sheetName val="402230"/>
      <sheetName val="402232"/>
      <sheetName val="403901"/>
      <sheetName val="403904"/>
      <sheetName val="402234"/>
      <sheetName val="402236"/>
      <sheetName val="402238"/>
      <sheetName val="403909"/>
      <sheetName val="402302"/>
      <sheetName val="403914"/>
      <sheetName val="401487"/>
      <sheetName val="403916"/>
      <sheetName val="401490"/>
      <sheetName val="403918"/>
      <sheetName val="401492"/>
      <sheetName val="403920"/>
      <sheetName val="401495"/>
      <sheetName val="403922"/>
      <sheetName val="401498"/>
      <sheetName val="403926"/>
      <sheetName val="402247"/>
      <sheetName val="403928"/>
      <sheetName val="402422"/>
      <sheetName val="402426"/>
      <sheetName val="403930"/>
      <sheetName val="402432"/>
      <sheetName val="404002"/>
      <sheetName val="402440"/>
      <sheetName val="403932"/>
      <sheetName val="402304"/>
      <sheetName val="404004"/>
      <sheetName val="402310"/>
      <sheetName val="404006"/>
      <sheetName val="402314"/>
      <sheetName val="35_Performa Invoice Sicepat_Bat"/>
    </sheetNames>
    <sheetDataSet>
      <sheetData sheetId="0"/>
      <sheetData sheetId="1">
        <row r="3">
          <cell r="A3">
            <v>402155</v>
          </cell>
          <cell r="E3">
            <v>44470</v>
          </cell>
        </row>
        <row r="24">
          <cell r="N24">
            <v>451.20075000000008</v>
          </cell>
        </row>
      </sheetData>
      <sheetData sheetId="2">
        <row r="3">
          <cell r="A3">
            <v>402157</v>
          </cell>
          <cell r="E3">
            <v>44471</v>
          </cell>
        </row>
        <row r="30">
          <cell r="N30">
            <v>503.16199999999998</v>
          </cell>
        </row>
      </sheetData>
      <sheetData sheetId="3">
        <row r="3">
          <cell r="A3">
            <v>405780</v>
          </cell>
          <cell r="E3">
            <v>44471</v>
          </cell>
        </row>
        <row r="8">
          <cell r="N8">
            <v>82.65424999999999</v>
          </cell>
        </row>
      </sheetData>
      <sheetData sheetId="4">
        <row r="3">
          <cell r="A3">
            <v>402162</v>
          </cell>
          <cell r="E3" t="str">
            <v>03-Okt-21</v>
          </cell>
        </row>
        <row r="21">
          <cell r="N21">
            <v>494.4735</v>
          </cell>
        </row>
      </sheetData>
      <sheetData sheetId="5">
        <row r="3">
          <cell r="A3">
            <v>402164</v>
          </cell>
          <cell r="E3" t="str">
            <v>03-Okt-21</v>
          </cell>
        </row>
        <row r="8">
          <cell r="N8">
            <v>225.91650000000001</v>
          </cell>
        </row>
      </sheetData>
      <sheetData sheetId="6">
        <row r="3">
          <cell r="A3">
            <v>402166</v>
          </cell>
          <cell r="E3">
            <v>44473</v>
          </cell>
        </row>
        <row r="7">
          <cell r="N7">
            <v>58.549499999999995</v>
          </cell>
        </row>
      </sheetData>
      <sheetData sheetId="7">
        <row r="3">
          <cell r="A3">
            <v>402169</v>
          </cell>
          <cell r="E3">
            <v>44474</v>
          </cell>
        </row>
        <row r="26">
          <cell r="N26">
            <v>547.59974999999997</v>
          </cell>
        </row>
      </sheetData>
      <sheetData sheetId="8">
        <row r="3">
          <cell r="A3">
            <v>402171</v>
          </cell>
          <cell r="E3">
            <v>44475</v>
          </cell>
        </row>
        <row r="42">
          <cell r="N42">
            <v>686.60474999999985</v>
          </cell>
        </row>
      </sheetData>
      <sheetData sheetId="9">
        <row r="3">
          <cell r="A3">
            <v>402173</v>
          </cell>
          <cell r="E3">
            <v>44475</v>
          </cell>
        </row>
        <row r="5">
          <cell r="N5">
            <v>19.077750000000002</v>
          </cell>
        </row>
      </sheetData>
      <sheetData sheetId="10">
        <row r="3">
          <cell r="A3">
            <v>402175</v>
          </cell>
          <cell r="E3">
            <v>44476</v>
          </cell>
        </row>
        <row r="21">
          <cell r="N21">
            <v>353.75599999999997</v>
          </cell>
        </row>
      </sheetData>
      <sheetData sheetId="11">
        <row r="3">
          <cell r="A3">
            <v>402177</v>
          </cell>
          <cell r="E3">
            <v>44476</v>
          </cell>
        </row>
        <row r="5">
          <cell r="N5">
            <v>56.25</v>
          </cell>
        </row>
      </sheetData>
      <sheetData sheetId="12">
        <row r="3">
          <cell r="A3">
            <v>402179</v>
          </cell>
          <cell r="E3">
            <v>44477</v>
          </cell>
        </row>
        <row r="21">
          <cell r="N21">
            <v>464.71800000000002</v>
          </cell>
        </row>
      </sheetData>
      <sheetData sheetId="13">
        <row r="3">
          <cell r="A3">
            <v>402181</v>
          </cell>
          <cell r="E3">
            <v>44477</v>
          </cell>
        </row>
        <row r="11">
          <cell r="N11">
            <v>213.49099999999999</v>
          </cell>
        </row>
      </sheetData>
      <sheetData sheetId="14">
        <row r="3">
          <cell r="A3">
            <v>402183</v>
          </cell>
          <cell r="E3">
            <v>44478</v>
          </cell>
        </row>
        <row r="28">
          <cell r="N28">
            <v>562.88599999999997</v>
          </cell>
        </row>
      </sheetData>
      <sheetData sheetId="15">
        <row r="3">
          <cell r="A3">
            <v>402186</v>
          </cell>
          <cell r="E3">
            <v>44479</v>
          </cell>
        </row>
        <row r="30">
          <cell r="N30">
            <v>612.61099999999999</v>
          </cell>
        </row>
      </sheetData>
      <sheetData sheetId="16">
        <row r="3">
          <cell r="A3">
            <v>402188</v>
          </cell>
          <cell r="E3">
            <v>44480</v>
          </cell>
        </row>
        <row r="13">
          <cell r="N13">
            <v>169.22649999999999</v>
          </cell>
        </row>
      </sheetData>
      <sheetData sheetId="17">
        <row r="3">
          <cell r="A3">
            <v>402191</v>
          </cell>
          <cell r="E3">
            <v>44481</v>
          </cell>
        </row>
        <row r="29">
          <cell r="N29">
            <v>636.00075000000004</v>
          </cell>
        </row>
      </sheetData>
      <sheetData sheetId="18">
        <row r="3">
          <cell r="A3">
            <v>402195</v>
          </cell>
          <cell r="E3" t="str">
            <v>13-Okt-21</v>
          </cell>
        </row>
        <row r="18">
          <cell r="N18">
            <v>232.14449999999999</v>
          </cell>
        </row>
      </sheetData>
      <sheetData sheetId="19">
        <row r="3">
          <cell r="A3">
            <v>402198</v>
          </cell>
          <cell r="E3" t="str">
            <v>13-Okt-21</v>
          </cell>
        </row>
        <row r="7">
          <cell r="N7">
            <v>109.5485</v>
          </cell>
        </row>
      </sheetData>
      <sheetData sheetId="20">
        <row r="3">
          <cell r="A3">
            <v>402199</v>
          </cell>
          <cell r="E3">
            <v>44483</v>
          </cell>
        </row>
        <row r="28">
          <cell r="N28">
            <v>430.14025000000004</v>
          </cell>
        </row>
      </sheetData>
      <sheetData sheetId="21">
        <row r="3">
          <cell r="A3">
            <v>402230</v>
          </cell>
          <cell r="E3">
            <v>44483</v>
          </cell>
        </row>
        <row r="22">
          <cell r="N22">
            <v>244.2585</v>
          </cell>
        </row>
      </sheetData>
      <sheetData sheetId="22">
        <row r="3">
          <cell r="A3">
            <v>402232</v>
          </cell>
          <cell r="E3">
            <v>44484</v>
          </cell>
        </row>
        <row r="48">
          <cell r="N48">
            <v>716</v>
          </cell>
        </row>
      </sheetData>
      <sheetData sheetId="23">
        <row r="3">
          <cell r="A3">
            <v>403901</v>
          </cell>
          <cell r="E3">
            <v>44484</v>
          </cell>
        </row>
        <row r="7">
          <cell r="N7">
            <v>46</v>
          </cell>
        </row>
      </sheetData>
      <sheetData sheetId="24">
        <row r="3">
          <cell r="A3">
            <v>403904</v>
          </cell>
          <cell r="E3">
            <v>44485</v>
          </cell>
        </row>
        <row r="6">
          <cell r="N6">
            <v>60.559249999999999</v>
          </cell>
        </row>
      </sheetData>
      <sheetData sheetId="25">
        <row r="3">
          <cell r="A3">
            <v>402234</v>
          </cell>
          <cell r="E3">
            <v>44485</v>
          </cell>
        </row>
        <row r="30">
          <cell r="N30">
            <v>476.24549999999999</v>
          </cell>
        </row>
      </sheetData>
      <sheetData sheetId="26">
        <row r="3">
          <cell r="A3">
            <v>402236</v>
          </cell>
          <cell r="E3">
            <v>44486</v>
          </cell>
        </row>
        <row r="12">
          <cell r="N12">
            <v>107.4</v>
          </cell>
        </row>
      </sheetData>
      <sheetData sheetId="27">
        <row r="3">
          <cell r="A3">
            <v>402238</v>
          </cell>
          <cell r="E3">
            <v>44487</v>
          </cell>
        </row>
        <row r="12">
          <cell r="N12">
            <v>94.374250000000004</v>
          </cell>
        </row>
      </sheetData>
      <sheetData sheetId="28">
        <row r="3">
          <cell r="A3">
            <v>403909</v>
          </cell>
          <cell r="E3">
            <v>44486</v>
          </cell>
        </row>
        <row r="6">
          <cell r="N6">
            <v>38.5</v>
          </cell>
        </row>
      </sheetData>
      <sheetData sheetId="29">
        <row r="3">
          <cell r="A3">
            <v>402302</v>
          </cell>
          <cell r="E3">
            <v>44488</v>
          </cell>
        </row>
        <row r="32">
          <cell r="N32">
            <v>399.15999999999997</v>
          </cell>
        </row>
      </sheetData>
      <sheetData sheetId="30">
        <row r="3">
          <cell r="A3">
            <v>403914</v>
          </cell>
          <cell r="E3">
            <v>44489</v>
          </cell>
        </row>
        <row r="4">
          <cell r="N4">
            <v>7</v>
          </cell>
        </row>
      </sheetData>
      <sheetData sheetId="31">
        <row r="3">
          <cell r="A3">
            <v>401487</v>
          </cell>
          <cell r="E3">
            <v>44489</v>
          </cell>
        </row>
        <row r="29">
          <cell r="N29">
            <v>505.02149999999995</v>
          </cell>
        </row>
      </sheetData>
      <sheetData sheetId="32">
        <row r="3">
          <cell r="A3">
            <v>403916</v>
          </cell>
          <cell r="E3">
            <v>44490</v>
          </cell>
        </row>
        <row r="7">
          <cell r="N7">
            <v>52</v>
          </cell>
        </row>
      </sheetData>
      <sheetData sheetId="33">
        <row r="3">
          <cell r="A3">
            <v>401490</v>
          </cell>
          <cell r="E3">
            <v>44490</v>
          </cell>
        </row>
        <row r="21">
          <cell r="N21">
            <v>373.32274999999998</v>
          </cell>
        </row>
      </sheetData>
      <sheetData sheetId="34">
        <row r="3">
          <cell r="A3">
            <v>403918</v>
          </cell>
          <cell r="E3">
            <v>44491</v>
          </cell>
        </row>
        <row r="5">
          <cell r="N5">
            <v>23</v>
          </cell>
        </row>
      </sheetData>
      <sheetData sheetId="35">
        <row r="3">
          <cell r="A3">
            <v>401492</v>
          </cell>
          <cell r="E3">
            <v>44491</v>
          </cell>
        </row>
        <row r="27">
          <cell r="N27">
            <v>417.32899999999989</v>
          </cell>
        </row>
      </sheetData>
      <sheetData sheetId="36">
        <row r="3">
          <cell r="A3">
            <v>403920</v>
          </cell>
          <cell r="E3">
            <v>44492</v>
          </cell>
        </row>
        <row r="6">
          <cell r="N6">
            <v>32.08</v>
          </cell>
        </row>
      </sheetData>
      <sheetData sheetId="37">
        <row r="3">
          <cell r="A3">
            <v>401495</v>
          </cell>
          <cell r="E3">
            <v>44492</v>
          </cell>
        </row>
        <row r="36">
          <cell r="N36">
            <v>745.36950000000002</v>
          </cell>
        </row>
      </sheetData>
      <sheetData sheetId="38">
        <row r="3">
          <cell r="A3">
            <v>403922</v>
          </cell>
        </row>
        <row r="4">
          <cell r="N4">
            <v>30.965250000000001</v>
          </cell>
        </row>
      </sheetData>
      <sheetData sheetId="39">
        <row r="3">
          <cell r="A3">
            <v>401498</v>
          </cell>
          <cell r="E3" t="str">
            <v>24-Okt-21</v>
          </cell>
        </row>
        <row r="24">
          <cell r="N24">
            <v>399.32899999999995</v>
          </cell>
        </row>
      </sheetData>
      <sheetData sheetId="40">
        <row r="3">
          <cell r="A3">
            <v>403926</v>
          </cell>
          <cell r="E3" t="str">
            <v>25-Okt-21</v>
          </cell>
        </row>
        <row r="5">
          <cell r="N5">
            <v>42.875</v>
          </cell>
        </row>
      </sheetData>
      <sheetData sheetId="41">
        <row r="3">
          <cell r="A3">
            <v>402247</v>
          </cell>
          <cell r="E3" t="str">
            <v>25-Okt-21</v>
          </cell>
        </row>
        <row r="10">
          <cell r="N10">
            <v>116.31225000000001</v>
          </cell>
        </row>
      </sheetData>
      <sheetData sheetId="42">
        <row r="3">
          <cell r="A3">
            <v>403928</v>
          </cell>
          <cell r="E3" t="str">
            <v>26-Okt-21</v>
          </cell>
        </row>
        <row r="9">
          <cell r="N9">
            <v>150.72800000000001</v>
          </cell>
        </row>
      </sheetData>
      <sheetData sheetId="43">
        <row r="3">
          <cell r="A3">
            <v>402422</v>
          </cell>
          <cell r="E3" t="str">
            <v>26-Okt-21</v>
          </cell>
        </row>
        <row r="18">
          <cell r="N18">
            <v>315.69899999999996</v>
          </cell>
        </row>
      </sheetData>
      <sheetData sheetId="44">
        <row r="3">
          <cell r="A3">
            <v>402426</v>
          </cell>
          <cell r="E3" t="str">
            <v>26-Okt-21</v>
          </cell>
        </row>
        <row r="7">
          <cell r="N7">
            <v>50.058999999999997</v>
          </cell>
        </row>
      </sheetData>
      <sheetData sheetId="45">
        <row r="3">
          <cell r="A3">
            <v>403930</v>
          </cell>
          <cell r="E3" t="str">
            <v>27-Okt-21</v>
          </cell>
        </row>
        <row r="5">
          <cell r="N5">
            <v>26.7</v>
          </cell>
        </row>
      </sheetData>
      <sheetData sheetId="46">
        <row r="3">
          <cell r="A3">
            <v>402432</v>
          </cell>
          <cell r="E3" t="str">
            <v>27-Okt-21</v>
          </cell>
        </row>
        <row r="18">
          <cell r="N18">
            <v>243.53200000000001</v>
          </cell>
        </row>
      </sheetData>
      <sheetData sheetId="47">
        <row r="3">
          <cell r="A3">
            <v>404002</v>
          </cell>
          <cell r="E3" t="str">
            <v>28-Okt-21</v>
          </cell>
        </row>
        <row r="7">
          <cell r="N7">
            <v>54.797249999999998</v>
          </cell>
        </row>
      </sheetData>
      <sheetData sheetId="48">
        <row r="3">
          <cell r="A3">
            <v>402440</v>
          </cell>
          <cell r="E3" t="str">
            <v>28-Okt-21</v>
          </cell>
        </row>
        <row r="27">
          <cell r="N27">
            <v>376.71999999999997</v>
          </cell>
        </row>
      </sheetData>
      <sheetData sheetId="49">
        <row r="3">
          <cell r="A3">
            <v>403932</v>
          </cell>
          <cell r="E3" t="str">
            <v>29-Okt-21</v>
          </cell>
        </row>
        <row r="7">
          <cell r="N7">
            <v>79.081000000000003</v>
          </cell>
        </row>
      </sheetData>
      <sheetData sheetId="50">
        <row r="3">
          <cell r="A3">
            <v>402304</v>
          </cell>
          <cell r="E3" t="str">
            <v>29-Okt-21</v>
          </cell>
        </row>
        <row r="34">
          <cell r="N34">
            <v>498.07825000000003</v>
          </cell>
        </row>
      </sheetData>
      <sheetData sheetId="51">
        <row r="3">
          <cell r="A3">
            <v>404004</v>
          </cell>
        </row>
        <row r="4">
          <cell r="N4">
            <v>11</v>
          </cell>
        </row>
      </sheetData>
      <sheetData sheetId="52">
        <row r="3">
          <cell r="A3">
            <v>402310</v>
          </cell>
          <cell r="E3">
            <v>44499</v>
          </cell>
        </row>
        <row r="28">
          <cell r="N28">
            <v>433.24925000000002</v>
          </cell>
        </row>
      </sheetData>
      <sheetData sheetId="53">
        <row r="3">
          <cell r="A3">
            <v>404006</v>
          </cell>
        </row>
        <row r="4">
          <cell r="N4">
            <v>13</v>
          </cell>
        </row>
      </sheetData>
      <sheetData sheetId="54">
        <row r="3">
          <cell r="A3">
            <v>402314</v>
          </cell>
          <cell r="E3">
            <v>44500</v>
          </cell>
        </row>
        <row r="32">
          <cell r="N32">
            <v>426.71775000000002</v>
          </cell>
        </row>
      </sheetData>
      <sheetData sheetId="5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6_Sicepat_Manado"/>
      <sheetName val="BKI032210029223"/>
    </sheetNames>
    <sheetDataSet>
      <sheetData sheetId="0"/>
      <sheetData sheetId="1">
        <row r="3">
          <cell r="A3" t="str">
            <v>BKI032210029223</v>
          </cell>
          <cell r="D3" t="str">
            <v>DMP MDC (MANADO)</v>
          </cell>
          <cell r="E3">
            <v>44414</v>
          </cell>
        </row>
        <row r="41">
          <cell r="N41">
            <v>477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7_Sicepat"/>
      <sheetName val="BKI032210038158"/>
      <sheetName val="BKI032210038182"/>
      <sheetName val="BKI032210038711"/>
    </sheetNames>
    <sheetDataSet>
      <sheetData sheetId="0"/>
      <sheetData sheetId="1">
        <row r="3">
          <cell r="A3" t="str">
            <v>BKI032210038158</v>
          </cell>
          <cell r="D3" t="str">
            <v>DMP AMQ (AMBON)</v>
          </cell>
          <cell r="E3">
            <v>44430</v>
          </cell>
        </row>
        <row r="4">
          <cell r="D4" t="str">
            <v>DMP AMQ (AMBON)</v>
          </cell>
        </row>
        <row r="5">
          <cell r="D5" t="str">
            <v>DMP AMQ (AMBON)</v>
          </cell>
        </row>
        <row r="7">
          <cell r="N7">
            <v>103</v>
          </cell>
        </row>
        <row r="12">
          <cell r="P12">
            <v>1284822</v>
          </cell>
        </row>
      </sheetData>
      <sheetData sheetId="2">
        <row r="3">
          <cell r="A3" t="str">
            <v>BKI032210038182</v>
          </cell>
          <cell r="E3">
            <v>44432</v>
          </cell>
        </row>
        <row r="8">
          <cell r="N8">
            <v>105</v>
          </cell>
        </row>
        <row r="13">
          <cell r="P13">
            <v>1309770</v>
          </cell>
        </row>
      </sheetData>
      <sheetData sheetId="3">
        <row r="3">
          <cell r="A3" t="str">
            <v>BKI032210038711</v>
          </cell>
          <cell r="E3">
            <v>44433</v>
          </cell>
        </row>
        <row r="10">
          <cell r="P10">
            <v>261954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8_Sicepat_Jayapura"/>
      <sheetName val="BKI032210030791"/>
      <sheetName val="BKI032210038208"/>
      <sheetName val="BKI032210038216"/>
    </sheetNames>
    <sheetDataSet>
      <sheetData sheetId="0"/>
      <sheetData sheetId="1">
        <row r="3">
          <cell r="A3" t="str">
            <v>BKI032210030791</v>
          </cell>
          <cell r="E3">
            <v>44420</v>
          </cell>
        </row>
        <row r="12">
          <cell r="D12" t="str">
            <v>DMP DJJ (JAYAPURA)</v>
          </cell>
        </row>
        <row r="13">
          <cell r="D13" t="str">
            <v>DMP DJJ (JAYAPURA)</v>
          </cell>
        </row>
        <row r="14">
          <cell r="D14" t="str">
            <v>DMP DJJ (JAYAPURA)</v>
          </cell>
        </row>
        <row r="17">
          <cell r="N17">
            <v>404</v>
          </cell>
        </row>
        <row r="22">
          <cell r="P22">
            <v>5039496</v>
          </cell>
        </row>
      </sheetData>
      <sheetData sheetId="2">
        <row r="3">
          <cell r="A3" t="str">
            <v>BKI032210038208</v>
          </cell>
          <cell r="E3">
            <v>44421</v>
          </cell>
        </row>
      </sheetData>
      <sheetData sheetId="3">
        <row r="3">
          <cell r="A3" t="str">
            <v>BKI032210038216</v>
          </cell>
          <cell r="E3">
            <v>44429.493055555555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9_Sicepat_Palangkaraya"/>
      <sheetName val="BKI032210028753"/>
      <sheetName val="BKI032210029546"/>
    </sheetNames>
    <sheetDataSet>
      <sheetData sheetId="0"/>
      <sheetData sheetId="1">
        <row r="3">
          <cell r="A3" t="str">
            <v>BKI032210028753</v>
          </cell>
          <cell r="D3" t="str">
            <v>DMP PKY (PALANGKARAYA)</v>
          </cell>
          <cell r="E3">
            <v>44409</v>
          </cell>
        </row>
        <row r="4">
          <cell r="D4" t="str">
            <v>DMP PKY (PALANGKARAYA)</v>
          </cell>
        </row>
        <row r="19">
          <cell r="N19">
            <v>547</v>
          </cell>
        </row>
        <row r="24">
          <cell r="P24">
            <v>2436885</v>
          </cell>
        </row>
      </sheetData>
      <sheetData sheetId="2">
        <row r="3">
          <cell r="A3" t="str">
            <v>BKI032210029546</v>
          </cell>
          <cell r="E3">
            <v>44413</v>
          </cell>
        </row>
        <row r="6">
          <cell r="N6">
            <v>25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2_Sicepat"/>
      <sheetName val="BKI032210028779"/>
      <sheetName val="BKI032210029538"/>
      <sheetName val="BKI032210039693"/>
      <sheetName val="BKI032210030320"/>
    </sheetNames>
    <sheetDataSet>
      <sheetData sheetId="0"/>
      <sheetData sheetId="1">
        <row r="3">
          <cell r="A3" t="str">
            <v>BKI032210028779</v>
          </cell>
          <cell r="E3">
            <v>44409</v>
          </cell>
        </row>
        <row r="4">
          <cell r="D4" t="str">
            <v>DMP SRI (SAMARINDA)</v>
          </cell>
        </row>
        <row r="5">
          <cell r="D5" t="str">
            <v>DMP SRI (SAMARINDA)</v>
          </cell>
        </row>
        <row r="6">
          <cell r="D6" t="str">
            <v>DMP SRI (SAMARINDA)</v>
          </cell>
        </row>
        <row r="7">
          <cell r="D7" t="str">
            <v>DMP SRI (SAMARINDA)</v>
          </cell>
        </row>
        <row r="8">
          <cell r="N8">
            <v>105</v>
          </cell>
        </row>
        <row r="13">
          <cell r="P13">
            <v>467775</v>
          </cell>
        </row>
      </sheetData>
      <sheetData sheetId="2">
        <row r="3">
          <cell r="A3" t="str">
            <v>BKI032210029538</v>
          </cell>
          <cell r="E3">
            <v>44413</v>
          </cell>
        </row>
        <row r="10">
          <cell r="N10">
            <v>55</v>
          </cell>
        </row>
      </sheetData>
      <sheetData sheetId="3">
        <row r="3">
          <cell r="A3" t="str">
            <v>BKI032210039693</v>
          </cell>
          <cell r="E3">
            <v>44414</v>
          </cell>
        </row>
        <row r="7">
          <cell r="N7">
            <v>46</v>
          </cell>
        </row>
      </sheetData>
      <sheetData sheetId="4">
        <row r="3">
          <cell r="A3" t="str">
            <v>BKI032210030320</v>
          </cell>
          <cell r="E3">
            <v>44419</v>
          </cell>
        </row>
        <row r="6">
          <cell r="N6">
            <v>18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1_Sicepat_Tanjung Pinang"/>
      <sheetName val="BKI032210038273"/>
      <sheetName val="BKI032210038281"/>
    </sheetNames>
    <sheetDataSet>
      <sheetData sheetId="0"/>
      <sheetData sheetId="1">
        <row r="3">
          <cell r="A3" t="str">
            <v>BKI032210038273</v>
          </cell>
          <cell r="D3" t="str">
            <v>DMP TNJ (TANJUNG PINANG)</v>
          </cell>
          <cell r="E3">
            <v>44431</v>
          </cell>
        </row>
        <row r="4">
          <cell r="D4" t="str">
            <v>DMP TNJ (TANJUNG PINANG)</v>
          </cell>
        </row>
        <row r="6">
          <cell r="N6">
            <v>108</v>
          </cell>
        </row>
        <row r="11">
          <cell r="P11">
            <v>673596</v>
          </cell>
        </row>
      </sheetData>
      <sheetData sheetId="2">
        <row r="3">
          <cell r="A3" t="str">
            <v>BKI032210038281</v>
          </cell>
          <cell r="E3">
            <v>44433.465277777781</v>
          </cell>
        </row>
        <row r="14">
          <cell r="N14">
            <v>101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3"/>
  <sheetViews>
    <sheetView topLeftCell="A10" workbookViewId="0">
      <selection activeCell="E20" sqref="E20"/>
    </sheetView>
  </sheetViews>
  <sheetFormatPr defaultRowHeight="15.75" x14ac:dyDescent="0.25"/>
  <cols>
    <col min="1" max="1" width="4.85546875" style="2" customWidth="1"/>
    <col min="2" max="2" width="9.5703125" style="2" customWidth="1"/>
    <col min="3" max="3" width="9.85546875" style="2" customWidth="1"/>
    <col min="4" max="4" width="24" style="2" customWidth="1"/>
    <col min="5" max="5" width="11.42578125" style="2" customWidth="1"/>
    <col min="6" max="7" width="6.85546875" style="2" customWidth="1"/>
    <col min="8" max="8" width="13.85546875" style="3" customWidth="1"/>
    <col min="9" max="9" width="1.28515625" style="3" customWidth="1"/>
    <col min="10" max="10" width="19.140625" style="2" customWidth="1"/>
    <col min="11" max="17" width="9.140625" style="2"/>
    <col min="18" max="18" width="9.42578125" style="2" customWidth="1"/>
    <col min="19" max="16384" width="9.140625" style="2"/>
  </cols>
  <sheetData>
    <row r="2" spans="1:16" x14ac:dyDescent="0.25">
      <c r="A2" s="1" t="s">
        <v>0</v>
      </c>
    </row>
    <row r="3" spans="1:16" x14ac:dyDescent="0.25">
      <c r="A3" s="4" t="s">
        <v>1</v>
      </c>
      <c r="B3" s="70"/>
    </row>
    <row r="4" spans="1:16" x14ac:dyDescent="0.25">
      <c r="A4" s="4" t="s">
        <v>2</v>
      </c>
      <c r="B4" s="70"/>
    </row>
    <row r="5" spans="1:16" x14ac:dyDescent="0.25">
      <c r="A5" s="4" t="s">
        <v>3</v>
      </c>
      <c r="B5" s="70"/>
    </row>
    <row r="6" spans="1:16" x14ac:dyDescent="0.25">
      <c r="A6" s="4" t="s">
        <v>4</v>
      </c>
      <c r="B6" s="70"/>
    </row>
    <row r="7" spans="1:16" x14ac:dyDescent="0.25">
      <c r="A7" s="4" t="s">
        <v>5</v>
      </c>
      <c r="B7" s="70"/>
    </row>
    <row r="9" spans="1:16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6" ht="26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2"/>
      <c r="J10" s="213"/>
    </row>
    <row r="12" spans="1:16" x14ac:dyDescent="0.25">
      <c r="A12" s="2" t="s">
        <v>7</v>
      </c>
      <c r="B12" s="2" t="s">
        <v>50</v>
      </c>
      <c r="H12" s="3" t="s">
        <v>9</v>
      </c>
      <c r="I12" s="7" t="s">
        <v>10</v>
      </c>
      <c r="J12" s="8" t="s">
        <v>54</v>
      </c>
    </row>
    <row r="13" spans="1:16" x14ac:dyDescent="0.25">
      <c r="B13" s="2" t="s">
        <v>51</v>
      </c>
      <c r="H13" s="3" t="s">
        <v>11</v>
      </c>
      <c r="I13" s="7" t="s">
        <v>10</v>
      </c>
      <c r="J13" s="9" t="s">
        <v>55</v>
      </c>
    </row>
    <row r="14" spans="1:16" x14ac:dyDescent="0.25">
      <c r="B14" s="2" t="s">
        <v>52</v>
      </c>
      <c r="H14" s="3" t="s">
        <v>12</v>
      </c>
      <c r="I14" s="7" t="s">
        <v>10</v>
      </c>
      <c r="J14" s="9" t="s">
        <v>56</v>
      </c>
    </row>
    <row r="15" spans="1:16" x14ac:dyDescent="0.25">
      <c r="B15" s="2" t="s">
        <v>53</v>
      </c>
    </row>
    <row r="16" spans="1:16" x14ac:dyDescent="0.25">
      <c r="B16" s="78"/>
      <c r="C16" s="78"/>
      <c r="D16" s="78"/>
      <c r="J16" s="79"/>
      <c r="P16" s="2" t="s">
        <v>26</v>
      </c>
    </row>
    <row r="17" spans="1:10" x14ac:dyDescent="0.25">
      <c r="A17" s="2" t="s">
        <v>13</v>
      </c>
      <c r="B17" s="2" t="s">
        <v>14</v>
      </c>
    </row>
    <row r="18" spans="1:10" ht="16.5" thickBot="1" x14ac:dyDescent="0.3">
      <c r="F18" s="27"/>
      <c r="G18" s="27"/>
    </row>
    <row r="19" spans="1:10" ht="20.100000000000001" customHeight="1" x14ac:dyDescent="0.25">
      <c r="A19" s="80" t="s">
        <v>15</v>
      </c>
      <c r="B19" s="49" t="s">
        <v>16</v>
      </c>
      <c r="C19" s="49" t="s">
        <v>17</v>
      </c>
      <c r="D19" s="49" t="s">
        <v>18</v>
      </c>
      <c r="E19" s="49" t="s">
        <v>19</v>
      </c>
      <c r="F19" s="49" t="s">
        <v>20</v>
      </c>
      <c r="G19" s="81" t="s">
        <v>21</v>
      </c>
      <c r="H19" s="214" t="s">
        <v>22</v>
      </c>
      <c r="I19" s="215"/>
      <c r="J19" s="82" t="s">
        <v>23</v>
      </c>
    </row>
    <row r="20" spans="1:10" ht="51.75" customHeight="1" x14ac:dyDescent="0.25">
      <c r="A20" s="12">
        <v>1</v>
      </c>
      <c r="B20" s="69">
        <v>44482</v>
      </c>
      <c r="C20" s="83" t="s">
        <v>57</v>
      </c>
      <c r="D20" s="84" t="s">
        <v>58</v>
      </c>
      <c r="E20" s="15" t="s">
        <v>59</v>
      </c>
      <c r="F20" s="85">
        <v>152</v>
      </c>
      <c r="G20" s="86">
        <v>912</v>
      </c>
      <c r="H20" s="216">
        <v>2800000</v>
      </c>
      <c r="I20" s="217"/>
      <c r="J20" s="87">
        <f>+H20</f>
        <v>2800000</v>
      </c>
    </row>
    <row r="21" spans="1:10" ht="25.5" customHeight="1" thickBot="1" x14ac:dyDescent="0.3">
      <c r="A21" s="218" t="s">
        <v>24</v>
      </c>
      <c r="B21" s="219"/>
      <c r="C21" s="219"/>
      <c r="D21" s="219"/>
      <c r="E21" s="219"/>
      <c r="F21" s="219"/>
      <c r="G21" s="219"/>
      <c r="H21" s="219"/>
      <c r="I21" s="220"/>
      <c r="J21" s="17">
        <f>J20</f>
        <v>2800000</v>
      </c>
    </row>
    <row r="22" spans="1:10" x14ac:dyDescent="0.25">
      <c r="A22" s="221"/>
      <c r="B22" s="221"/>
      <c r="C22" s="221"/>
      <c r="D22" s="221"/>
      <c r="E22" s="73"/>
      <c r="F22" s="73"/>
      <c r="G22" s="73"/>
      <c r="H22" s="18"/>
      <c r="I22" s="18"/>
      <c r="J22" s="19"/>
    </row>
    <row r="23" spans="1:10" x14ac:dyDescent="0.25">
      <c r="A23" s="73"/>
      <c r="B23" s="73"/>
      <c r="C23" s="73"/>
      <c r="D23" s="73"/>
      <c r="E23" s="73"/>
      <c r="F23" s="73"/>
      <c r="G23" s="73"/>
      <c r="H23" s="37" t="s">
        <v>41</v>
      </c>
      <c r="I23" s="37"/>
      <c r="J23" s="19">
        <f>J21*1%</f>
        <v>28000</v>
      </c>
    </row>
    <row r="24" spans="1:10" ht="16.5" thickBot="1" x14ac:dyDescent="0.3">
      <c r="A24" s="73"/>
      <c r="B24" s="73"/>
      <c r="C24" s="73"/>
      <c r="D24" s="73"/>
      <c r="E24" s="73"/>
      <c r="F24" s="73"/>
      <c r="G24" s="73"/>
      <c r="H24" s="38" t="s">
        <v>43</v>
      </c>
      <c r="I24" s="38"/>
      <c r="J24" s="21">
        <f>J21*2%</f>
        <v>56000</v>
      </c>
    </row>
    <row r="25" spans="1:10" x14ac:dyDescent="0.25">
      <c r="E25" s="1"/>
      <c r="F25" s="1"/>
      <c r="G25" s="1"/>
      <c r="H25" s="22" t="s">
        <v>27</v>
      </c>
      <c r="I25" s="22"/>
      <c r="J25" s="23">
        <f>J21+J23-J24</f>
        <v>2772000</v>
      </c>
    </row>
    <row r="26" spans="1:10" x14ac:dyDescent="0.25">
      <c r="A26" s="1" t="s">
        <v>60</v>
      </c>
      <c r="E26" s="1"/>
      <c r="F26" s="1"/>
      <c r="G26" s="1"/>
      <c r="H26" s="22"/>
      <c r="I26" s="22"/>
      <c r="J26" s="23"/>
    </row>
    <row r="27" spans="1:10" x14ac:dyDescent="0.25">
      <c r="A27" s="35"/>
      <c r="E27" s="1"/>
      <c r="F27" s="1"/>
      <c r="G27" s="1"/>
      <c r="H27" s="22"/>
      <c r="I27" s="22"/>
      <c r="J27" s="23"/>
    </row>
    <row r="28" spans="1:10" x14ac:dyDescent="0.25">
      <c r="E28" s="1"/>
      <c r="F28" s="1"/>
      <c r="G28" s="1"/>
      <c r="H28" s="22"/>
      <c r="I28" s="22"/>
      <c r="J28" s="23"/>
    </row>
    <row r="29" spans="1:10" x14ac:dyDescent="0.25">
      <c r="A29" s="63" t="s">
        <v>28</v>
      </c>
    </row>
    <row r="30" spans="1:10" x14ac:dyDescent="0.25">
      <c r="A30" s="39" t="s">
        <v>29</v>
      </c>
      <c r="B30" s="26"/>
      <c r="C30" s="26"/>
      <c r="D30" s="26"/>
      <c r="E30" s="27"/>
    </row>
    <row r="31" spans="1:10" x14ac:dyDescent="0.25">
      <c r="A31" s="64" t="s">
        <v>30</v>
      </c>
      <c r="B31" s="26"/>
      <c r="C31" s="26"/>
      <c r="D31" s="27"/>
      <c r="E31" s="27"/>
    </row>
    <row r="32" spans="1:10" x14ac:dyDescent="0.25">
      <c r="A32" s="65" t="s">
        <v>31</v>
      </c>
      <c r="B32" s="29"/>
      <c r="C32" s="29"/>
      <c r="D32" s="88"/>
      <c r="E32" s="27"/>
    </row>
    <row r="33" spans="1:10" x14ac:dyDescent="0.25">
      <c r="A33" s="39" t="s">
        <v>0</v>
      </c>
      <c r="B33" s="31"/>
      <c r="C33" s="31"/>
      <c r="D33" s="29"/>
      <c r="E33" s="27"/>
    </row>
    <row r="34" spans="1:10" x14ac:dyDescent="0.25">
      <c r="A34" s="36"/>
      <c r="B34" s="36"/>
      <c r="C34" s="36"/>
      <c r="D34" s="36"/>
    </row>
    <row r="35" spans="1:10" x14ac:dyDescent="0.25">
      <c r="A35" s="32"/>
      <c r="B35" s="32"/>
      <c r="C35" s="32"/>
      <c r="D35" s="89"/>
    </row>
    <row r="36" spans="1:10" x14ac:dyDescent="0.25">
      <c r="H36" s="33" t="s">
        <v>42</v>
      </c>
      <c r="I36" s="222" t="str">
        <f>+J13</f>
        <v xml:space="preserve"> 01 November 2021</v>
      </c>
      <c r="J36" s="222"/>
    </row>
    <row r="43" spans="1:10" x14ac:dyDescent="0.25">
      <c r="H43" s="210" t="s">
        <v>33</v>
      </c>
      <c r="I43" s="210"/>
      <c r="J43" s="210"/>
    </row>
  </sheetData>
  <mergeCells count="7">
    <mergeCell ref="H43:J43"/>
    <mergeCell ref="A10:J10"/>
    <mergeCell ref="H19:I19"/>
    <mergeCell ref="H20:I20"/>
    <mergeCell ref="A21:I21"/>
    <mergeCell ref="A22:D22"/>
    <mergeCell ref="I36:J36"/>
  </mergeCells>
  <pageMargins left="0.45" right="0.2" top="0.75" bottom="0.75" header="0.3" footer="0.3"/>
  <pageSetup paperSize="9" scale="90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3"/>
  <sheetViews>
    <sheetView topLeftCell="A10" workbookViewId="0">
      <selection activeCell="F20" sqref="F20"/>
    </sheetView>
  </sheetViews>
  <sheetFormatPr defaultRowHeight="15" x14ac:dyDescent="0.25"/>
  <cols>
    <col min="1" max="1" width="5.140625" style="40" customWidth="1"/>
    <col min="2" max="2" width="9.85546875" style="40" customWidth="1"/>
    <col min="3" max="3" width="8.85546875" style="40" customWidth="1"/>
    <col min="4" max="4" width="7.5703125" style="40" customWidth="1"/>
    <col min="5" max="5" width="25.85546875" style="40" customWidth="1"/>
    <col min="6" max="6" width="12.42578125" style="40" customWidth="1"/>
    <col min="7" max="7" width="5.28515625" style="40" customWidth="1"/>
    <col min="8" max="8" width="13.5703125" style="41" customWidth="1"/>
    <col min="9" max="9" width="1.42578125" style="41" customWidth="1"/>
    <col min="10" max="10" width="18.140625" style="40" customWidth="1"/>
    <col min="11" max="16384" width="9.140625" style="40"/>
  </cols>
  <sheetData>
    <row r="2" spans="1:16" ht="15.75" x14ac:dyDescent="0.25">
      <c r="A2" s="1" t="s">
        <v>0</v>
      </c>
      <c r="B2" s="39"/>
      <c r="C2" s="39"/>
      <c r="D2" s="39"/>
    </row>
    <row r="3" spans="1:16" x14ac:dyDescent="0.25">
      <c r="A3" s="4" t="s">
        <v>1</v>
      </c>
      <c r="B3" s="4"/>
      <c r="C3" s="4"/>
      <c r="D3" s="4"/>
    </row>
    <row r="4" spans="1:16" x14ac:dyDescent="0.25">
      <c r="A4" s="4" t="s">
        <v>2</v>
      </c>
      <c r="B4" s="4"/>
      <c r="C4" s="4"/>
      <c r="D4" s="4"/>
    </row>
    <row r="5" spans="1:16" x14ac:dyDescent="0.25">
      <c r="A5" s="4" t="s">
        <v>3</v>
      </c>
      <c r="B5" s="4"/>
      <c r="C5" s="4"/>
      <c r="D5" s="4"/>
    </row>
    <row r="6" spans="1:16" x14ac:dyDescent="0.25">
      <c r="A6" s="4" t="s">
        <v>4</v>
      </c>
      <c r="B6" s="4"/>
      <c r="C6" s="4"/>
      <c r="D6" s="4"/>
    </row>
    <row r="7" spans="1:16" x14ac:dyDescent="0.25">
      <c r="A7" s="4" t="s">
        <v>5</v>
      </c>
      <c r="B7" s="4"/>
      <c r="C7" s="4"/>
      <c r="D7" s="4"/>
    </row>
    <row r="9" spans="1:16" ht="15.75" thickBot="1" x14ac:dyDescent="0.3">
      <c r="A9" s="42"/>
      <c r="B9" s="42"/>
      <c r="C9" s="42"/>
      <c r="D9" s="42"/>
      <c r="E9" s="42"/>
      <c r="F9" s="42"/>
      <c r="G9" s="42"/>
      <c r="H9" s="43"/>
      <c r="I9" s="43"/>
      <c r="J9" s="42"/>
    </row>
    <row r="10" spans="1:16" ht="24" thickBot="1" x14ac:dyDescent="0.4">
      <c r="A10" s="224" t="s">
        <v>6</v>
      </c>
      <c r="B10" s="225"/>
      <c r="C10" s="225"/>
      <c r="D10" s="225"/>
      <c r="E10" s="225"/>
      <c r="F10" s="225"/>
      <c r="G10" s="225"/>
      <c r="H10" s="225"/>
      <c r="I10" s="225"/>
      <c r="J10" s="226"/>
    </row>
    <row r="12" spans="1:16" ht="15.75" x14ac:dyDescent="0.25">
      <c r="A12" s="40" t="s">
        <v>7</v>
      </c>
      <c r="B12" s="40" t="s">
        <v>36</v>
      </c>
      <c r="H12" s="41" t="s">
        <v>9</v>
      </c>
      <c r="I12" s="44" t="s">
        <v>10</v>
      </c>
      <c r="J12" s="8" t="s">
        <v>112</v>
      </c>
    </row>
    <row r="13" spans="1:16" ht="15.75" x14ac:dyDescent="0.25">
      <c r="B13" s="45" t="s">
        <v>37</v>
      </c>
      <c r="C13" s="45"/>
      <c r="D13" s="45"/>
      <c r="E13" s="45"/>
      <c r="F13" s="45"/>
      <c r="H13" s="41" t="s">
        <v>11</v>
      </c>
      <c r="I13" s="44" t="s">
        <v>10</v>
      </c>
      <c r="J13" s="9" t="s">
        <v>116</v>
      </c>
      <c r="P13" s="40" t="s">
        <v>26</v>
      </c>
    </row>
    <row r="14" spans="1:16" ht="15.75" x14ac:dyDescent="0.25">
      <c r="B14" s="45" t="s">
        <v>38</v>
      </c>
      <c r="C14" s="45"/>
      <c r="D14" s="45"/>
      <c r="E14" s="45"/>
      <c r="F14" s="45"/>
      <c r="H14" s="41" t="s">
        <v>12</v>
      </c>
      <c r="I14" s="44" t="s">
        <v>10</v>
      </c>
      <c r="J14" s="9" t="s">
        <v>109</v>
      </c>
    </row>
    <row r="15" spans="1:16" x14ac:dyDescent="0.25">
      <c r="B15" s="45" t="s">
        <v>39</v>
      </c>
      <c r="C15" s="45"/>
      <c r="D15" s="45"/>
      <c r="E15" s="45"/>
      <c r="F15" s="45"/>
      <c r="J15" s="46"/>
    </row>
    <row r="16" spans="1:16" x14ac:dyDescent="0.25">
      <c r="B16" s="45"/>
      <c r="C16" s="45"/>
      <c r="D16" s="45"/>
      <c r="E16" s="45"/>
      <c r="F16" s="45"/>
      <c r="J16" s="46"/>
    </row>
    <row r="17" spans="1:10" x14ac:dyDescent="0.25">
      <c r="A17" s="40" t="s">
        <v>13</v>
      </c>
      <c r="B17" s="40" t="s">
        <v>14</v>
      </c>
      <c r="H17" s="40"/>
      <c r="I17" s="40"/>
    </row>
    <row r="18" spans="1:10" ht="15.75" thickBot="1" x14ac:dyDescent="0.3"/>
    <row r="19" spans="1:10" ht="15.75" x14ac:dyDescent="0.25">
      <c r="A19" s="47" t="s">
        <v>15</v>
      </c>
      <c r="B19" s="48" t="s">
        <v>16</v>
      </c>
      <c r="C19" s="48" t="s">
        <v>17</v>
      </c>
      <c r="D19" s="48" t="s">
        <v>40</v>
      </c>
      <c r="E19" s="49" t="s">
        <v>18</v>
      </c>
      <c r="F19" s="49" t="s">
        <v>19</v>
      </c>
      <c r="G19" s="48" t="s">
        <v>35</v>
      </c>
      <c r="H19" s="227" t="s">
        <v>22</v>
      </c>
      <c r="I19" s="228"/>
      <c r="J19" s="50" t="s">
        <v>23</v>
      </c>
    </row>
    <row r="20" spans="1:10" ht="51.75" customHeight="1" x14ac:dyDescent="0.25">
      <c r="A20" s="51">
        <v>1</v>
      </c>
      <c r="B20" s="52">
        <v>44478</v>
      </c>
      <c r="C20" s="53" t="s">
        <v>110</v>
      </c>
      <c r="D20" s="54" t="s">
        <v>113</v>
      </c>
      <c r="E20" s="55" t="s">
        <v>111</v>
      </c>
      <c r="F20" s="55" t="s">
        <v>114</v>
      </c>
      <c r="G20" s="56">
        <v>1</v>
      </c>
      <c r="H20" s="229">
        <v>19500000</v>
      </c>
      <c r="I20" s="230"/>
      <c r="J20" s="57">
        <f>+G20*H20</f>
        <v>19500000</v>
      </c>
    </row>
    <row r="21" spans="1:10" ht="22.5" customHeight="1" thickBot="1" x14ac:dyDescent="0.3">
      <c r="A21" s="231" t="s">
        <v>24</v>
      </c>
      <c r="B21" s="232"/>
      <c r="C21" s="232"/>
      <c r="D21" s="232"/>
      <c r="E21" s="232"/>
      <c r="F21" s="232"/>
      <c r="G21" s="232"/>
      <c r="H21" s="232"/>
      <c r="I21" s="233"/>
      <c r="J21" s="58">
        <f>SUM(J20:J20)</f>
        <v>19500000</v>
      </c>
    </row>
    <row r="22" spans="1:10" x14ac:dyDescent="0.25">
      <c r="A22" s="234"/>
      <c r="B22" s="234"/>
      <c r="C22" s="234"/>
      <c r="D22" s="234"/>
      <c r="E22" s="234"/>
      <c r="F22" s="99"/>
      <c r="G22" s="99"/>
      <c r="H22" s="59"/>
      <c r="I22" s="59"/>
      <c r="J22" s="60"/>
    </row>
    <row r="23" spans="1:10" s="2" customFormat="1" ht="15.75" x14ac:dyDescent="0.25">
      <c r="A23" s="98"/>
      <c r="B23" s="98"/>
      <c r="C23" s="98"/>
      <c r="D23" s="98"/>
      <c r="E23" s="98"/>
      <c r="F23" s="98"/>
      <c r="G23" s="98"/>
      <c r="H23" s="37" t="s">
        <v>41</v>
      </c>
      <c r="I23" s="37"/>
      <c r="J23" s="19">
        <f>J21*1%</f>
        <v>195000</v>
      </c>
    </row>
    <row r="24" spans="1:10" s="2" customFormat="1" ht="16.5" thickBot="1" x14ac:dyDescent="0.3">
      <c r="A24" s="98"/>
      <c r="B24" s="98"/>
      <c r="C24" s="98"/>
      <c r="D24" s="98"/>
      <c r="E24" s="98"/>
      <c r="F24" s="98"/>
      <c r="G24" s="98"/>
      <c r="H24" s="38" t="s">
        <v>43</v>
      </c>
      <c r="I24" s="38"/>
      <c r="J24" s="21">
        <f>J21*2%</f>
        <v>390000</v>
      </c>
    </row>
    <row r="25" spans="1:10" s="2" customFormat="1" ht="15.75" x14ac:dyDescent="0.25">
      <c r="E25" s="1"/>
      <c r="F25" s="1"/>
      <c r="G25" s="1"/>
      <c r="H25" s="22" t="s">
        <v>27</v>
      </c>
      <c r="I25" s="22"/>
      <c r="J25" s="23">
        <f>J21+J23-J24</f>
        <v>19305000</v>
      </c>
    </row>
    <row r="26" spans="1:10" x14ac:dyDescent="0.25">
      <c r="A26" s="39" t="s">
        <v>115</v>
      </c>
      <c r="B26" s="39"/>
      <c r="C26" s="39"/>
      <c r="D26" s="39"/>
      <c r="G26" s="39"/>
      <c r="H26" s="61"/>
      <c r="I26" s="61"/>
      <c r="J26" s="62"/>
    </row>
    <row r="27" spans="1:10" x14ac:dyDescent="0.25">
      <c r="G27" s="39"/>
      <c r="H27" s="61"/>
      <c r="I27" s="61"/>
      <c r="J27" s="62"/>
    </row>
    <row r="28" spans="1:10" x14ac:dyDescent="0.25">
      <c r="A28" s="63" t="s">
        <v>28</v>
      </c>
    </row>
    <row r="29" spans="1:10" x14ac:dyDescent="0.25">
      <c r="A29" s="39" t="s">
        <v>29</v>
      </c>
      <c r="B29" s="39"/>
      <c r="C29" s="39"/>
      <c r="D29" s="39"/>
      <c r="E29" s="39"/>
      <c r="F29" s="39"/>
    </row>
    <row r="30" spans="1:10" x14ac:dyDescent="0.25">
      <c r="A30" s="64" t="s">
        <v>30</v>
      </c>
      <c r="B30" s="39"/>
      <c r="C30" s="39"/>
      <c r="D30" s="39"/>
    </row>
    <row r="31" spans="1:10" x14ac:dyDescent="0.25">
      <c r="A31" s="65" t="s">
        <v>31</v>
      </c>
      <c r="B31" s="64"/>
      <c r="C31" s="64"/>
      <c r="D31" s="64"/>
      <c r="E31" s="64"/>
      <c r="F31" s="64"/>
    </row>
    <row r="32" spans="1:10" x14ac:dyDescent="0.25">
      <c r="A32" s="39" t="s">
        <v>0</v>
      </c>
      <c r="B32" s="65"/>
      <c r="C32" s="65"/>
      <c r="D32" s="65"/>
      <c r="E32" s="66"/>
      <c r="F32" s="66"/>
    </row>
    <row r="33" spans="1:10" x14ac:dyDescent="0.25">
      <c r="A33" s="66"/>
      <c r="B33" s="66"/>
      <c r="C33" s="66"/>
      <c r="D33" s="66"/>
      <c r="E33" s="66"/>
      <c r="F33" s="66"/>
    </row>
    <row r="34" spans="1:10" x14ac:dyDescent="0.25">
      <c r="A34" s="65"/>
      <c r="B34" s="65"/>
      <c r="C34" s="65"/>
      <c r="D34" s="65"/>
      <c r="E34" s="67"/>
      <c r="F34" s="67"/>
    </row>
    <row r="35" spans="1:10" x14ac:dyDescent="0.25">
      <c r="H35" s="68" t="s">
        <v>42</v>
      </c>
      <c r="I35" s="235" t="str">
        <f>+J13</f>
        <v xml:space="preserve"> 08 November 2021</v>
      </c>
      <c r="J35" s="236"/>
    </row>
    <row r="43" spans="1:10" ht="15.75" x14ac:dyDescent="0.25">
      <c r="H43" s="223" t="s">
        <v>33</v>
      </c>
      <c r="I43" s="223"/>
      <c r="J43" s="223"/>
    </row>
  </sheetData>
  <mergeCells count="7">
    <mergeCell ref="H43:J43"/>
    <mergeCell ref="A10:J10"/>
    <mergeCell ref="H19:I19"/>
    <mergeCell ref="H20:I20"/>
    <mergeCell ref="A21:I21"/>
    <mergeCell ref="A22:E22"/>
    <mergeCell ref="I35:J35"/>
  </mergeCells>
  <pageMargins left="0.45" right="0" top="0.75" bottom="0.75" header="0.3" footer="0.3"/>
  <pageSetup paperSize="9" scale="90" orientation="portrait" horizont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3"/>
  <sheetViews>
    <sheetView topLeftCell="A11" workbookViewId="0">
      <selection activeCell="E19" sqref="E19:E20"/>
    </sheetView>
  </sheetViews>
  <sheetFormatPr defaultRowHeight="15" x14ac:dyDescent="0.25"/>
  <cols>
    <col min="1" max="1" width="4.85546875" customWidth="1"/>
    <col min="2" max="2" width="10.28515625" customWidth="1"/>
    <col min="3" max="3" width="9.140625" customWidth="1"/>
    <col min="4" max="4" width="25" customWidth="1"/>
    <col min="5" max="5" width="13.140625" customWidth="1"/>
    <col min="6" max="6" width="4.42578125" customWidth="1"/>
    <col min="7" max="7" width="13" style="104" customWidth="1"/>
    <col min="8" max="8" width="1.85546875" style="104" customWidth="1"/>
    <col min="9" max="9" width="19.140625" customWidth="1"/>
  </cols>
  <sheetData>
    <row r="2" spans="1:15" x14ac:dyDescent="0.25">
      <c r="A2" s="103" t="s">
        <v>0</v>
      </c>
      <c r="B2" s="103"/>
      <c r="C2" s="103"/>
    </row>
    <row r="3" spans="1:15" x14ac:dyDescent="0.25">
      <c r="A3" s="4" t="s">
        <v>1</v>
      </c>
      <c r="B3" s="70"/>
      <c r="C3" s="70"/>
    </row>
    <row r="4" spans="1:15" x14ac:dyDescent="0.25">
      <c r="A4" s="4" t="s">
        <v>2</v>
      </c>
      <c r="B4" s="70"/>
      <c r="C4" s="70"/>
    </row>
    <row r="5" spans="1:15" x14ac:dyDescent="0.25">
      <c r="A5" s="4" t="s">
        <v>3</v>
      </c>
      <c r="B5" s="70"/>
      <c r="C5" s="70"/>
    </row>
    <row r="6" spans="1:15" x14ac:dyDescent="0.25">
      <c r="A6" s="4" t="s">
        <v>4</v>
      </c>
      <c r="B6" s="70"/>
      <c r="C6" s="70"/>
      <c r="D6" s="70"/>
    </row>
    <row r="7" spans="1:15" x14ac:dyDescent="0.25">
      <c r="A7" s="4" t="s">
        <v>5</v>
      </c>
      <c r="B7" s="70"/>
      <c r="C7" s="70"/>
      <c r="D7" s="70"/>
    </row>
    <row r="9" spans="1:15" ht="15.75" thickBot="1" x14ac:dyDescent="0.3">
      <c r="A9" s="105"/>
      <c r="B9" s="105"/>
      <c r="C9" s="105"/>
      <c r="D9" s="105"/>
      <c r="E9" s="105"/>
      <c r="F9" s="105"/>
      <c r="G9" s="106"/>
      <c r="H9" s="106"/>
      <c r="I9" s="105"/>
    </row>
    <row r="10" spans="1:15" ht="24" thickBot="1" x14ac:dyDescent="0.4">
      <c r="A10" s="243" t="s">
        <v>6</v>
      </c>
      <c r="B10" s="244"/>
      <c r="C10" s="244"/>
      <c r="D10" s="244"/>
      <c r="E10" s="244"/>
      <c r="F10" s="244"/>
      <c r="G10" s="244"/>
      <c r="H10" s="244"/>
      <c r="I10" s="245"/>
    </row>
    <row r="12" spans="1:15" ht="15.75" x14ac:dyDescent="0.25">
      <c r="A12" t="s">
        <v>7</v>
      </c>
      <c r="B12" t="s">
        <v>117</v>
      </c>
      <c r="G12" s="104" t="s">
        <v>9</v>
      </c>
      <c r="H12" s="107" t="s">
        <v>10</v>
      </c>
      <c r="I12" s="8" t="s">
        <v>127</v>
      </c>
    </row>
    <row r="13" spans="1:15" ht="15.75" x14ac:dyDescent="0.25">
      <c r="B13" s="108" t="s">
        <v>118</v>
      </c>
      <c r="C13" s="108"/>
      <c r="E13" s="108"/>
      <c r="G13" s="104" t="s">
        <v>11</v>
      </c>
      <c r="H13" s="107" t="s">
        <v>10</v>
      </c>
      <c r="I13" s="9" t="s">
        <v>116</v>
      </c>
      <c r="O13" t="s">
        <v>26</v>
      </c>
    </row>
    <row r="14" spans="1:15" ht="15.75" x14ac:dyDescent="0.25">
      <c r="B14" s="108" t="s">
        <v>119</v>
      </c>
      <c r="C14" s="108"/>
      <c r="E14" s="108"/>
      <c r="G14" s="104" t="s">
        <v>12</v>
      </c>
      <c r="H14" s="107" t="s">
        <v>10</v>
      </c>
      <c r="I14" s="9" t="s">
        <v>109</v>
      </c>
    </row>
    <row r="15" spans="1:15" x14ac:dyDescent="0.25">
      <c r="B15" s="108"/>
      <c r="C15" s="108"/>
      <c r="E15" s="108"/>
      <c r="I15" s="109"/>
    </row>
    <row r="16" spans="1:15" x14ac:dyDescent="0.25">
      <c r="A16" t="s">
        <v>13</v>
      </c>
      <c r="B16" t="s">
        <v>14</v>
      </c>
    </row>
    <row r="17" spans="1:9" ht="11.25" customHeight="1" thickBot="1" x14ac:dyDescent="0.3"/>
    <row r="18" spans="1:9" x14ac:dyDescent="0.25">
      <c r="A18" s="110" t="s">
        <v>15</v>
      </c>
      <c r="B18" s="111" t="s">
        <v>16</v>
      </c>
      <c r="C18" s="111" t="s">
        <v>17</v>
      </c>
      <c r="D18" s="111" t="s">
        <v>18</v>
      </c>
      <c r="E18" s="111" t="s">
        <v>19</v>
      </c>
      <c r="F18" s="111" t="s">
        <v>21</v>
      </c>
      <c r="G18" s="246" t="s">
        <v>22</v>
      </c>
      <c r="H18" s="247"/>
      <c r="I18" s="112" t="s">
        <v>23</v>
      </c>
    </row>
    <row r="19" spans="1:9" ht="63.75" customHeight="1" x14ac:dyDescent="0.25">
      <c r="A19" s="113">
        <v>1</v>
      </c>
      <c r="B19" s="114">
        <v>44504</v>
      </c>
      <c r="C19" s="258" t="s">
        <v>123</v>
      </c>
      <c r="D19" s="115" t="s">
        <v>124</v>
      </c>
      <c r="E19" s="256" t="s">
        <v>120</v>
      </c>
      <c r="F19" s="116">
        <v>13</v>
      </c>
      <c r="G19" s="248">
        <v>9000000</v>
      </c>
      <c r="H19" s="249"/>
      <c r="I19" s="117">
        <f>G19</f>
        <v>9000000</v>
      </c>
    </row>
    <row r="20" spans="1:9" ht="48.75" customHeight="1" x14ac:dyDescent="0.25">
      <c r="A20" s="113">
        <v>2</v>
      </c>
      <c r="B20" s="114">
        <v>44504</v>
      </c>
      <c r="C20" s="259"/>
      <c r="D20" s="115" t="s">
        <v>125</v>
      </c>
      <c r="E20" s="257"/>
      <c r="F20" s="116">
        <v>1</v>
      </c>
      <c r="G20" s="248">
        <v>300000</v>
      </c>
      <c r="H20" s="249"/>
      <c r="I20" s="117">
        <f t="shared" ref="I20" si="0">G20</f>
        <v>300000</v>
      </c>
    </row>
    <row r="21" spans="1:9" ht="29.25" customHeight="1" thickBot="1" x14ac:dyDescent="0.3">
      <c r="A21" s="250" t="s">
        <v>24</v>
      </c>
      <c r="B21" s="251"/>
      <c r="C21" s="251"/>
      <c r="D21" s="251"/>
      <c r="E21" s="251"/>
      <c r="F21" s="251"/>
      <c r="G21" s="251"/>
      <c r="H21" s="252"/>
      <c r="I21" s="118">
        <f>SUM(I19:I20)</f>
        <v>9300000</v>
      </c>
    </row>
    <row r="22" spans="1:9" ht="8.25" customHeight="1" x14ac:dyDescent="0.25">
      <c r="A22" s="253"/>
      <c r="B22" s="253"/>
      <c r="C22" s="253"/>
      <c r="D22" s="253"/>
      <c r="E22" s="253"/>
      <c r="F22" s="119"/>
      <c r="G22" s="120"/>
      <c r="H22" s="120"/>
      <c r="I22" s="121"/>
    </row>
    <row r="23" spans="1:9" ht="18" customHeight="1" x14ac:dyDescent="0.25">
      <c r="A23" s="122"/>
      <c r="B23" s="122"/>
      <c r="C23" s="122"/>
      <c r="D23" s="122"/>
      <c r="E23" s="122"/>
      <c r="F23" s="119"/>
      <c r="G23" s="123" t="s">
        <v>121</v>
      </c>
      <c r="H23" s="120"/>
      <c r="I23" s="121">
        <f>I21*1%</f>
        <v>93000</v>
      </c>
    </row>
    <row r="24" spans="1:9" ht="18" customHeight="1" thickBot="1" x14ac:dyDescent="0.3">
      <c r="A24" s="119"/>
      <c r="B24" s="119"/>
      <c r="C24" s="119"/>
      <c r="D24" s="119"/>
      <c r="E24" s="119"/>
      <c r="F24" s="119"/>
      <c r="G24" s="124" t="s">
        <v>122</v>
      </c>
      <c r="H24" s="124"/>
      <c r="I24" s="125">
        <f>I21*2%</f>
        <v>186000</v>
      </c>
    </row>
    <row r="25" spans="1:9" x14ac:dyDescent="0.25">
      <c r="F25" s="103"/>
      <c r="G25" s="126" t="s">
        <v>27</v>
      </c>
      <c r="H25" s="126"/>
      <c r="I25" s="127">
        <f>I21+I23-I24</f>
        <v>9207000</v>
      </c>
    </row>
    <row r="26" spans="1:9" ht="7.5" customHeight="1" x14ac:dyDescent="0.25">
      <c r="F26" s="103"/>
      <c r="G26" s="126"/>
      <c r="H26" s="126"/>
      <c r="I26" s="127"/>
    </row>
    <row r="27" spans="1:9" ht="21" customHeight="1" x14ac:dyDescent="0.25">
      <c r="A27" s="128" t="s">
        <v>126</v>
      </c>
      <c r="B27" s="103"/>
      <c r="C27" s="103"/>
      <c r="F27" s="103"/>
      <c r="G27" s="126"/>
      <c r="H27" s="126"/>
      <c r="I27" s="127"/>
    </row>
    <row r="28" spans="1:9" ht="6.75" customHeight="1" x14ac:dyDescent="0.25">
      <c r="F28" s="103"/>
      <c r="G28" s="126"/>
      <c r="H28" s="126"/>
      <c r="I28" s="127"/>
    </row>
    <row r="29" spans="1:9" ht="15.75" x14ac:dyDescent="0.25">
      <c r="A29" s="24" t="s">
        <v>28</v>
      </c>
      <c r="B29" s="129"/>
      <c r="C29" s="129"/>
      <c r="D29" s="129"/>
    </row>
    <row r="30" spans="1:9" ht="15.75" x14ac:dyDescent="0.25">
      <c r="A30" s="25" t="s">
        <v>29</v>
      </c>
      <c r="B30" s="103"/>
      <c r="C30" s="103"/>
      <c r="D30" s="103"/>
    </row>
    <row r="31" spans="1:9" ht="15.75" x14ac:dyDescent="0.25">
      <c r="A31" s="25" t="s">
        <v>30</v>
      </c>
      <c r="B31" s="103"/>
      <c r="C31" s="103"/>
      <c r="D31" s="103"/>
    </row>
    <row r="32" spans="1:9" ht="15.75" x14ac:dyDescent="0.25">
      <c r="A32" s="28" t="s">
        <v>31</v>
      </c>
      <c r="B32" s="130"/>
      <c r="C32" s="130"/>
      <c r="D32" s="131"/>
    </row>
    <row r="33" spans="1:9" ht="15.75" x14ac:dyDescent="0.25">
      <c r="A33" s="30" t="s">
        <v>0</v>
      </c>
      <c r="B33" s="132"/>
      <c r="C33" s="132"/>
      <c r="D33" s="132"/>
    </row>
    <row r="34" spans="1:9" x14ac:dyDescent="0.25">
      <c r="A34" s="131"/>
      <c r="B34" s="131"/>
      <c r="C34" s="131"/>
      <c r="D34" s="131"/>
    </row>
    <row r="35" spans="1:9" x14ac:dyDescent="0.25">
      <c r="A35" s="132"/>
      <c r="B35" s="132"/>
      <c r="C35" s="132"/>
      <c r="D35" s="132"/>
    </row>
    <row r="36" spans="1:9" x14ac:dyDescent="0.25">
      <c r="G36" s="133" t="s">
        <v>32</v>
      </c>
      <c r="H36" s="254" t="str">
        <f>+I13</f>
        <v xml:space="preserve"> 08 November 2021</v>
      </c>
      <c r="I36" s="255"/>
    </row>
    <row r="43" spans="1:9" ht="15.75" x14ac:dyDescent="0.25">
      <c r="G43" s="223" t="s">
        <v>33</v>
      </c>
      <c r="H43" s="223"/>
      <c r="I43" s="223"/>
    </row>
  </sheetData>
  <mergeCells count="10">
    <mergeCell ref="A22:E22"/>
    <mergeCell ref="H36:I36"/>
    <mergeCell ref="G43:I43"/>
    <mergeCell ref="E19:E20"/>
    <mergeCell ref="C19:C20"/>
    <mergeCell ref="A10:I10"/>
    <mergeCell ref="G18:H18"/>
    <mergeCell ref="G19:H19"/>
    <mergeCell ref="G20:H20"/>
    <mergeCell ref="A21:H21"/>
  </mergeCells>
  <printOptions horizontalCentered="1"/>
  <pageMargins left="0.2" right="0.05" top="0.75" bottom="0.75" header="0.3" footer="0.3"/>
  <pageSetup paperSize="9" scale="90" orientation="portrait" horizont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3"/>
  <sheetViews>
    <sheetView topLeftCell="A14" workbookViewId="0">
      <selection activeCell="J21" sqref="J21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6" style="2" customWidth="1"/>
    <col min="5" max="5" width="12.42578125" style="2" customWidth="1"/>
    <col min="6" max="7" width="6.140625" style="2" customWidth="1"/>
    <col min="8" max="8" width="14.140625" style="3" bestFit="1" customWidth="1"/>
    <col min="9" max="9" width="1.5703125" style="3" customWidth="1"/>
    <col min="10" max="10" width="19.425781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2"/>
      <c r="J10" s="213"/>
    </row>
    <row r="12" spans="1:10" x14ac:dyDescent="0.25">
      <c r="A12" s="2" t="s">
        <v>7</v>
      </c>
      <c r="B12" s="2" t="s">
        <v>128</v>
      </c>
      <c r="H12" s="3" t="s">
        <v>9</v>
      </c>
      <c r="I12" s="7" t="s">
        <v>10</v>
      </c>
      <c r="J12" s="8" t="s">
        <v>129</v>
      </c>
    </row>
    <row r="13" spans="1:10" x14ac:dyDescent="0.25">
      <c r="H13" s="3" t="s">
        <v>11</v>
      </c>
      <c r="I13" s="7" t="s">
        <v>10</v>
      </c>
      <c r="J13" s="9" t="s">
        <v>116</v>
      </c>
    </row>
    <row r="14" spans="1:10" x14ac:dyDescent="0.25">
      <c r="H14" s="3" t="s">
        <v>12</v>
      </c>
      <c r="I14" s="7" t="s">
        <v>10</v>
      </c>
      <c r="J14" s="9" t="s">
        <v>130</v>
      </c>
    </row>
    <row r="15" spans="1:10" x14ac:dyDescent="0.25">
      <c r="A15" s="2" t="s">
        <v>13</v>
      </c>
      <c r="B15" s="8" t="s">
        <v>14</v>
      </c>
      <c r="C15" s="8"/>
      <c r="I15" s="7"/>
    </row>
    <row r="16" spans="1:10" ht="16.5" thickBot="1" x14ac:dyDescent="0.3">
      <c r="G16" s="27"/>
    </row>
    <row r="17" spans="1:18" ht="20.100000000000001" customHeight="1" x14ac:dyDescent="0.25">
      <c r="A17" s="10" t="s">
        <v>15</v>
      </c>
      <c r="B17" s="75" t="s">
        <v>16</v>
      </c>
      <c r="C17" s="75" t="s">
        <v>17</v>
      </c>
      <c r="D17" s="75" t="s">
        <v>18</v>
      </c>
      <c r="E17" s="75" t="s">
        <v>19</v>
      </c>
      <c r="F17" s="100" t="s">
        <v>20</v>
      </c>
      <c r="G17" s="100" t="s">
        <v>21</v>
      </c>
      <c r="H17" s="238" t="s">
        <v>22</v>
      </c>
      <c r="I17" s="239"/>
      <c r="J17" s="11" t="s">
        <v>23</v>
      </c>
    </row>
    <row r="18" spans="1:18" ht="53.25" customHeight="1" x14ac:dyDescent="0.25">
      <c r="A18" s="12">
        <v>1</v>
      </c>
      <c r="B18" s="13">
        <v>44495</v>
      </c>
      <c r="C18" s="14" t="s">
        <v>131</v>
      </c>
      <c r="D18" s="134" t="s">
        <v>134</v>
      </c>
      <c r="E18" s="15" t="s">
        <v>137</v>
      </c>
      <c r="F18" s="16">
        <v>9</v>
      </c>
      <c r="G18" s="85">
        <v>100</v>
      </c>
      <c r="H18" s="216">
        <v>3000</v>
      </c>
      <c r="I18" s="217"/>
      <c r="J18" s="74">
        <f>G18*H18</f>
        <v>300000</v>
      </c>
    </row>
    <row r="19" spans="1:18" ht="53.25" customHeight="1" x14ac:dyDescent="0.25">
      <c r="A19" s="12">
        <v>2</v>
      </c>
      <c r="B19" s="13">
        <v>44495</v>
      </c>
      <c r="C19" s="14" t="s">
        <v>132</v>
      </c>
      <c r="D19" s="134" t="s">
        <v>135</v>
      </c>
      <c r="E19" s="15" t="s">
        <v>138</v>
      </c>
      <c r="F19" s="16">
        <v>26</v>
      </c>
      <c r="G19" s="85">
        <v>192</v>
      </c>
      <c r="H19" s="216">
        <v>6500</v>
      </c>
      <c r="I19" s="217"/>
      <c r="J19" s="74">
        <f t="shared" ref="J19:J20" si="0">G19*H19</f>
        <v>1248000</v>
      </c>
    </row>
    <row r="20" spans="1:18" ht="53.25" customHeight="1" x14ac:dyDescent="0.25">
      <c r="A20" s="12">
        <v>3</v>
      </c>
      <c r="B20" s="13">
        <v>44495</v>
      </c>
      <c r="C20" s="14" t="s">
        <v>133</v>
      </c>
      <c r="D20" s="134" t="s">
        <v>136</v>
      </c>
      <c r="E20" s="15" t="s">
        <v>139</v>
      </c>
      <c r="F20" s="16">
        <v>49</v>
      </c>
      <c r="G20" s="85">
        <v>450</v>
      </c>
      <c r="H20" s="216">
        <v>1500</v>
      </c>
      <c r="I20" s="217"/>
      <c r="J20" s="74">
        <f t="shared" si="0"/>
        <v>675000</v>
      </c>
    </row>
    <row r="21" spans="1:18" ht="25.5" customHeight="1" thickBot="1" x14ac:dyDescent="0.3">
      <c r="A21" s="218" t="s">
        <v>24</v>
      </c>
      <c r="B21" s="219"/>
      <c r="C21" s="219"/>
      <c r="D21" s="219"/>
      <c r="E21" s="219"/>
      <c r="F21" s="219"/>
      <c r="G21" s="219"/>
      <c r="H21" s="219"/>
      <c r="I21" s="220"/>
      <c r="J21" s="17">
        <f>SUM(J18:J20)</f>
        <v>2223000</v>
      </c>
    </row>
    <row r="22" spans="1:18" x14ac:dyDescent="0.25">
      <c r="A22" s="221"/>
      <c r="B22" s="221"/>
      <c r="C22" s="98"/>
      <c r="D22" s="98"/>
      <c r="E22" s="98"/>
      <c r="F22" s="98"/>
      <c r="G22" s="98"/>
      <c r="H22" s="18"/>
      <c r="I22" s="18"/>
      <c r="J22" s="19"/>
    </row>
    <row r="23" spans="1:18" x14ac:dyDescent="0.25">
      <c r="A23" s="98"/>
      <c r="B23" s="98"/>
      <c r="C23" s="98"/>
      <c r="D23" s="98"/>
      <c r="E23" s="98"/>
      <c r="F23" s="98"/>
      <c r="H23" s="37" t="s">
        <v>25</v>
      </c>
      <c r="I23" s="20">
        <f>I18*1%</f>
        <v>0</v>
      </c>
      <c r="J23" s="19">
        <f>J21*1%</f>
        <v>22230</v>
      </c>
    </row>
    <row r="24" spans="1:18" ht="16.5" thickBot="1" x14ac:dyDescent="0.3">
      <c r="E24" s="1"/>
      <c r="F24" s="1"/>
      <c r="H24" s="34" t="s">
        <v>43</v>
      </c>
      <c r="I24" s="21">
        <v>0</v>
      </c>
      <c r="J24" s="21"/>
      <c r="R24" s="2" t="s">
        <v>26</v>
      </c>
    </row>
    <row r="25" spans="1:18" x14ac:dyDescent="0.25">
      <c r="E25" s="1"/>
      <c r="F25" s="1"/>
      <c r="H25" s="22" t="s">
        <v>27</v>
      </c>
      <c r="I25" s="23">
        <f>I21+I23</f>
        <v>0</v>
      </c>
      <c r="J25" s="23">
        <f>J21+J23-J24</f>
        <v>2245230</v>
      </c>
    </row>
    <row r="26" spans="1:18" x14ac:dyDescent="0.25">
      <c r="E26" s="1"/>
      <c r="F26" s="1"/>
      <c r="H26" s="22"/>
      <c r="I26" s="23"/>
      <c r="J26" s="23"/>
    </row>
    <row r="27" spans="1:18" x14ac:dyDescent="0.25">
      <c r="A27" s="35" t="s">
        <v>418</v>
      </c>
      <c r="D27" s="1"/>
      <c r="E27" s="1"/>
      <c r="F27" s="1"/>
      <c r="G27" s="1"/>
      <c r="H27" s="22"/>
      <c r="I27" s="22"/>
      <c r="J27" s="23"/>
    </row>
    <row r="28" spans="1:18" x14ac:dyDescent="0.25">
      <c r="A28" s="35"/>
      <c r="D28" s="1"/>
      <c r="E28" s="1"/>
      <c r="F28" s="1"/>
      <c r="G28" s="1"/>
      <c r="H28" s="22"/>
      <c r="I28" s="22"/>
      <c r="J28" s="23"/>
    </row>
    <row r="29" spans="1:18" x14ac:dyDescent="0.25">
      <c r="D29" s="1"/>
      <c r="E29" s="1"/>
      <c r="F29" s="1"/>
      <c r="G29" s="1"/>
      <c r="H29" s="22"/>
      <c r="I29" s="22"/>
      <c r="J29" s="23"/>
    </row>
    <row r="30" spans="1:18" x14ac:dyDescent="0.25">
      <c r="A30" s="24" t="s">
        <v>28</v>
      </c>
    </row>
    <row r="31" spans="1:18" x14ac:dyDescent="0.25">
      <c r="A31" s="25" t="s">
        <v>29</v>
      </c>
      <c r="B31" s="26"/>
      <c r="C31" s="26"/>
      <c r="D31" s="27"/>
      <c r="E31" s="27"/>
      <c r="F31" s="27"/>
    </row>
    <row r="32" spans="1:18" x14ac:dyDescent="0.25">
      <c r="A32" s="25" t="s">
        <v>30</v>
      </c>
      <c r="B32" s="26"/>
      <c r="C32" s="26"/>
      <c r="D32" s="27"/>
      <c r="E32" s="27"/>
      <c r="F32" s="27"/>
    </row>
    <row r="33" spans="1:10" x14ac:dyDescent="0.25">
      <c r="A33" s="28" t="s">
        <v>31</v>
      </c>
      <c r="B33" s="29"/>
      <c r="C33" s="29"/>
      <c r="D33" s="27"/>
      <c r="E33" s="27"/>
      <c r="F33" s="27"/>
    </row>
    <row r="34" spans="1:10" x14ac:dyDescent="0.25">
      <c r="A34" s="30" t="s">
        <v>0</v>
      </c>
      <c r="B34" s="31"/>
      <c r="C34" s="31"/>
      <c r="D34" s="27"/>
      <c r="E34" s="27"/>
      <c r="F34" s="27"/>
    </row>
    <row r="35" spans="1:10" x14ac:dyDescent="0.25">
      <c r="A35" s="36"/>
      <c r="B35" s="36"/>
      <c r="C35" s="36"/>
    </row>
    <row r="36" spans="1:10" x14ac:dyDescent="0.25">
      <c r="A36" s="32"/>
      <c r="B36" s="32"/>
      <c r="C36" s="32"/>
    </row>
    <row r="37" spans="1:10" x14ac:dyDescent="0.25">
      <c r="H37" s="33" t="s">
        <v>32</v>
      </c>
      <c r="I37" s="222" t="str">
        <f>+J13</f>
        <v xml:space="preserve"> 08 November 2021</v>
      </c>
      <c r="J37" s="237"/>
    </row>
    <row r="40" spans="1:10" ht="18" customHeight="1" x14ac:dyDescent="0.25"/>
    <row r="41" spans="1:10" ht="17.25" customHeight="1" x14ac:dyDescent="0.25"/>
    <row r="43" spans="1:10" x14ac:dyDescent="0.25">
      <c r="H43" s="223" t="s">
        <v>33</v>
      </c>
      <c r="I43" s="223"/>
      <c r="J43" s="223"/>
    </row>
  </sheetData>
  <mergeCells count="9">
    <mergeCell ref="H43:J43"/>
    <mergeCell ref="H19:I19"/>
    <mergeCell ref="H20:I20"/>
    <mergeCell ref="A10:J10"/>
    <mergeCell ref="H17:I17"/>
    <mergeCell ref="H18:I18"/>
    <mergeCell ref="A21:I21"/>
    <mergeCell ref="A22:B22"/>
    <mergeCell ref="I37:J37"/>
  </mergeCells>
  <printOptions horizontalCentered="1"/>
  <pageMargins left="0.39370078740157483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7" workbookViewId="0">
      <selection activeCell="I19" sqref="I19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2" t="s">
        <v>81</v>
      </c>
      <c r="G12" s="3" t="s">
        <v>9</v>
      </c>
      <c r="H12" s="7" t="s">
        <v>10</v>
      </c>
      <c r="I12" s="8" t="s">
        <v>143</v>
      </c>
    </row>
    <row r="13" spans="1:9" x14ac:dyDescent="0.25">
      <c r="G13" s="3" t="s">
        <v>11</v>
      </c>
      <c r="H13" s="7" t="s">
        <v>10</v>
      </c>
      <c r="I13" s="9" t="s">
        <v>146</v>
      </c>
    </row>
    <row r="14" spans="1:9" x14ac:dyDescent="0.25">
      <c r="G14" s="3" t="s">
        <v>12</v>
      </c>
      <c r="H14" s="7" t="s">
        <v>10</v>
      </c>
      <c r="I14" s="9" t="s">
        <v>144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x14ac:dyDescent="0.25">
      <c r="A17" s="10" t="s">
        <v>15</v>
      </c>
      <c r="B17" s="75" t="s">
        <v>16</v>
      </c>
      <c r="C17" s="75" t="s">
        <v>17</v>
      </c>
      <c r="D17" s="75" t="s">
        <v>18</v>
      </c>
      <c r="E17" s="75" t="s">
        <v>19</v>
      </c>
      <c r="F17" s="102" t="s">
        <v>35</v>
      </c>
      <c r="G17" s="238" t="s">
        <v>22</v>
      </c>
      <c r="H17" s="239"/>
      <c r="I17" s="11" t="s">
        <v>23</v>
      </c>
    </row>
    <row r="18" spans="1:17" ht="78.75" x14ac:dyDescent="0.25">
      <c r="A18" s="12">
        <v>1</v>
      </c>
      <c r="B18" s="97">
        <v>44505</v>
      </c>
      <c r="C18" s="14" t="s">
        <v>140</v>
      </c>
      <c r="D18" s="15" t="s">
        <v>150</v>
      </c>
      <c r="E18" s="15" t="s">
        <v>141</v>
      </c>
      <c r="F18" s="16">
        <v>1</v>
      </c>
      <c r="G18" s="216">
        <v>850000</v>
      </c>
      <c r="H18" s="217"/>
      <c r="I18" s="74">
        <f>G18</f>
        <v>850000</v>
      </c>
      <c r="K18"/>
    </row>
    <row r="19" spans="1:17" ht="16.5" thickBot="1" x14ac:dyDescent="0.3">
      <c r="A19" s="218" t="s">
        <v>24</v>
      </c>
      <c r="B19" s="219"/>
      <c r="C19" s="219"/>
      <c r="D19" s="219"/>
      <c r="E19" s="219"/>
      <c r="F19" s="219"/>
      <c r="G19" s="219"/>
      <c r="H19" s="220"/>
      <c r="I19" s="17">
        <f>SUM(I18:I18)</f>
        <v>850000</v>
      </c>
      <c r="K19" s="2" t="s">
        <v>26</v>
      </c>
    </row>
    <row r="20" spans="1:17" x14ac:dyDescent="0.25">
      <c r="A20" s="221"/>
      <c r="B20" s="221"/>
      <c r="C20" s="101"/>
      <c r="D20" s="101"/>
      <c r="E20" s="101"/>
      <c r="F20" s="101"/>
      <c r="G20" s="18"/>
      <c r="H20" s="18"/>
      <c r="I20" s="19"/>
    </row>
    <row r="21" spans="1:17" x14ac:dyDescent="0.25">
      <c r="A21" s="101"/>
      <c r="B21" s="101"/>
      <c r="C21" s="101"/>
      <c r="D21" s="101"/>
      <c r="E21" s="101"/>
      <c r="F21" s="101"/>
      <c r="G21" s="37" t="s">
        <v>25</v>
      </c>
      <c r="H21" s="20" t="e">
        <f>#REF!*1%</f>
        <v>#REF!</v>
      </c>
      <c r="I21" s="19">
        <f>I19*1%</f>
        <v>8500</v>
      </c>
    </row>
    <row r="22" spans="1:17" x14ac:dyDescent="0.25">
      <c r="A22" s="101"/>
      <c r="B22" s="101"/>
      <c r="C22" s="101"/>
      <c r="D22" s="101"/>
      <c r="E22" s="101"/>
      <c r="F22" s="101"/>
      <c r="G22" s="37" t="s">
        <v>83</v>
      </c>
      <c r="H22" s="19">
        <f>H20*10%</f>
        <v>0</v>
      </c>
      <c r="I22" s="19">
        <v>0</v>
      </c>
    </row>
    <row r="23" spans="1:17" ht="16.5" thickBot="1" x14ac:dyDescent="0.3">
      <c r="E23" s="1"/>
      <c r="F23" s="1"/>
      <c r="G23" s="34" t="s">
        <v>84</v>
      </c>
      <c r="H23" s="21">
        <v>0</v>
      </c>
      <c r="I23" s="21">
        <f>I19-I22</f>
        <v>850000</v>
      </c>
      <c r="Q23" s="2" t="s">
        <v>26</v>
      </c>
    </row>
    <row r="24" spans="1:17" x14ac:dyDescent="0.25">
      <c r="E24" s="1"/>
      <c r="F24" s="1"/>
      <c r="G24" s="22" t="s">
        <v>27</v>
      </c>
      <c r="H24" s="23" t="e">
        <f>H19+H21</f>
        <v>#REF!</v>
      </c>
      <c r="I24" s="23">
        <f>I23+I21</f>
        <v>858500</v>
      </c>
    </row>
    <row r="25" spans="1:17" x14ac:dyDescent="0.25">
      <c r="E25" s="1"/>
      <c r="F25" s="1"/>
      <c r="G25" s="22"/>
      <c r="H25" s="23"/>
      <c r="I25" s="23"/>
    </row>
    <row r="26" spans="1:17" x14ac:dyDescent="0.25">
      <c r="A26" s="1" t="s">
        <v>142</v>
      </c>
      <c r="D26" s="1"/>
      <c r="E26" s="1"/>
      <c r="F26" s="1"/>
      <c r="G26" s="22"/>
      <c r="H26" s="22"/>
      <c r="I26" s="23"/>
    </row>
    <row r="27" spans="1:17" x14ac:dyDescent="0.25">
      <c r="A27" s="35"/>
      <c r="D27" s="1"/>
      <c r="E27" s="1"/>
      <c r="F27" s="1"/>
      <c r="G27" s="22"/>
      <c r="H27" s="22"/>
      <c r="I27" s="23"/>
    </row>
    <row r="28" spans="1:17" x14ac:dyDescent="0.25">
      <c r="D28" s="1"/>
      <c r="E28" s="1"/>
      <c r="F28" s="1"/>
      <c r="G28" s="22"/>
      <c r="H28" s="22"/>
      <c r="I28" s="23"/>
    </row>
    <row r="29" spans="1:17" x14ac:dyDescent="0.25">
      <c r="A29" s="24" t="s">
        <v>28</v>
      </c>
    </row>
    <row r="30" spans="1:17" x14ac:dyDescent="0.25">
      <c r="A30" s="25" t="s">
        <v>29</v>
      </c>
      <c r="B30" s="26"/>
      <c r="C30" s="26"/>
      <c r="D30" s="27"/>
      <c r="E30" s="27"/>
      <c r="F30" s="27"/>
    </row>
    <row r="31" spans="1:17" x14ac:dyDescent="0.25">
      <c r="A31" s="25" t="s">
        <v>30</v>
      </c>
      <c r="B31" s="26"/>
      <c r="C31" s="26"/>
      <c r="D31" s="27"/>
      <c r="E31" s="27"/>
      <c r="F31" s="27"/>
    </row>
    <row r="32" spans="1:17" x14ac:dyDescent="0.25">
      <c r="A32" s="28" t="s">
        <v>31</v>
      </c>
      <c r="B32" s="29"/>
      <c r="C32" s="29"/>
      <c r="D32" s="27"/>
      <c r="E32" s="27"/>
      <c r="F32" s="27"/>
    </row>
    <row r="33" spans="1:9" x14ac:dyDescent="0.25">
      <c r="A33" s="30" t="s">
        <v>0</v>
      </c>
      <c r="B33" s="31"/>
      <c r="C33" s="31"/>
      <c r="D33" s="27"/>
      <c r="E33" s="27"/>
      <c r="F33" s="27"/>
    </row>
    <row r="34" spans="1:9" x14ac:dyDescent="0.25">
      <c r="A34" s="36"/>
      <c r="B34" s="36"/>
      <c r="C34" s="36"/>
    </row>
    <row r="35" spans="1:9" x14ac:dyDescent="0.25">
      <c r="A35" s="32"/>
      <c r="B35" s="32"/>
      <c r="C35" s="32"/>
    </row>
    <row r="36" spans="1:9" x14ac:dyDescent="0.25">
      <c r="G36" s="33" t="s">
        <v>32</v>
      </c>
      <c r="H36" s="222" t="str">
        <f>+I13</f>
        <v xml:space="preserve"> 11 November 2021</v>
      </c>
      <c r="I36" s="237"/>
    </row>
    <row r="43" spans="1:9" x14ac:dyDescent="0.25">
      <c r="G43" s="223" t="s">
        <v>33</v>
      </c>
      <c r="H43" s="223"/>
      <c r="I43" s="223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" right="0" top="0.75" bottom="0.75" header="0.3" footer="0.3"/>
  <pageSetup scale="90" orientation="portrait" horizontalDpi="4294967293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5" workbookViewId="0">
      <selection activeCell="E18" sqref="E18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2" t="s">
        <v>81</v>
      </c>
      <c r="G12" s="3" t="s">
        <v>9</v>
      </c>
      <c r="H12" s="7" t="s">
        <v>10</v>
      </c>
      <c r="I12" s="8" t="s">
        <v>145</v>
      </c>
    </row>
    <row r="13" spans="1:9" x14ac:dyDescent="0.25">
      <c r="G13" s="3" t="s">
        <v>11</v>
      </c>
      <c r="H13" s="7" t="s">
        <v>10</v>
      </c>
      <c r="I13" s="9" t="s">
        <v>146</v>
      </c>
    </row>
    <row r="14" spans="1:9" x14ac:dyDescent="0.25">
      <c r="G14" s="3" t="s">
        <v>12</v>
      </c>
      <c r="H14" s="7" t="s">
        <v>10</v>
      </c>
      <c r="I14" s="9" t="s">
        <v>144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x14ac:dyDescent="0.25">
      <c r="A17" s="10" t="s">
        <v>15</v>
      </c>
      <c r="B17" s="75" t="s">
        <v>16</v>
      </c>
      <c r="C17" s="75" t="s">
        <v>17</v>
      </c>
      <c r="D17" s="75" t="s">
        <v>18</v>
      </c>
      <c r="E17" s="75" t="s">
        <v>19</v>
      </c>
      <c r="F17" s="102" t="s">
        <v>35</v>
      </c>
      <c r="G17" s="238" t="s">
        <v>22</v>
      </c>
      <c r="H17" s="239"/>
      <c r="I17" s="11" t="s">
        <v>23</v>
      </c>
    </row>
    <row r="18" spans="1:17" ht="78.75" x14ac:dyDescent="0.25">
      <c r="A18" s="12">
        <v>1</v>
      </c>
      <c r="B18" s="97">
        <v>44498</v>
      </c>
      <c r="C18" s="14" t="s">
        <v>148</v>
      </c>
      <c r="D18" s="15" t="s">
        <v>185</v>
      </c>
      <c r="E18" s="15" t="s">
        <v>147</v>
      </c>
      <c r="F18" s="16">
        <v>1</v>
      </c>
      <c r="G18" s="216">
        <v>5800000</v>
      </c>
      <c r="H18" s="217"/>
      <c r="I18" s="74">
        <f>G18</f>
        <v>5800000</v>
      </c>
      <c r="K18"/>
    </row>
    <row r="19" spans="1:17" ht="16.5" thickBot="1" x14ac:dyDescent="0.3">
      <c r="A19" s="218" t="s">
        <v>24</v>
      </c>
      <c r="B19" s="219"/>
      <c r="C19" s="219"/>
      <c r="D19" s="219"/>
      <c r="E19" s="219"/>
      <c r="F19" s="219"/>
      <c r="G19" s="219"/>
      <c r="H19" s="220"/>
      <c r="I19" s="17">
        <f>SUM(I18:I18)</f>
        <v>5800000</v>
      </c>
      <c r="K19" s="2" t="s">
        <v>26</v>
      </c>
    </row>
    <row r="20" spans="1:17" x14ac:dyDescent="0.25">
      <c r="A20" s="221"/>
      <c r="B20" s="221"/>
      <c r="C20" s="101"/>
      <c r="D20" s="101"/>
      <c r="E20" s="101"/>
      <c r="F20" s="101"/>
      <c r="G20" s="18"/>
      <c r="H20" s="18"/>
      <c r="I20" s="19"/>
    </row>
    <row r="21" spans="1:17" x14ac:dyDescent="0.25">
      <c r="A21" s="101"/>
      <c r="B21" s="101"/>
      <c r="C21" s="101"/>
      <c r="D21" s="101"/>
      <c r="E21" s="101"/>
      <c r="F21" s="101"/>
      <c r="G21" s="37" t="s">
        <v>25</v>
      </c>
      <c r="H21" s="20" t="e">
        <f>#REF!*1%</f>
        <v>#REF!</v>
      </c>
      <c r="I21" s="19">
        <f>I19*1%</f>
        <v>58000</v>
      </c>
    </row>
    <row r="22" spans="1:17" x14ac:dyDescent="0.25">
      <c r="A22" s="101"/>
      <c r="B22" s="101"/>
      <c r="C22" s="101"/>
      <c r="D22" s="101"/>
      <c r="E22" s="101"/>
      <c r="F22" s="101"/>
      <c r="G22" s="37" t="s">
        <v>83</v>
      </c>
      <c r="H22" s="19">
        <f>H20*10%</f>
        <v>0</v>
      </c>
      <c r="I22" s="19">
        <f>I19*50%</f>
        <v>2900000</v>
      </c>
    </row>
    <row r="23" spans="1:17" ht="16.5" thickBot="1" x14ac:dyDescent="0.3">
      <c r="E23" s="1"/>
      <c r="F23" s="1"/>
      <c r="G23" s="34" t="s">
        <v>84</v>
      </c>
      <c r="H23" s="21">
        <v>0</v>
      </c>
      <c r="I23" s="21">
        <f>I19-I22</f>
        <v>2900000</v>
      </c>
      <c r="Q23" s="2" t="s">
        <v>26</v>
      </c>
    </row>
    <row r="24" spans="1:17" x14ac:dyDescent="0.25">
      <c r="E24" s="1"/>
      <c r="F24" s="1"/>
      <c r="G24" s="22" t="s">
        <v>27</v>
      </c>
      <c r="H24" s="23" t="e">
        <f>H19+H21</f>
        <v>#REF!</v>
      </c>
      <c r="I24" s="23">
        <f>I23+I21</f>
        <v>2958000</v>
      </c>
    </row>
    <row r="25" spans="1:17" x14ac:dyDescent="0.25">
      <c r="E25" s="1"/>
      <c r="F25" s="1"/>
      <c r="G25" s="22"/>
      <c r="H25" s="23"/>
      <c r="I25" s="23"/>
    </row>
    <row r="26" spans="1:17" x14ac:dyDescent="0.25">
      <c r="A26" s="1" t="s">
        <v>149</v>
      </c>
      <c r="D26" s="1"/>
      <c r="E26" s="1"/>
      <c r="F26" s="1"/>
      <c r="G26" s="22"/>
      <c r="H26" s="22"/>
      <c r="I26" s="23"/>
    </row>
    <row r="27" spans="1:17" x14ac:dyDescent="0.25">
      <c r="A27" s="35"/>
      <c r="D27" s="1"/>
      <c r="E27" s="1"/>
      <c r="F27" s="1"/>
      <c r="G27" s="22"/>
      <c r="H27" s="22"/>
      <c r="I27" s="23"/>
    </row>
    <row r="28" spans="1:17" x14ac:dyDescent="0.25">
      <c r="D28" s="1"/>
      <c r="E28" s="1"/>
      <c r="F28" s="1"/>
      <c r="G28" s="22"/>
      <c r="H28" s="22"/>
      <c r="I28" s="23"/>
    </row>
    <row r="29" spans="1:17" x14ac:dyDescent="0.25">
      <c r="A29" s="24" t="s">
        <v>28</v>
      </c>
    </row>
    <row r="30" spans="1:17" x14ac:dyDescent="0.25">
      <c r="A30" s="25" t="s">
        <v>29</v>
      </c>
      <c r="B30" s="26"/>
      <c r="C30" s="26"/>
      <c r="D30" s="27"/>
      <c r="E30" s="27"/>
      <c r="F30" s="27"/>
    </row>
    <row r="31" spans="1:17" x14ac:dyDescent="0.25">
      <c r="A31" s="25" t="s">
        <v>30</v>
      </c>
      <c r="B31" s="26"/>
      <c r="C31" s="26"/>
      <c r="D31" s="27"/>
      <c r="E31" s="27"/>
      <c r="F31" s="27"/>
    </row>
    <row r="32" spans="1:17" x14ac:dyDescent="0.25">
      <c r="A32" s="28" t="s">
        <v>31</v>
      </c>
      <c r="B32" s="29"/>
      <c r="C32" s="29"/>
      <c r="D32" s="27"/>
      <c r="E32" s="27"/>
      <c r="F32" s="27"/>
    </row>
    <row r="33" spans="1:9" x14ac:dyDescent="0.25">
      <c r="A33" s="30" t="s">
        <v>0</v>
      </c>
      <c r="B33" s="31"/>
      <c r="C33" s="31"/>
      <c r="D33" s="27"/>
      <c r="E33" s="27"/>
      <c r="F33" s="27"/>
    </row>
    <row r="34" spans="1:9" x14ac:dyDescent="0.25">
      <c r="A34" s="36"/>
      <c r="B34" s="36"/>
      <c r="C34" s="36"/>
    </row>
    <row r="35" spans="1:9" x14ac:dyDescent="0.25">
      <c r="A35" s="32"/>
      <c r="B35" s="32"/>
      <c r="C35" s="32"/>
    </row>
    <row r="36" spans="1:9" x14ac:dyDescent="0.25">
      <c r="G36" s="33" t="s">
        <v>32</v>
      </c>
      <c r="H36" s="222" t="str">
        <f>+I13</f>
        <v xml:space="preserve"> 11 November 2021</v>
      </c>
      <c r="I36" s="237"/>
    </row>
    <row r="43" spans="1:9" x14ac:dyDescent="0.25">
      <c r="G43" s="223" t="s">
        <v>33</v>
      </c>
      <c r="H43" s="223"/>
      <c r="I43" s="223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" right="0" top="0.75" bottom="0.75" header="0.3" footer="0.3"/>
  <pageSetup scale="90" orientation="portrait" horizontalDpi="4294967293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1" workbookViewId="0">
      <selection activeCell="E18" sqref="E18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2" t="s">
        <v>81</v>
      </c>
      <c r="G12" s="3" t="s">
        <v>9</v>
      </c>
      <c r="H12" s="7" t="s">
        <v>10</v>
      </c>
      <c r="I12" s="8" t="s">
        <v>151</v>
      </c>
    </row>
    <row r="13" spans="1:9" x14ac:dyDescent="0.25">
      <c r="G13" s="3" t="s">
        <v>11</v>
      </c>
      <c r="H13" s="7" t="s">
        <v>10</v>
      </c>
      <c r="I13" s="9" t="s">
        <v>146</v>
      </c>
    </row>
    <row r="14" spans="1:9" x14ac:dyDescent="0.25">
      <c r="G14" s="3" t="s">
        <v>12</v>
      </c>
      <c r="H14" s="7" t="s">
        <v>10</v>
      </c>
      <c r="I14" s="9" t="s">
        <v>144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x14ac:dyDescent="0.25">
      <c r="A17" s="10" t="s">
        <v>15</v>
      </c>
      <c r="B17" s="75" t="s">
        <v>16</v>
      </c>
      <c r="C17" s="75" t="s">
        <v>17</v>
      </c>
      <c r="D17" s="75" t="s">
        <v>18</v>
      </c>
      <c r="E17" s="75" t="s">
        <v>19</v>
      </c>
      <c r="F17" s="102" t="s">
        <v>35</v>
      </c>
      <c r="G17" s="238" t="s">
        <v>22</v>
      </c>
      <c r="H17" s="239"/>
      <c r="I17" s="11" t="s">
        <v>23</v>
      </c>
    </row>
    <row r="18" spans="1:17" ht="78.75" x14ac:dyDescent="0.25">
      <c r="A18" s="12">
        <v>1</v>
      </c>
      <c r="B18" s="97">
        <v>44491</v>
      </c>
      <c r="C18" s="14" t="s">
        <v>152</v>
      </c>
      <c r="D18" s="15" t="s">
        <v>154</v>
      </c>
      <c r="E18" s="15" t="s">
        <v>153</v>
      </c>
      <c r="F18" s="16">
        <v>1</v>
      </c>
      <c r="G18" s="216">
        <v>800000</v>
      </c>
      <c r="H18" s="217"/>
      <c r="I18" s="74">
        <f>G18</f>
        <v>800000</v>
      </c>
      <c r="K18"/>
    </row>
    <row r="19" spans="1:17" ht="16.5" thickBot="1" x14ac:dyDescent="0.3">
      <c r="A19" s="218" t="s">
        <v>24</v>
      </c>
      <c r="B19" s="219"/>
      <c r="C19" s="219"/>
      <c r="D19" s="219"/>
      <c r="E19" s="219"/>
      <c r="F19" s="219"/>
      <c r="G19" s="219"/>
      <c r="H19" s="220"/>
      <c r="I19" s="17">
        <f>SUM(I18:I18)</f>
        <v>800000</v>
      </c>
      <c r="K19" s="2" t="s">
        <v>26</v>
      </c>
    </row>
    <row r="20" spans="1:17" x14ac:dyDescent="0.25">
      <c r="A20" s="221"/>
      <c r="B20" s="221"/>
      <c r="C20" s="101"/>
      <c r="D20" s="101"/>
      <c r="E20" s="101"/>
      <c r="F20" s="101"/>
      <c r="G20" s="18"/>
      <c r="H20" s="18"/>
      <c r="I20" s="19"/>
    </row>
    <row r="21" spans="1:17" x14ac:dyDescent="0.25">
      <c r="A21" s="101"/>
      <c r="B21" s="101"/>
      <c r="C21" s="101"/>
      <c r="D21" s="101"/>
      <c r="E21" s="101"/>
      <c r="F21" s="101"/>
      <c r="G21" s="37" t="s">
        <v>25</v>
      </c>
      <c r="H21" s="20" t="e">
        <f>#REF!*1%</f>
        <v>#REF!</v>
      </c>
      <c r="I21" s="19">
        <f>I19*1%</f>
        <v>8000</v>
      </c>
    </row>
    <row r="22" spans="1:17" x14ac:dyDescent="0.25">
      <c r="A22" s="101"/>
      <c r="B22" s="101"/>
      <c r="C22" s="101"/>
      <c r="D22" s="101"/>
      <c r="E22" s="101"/>
      <c r="F22" s="101"/>
      <c r="G22" s="37" t="s">
        <v>83</v>
      </c>
      <c r="H22" s="19">
        <f>H20*10%</f>
        <v>0</v>
      </c>
      <c r="I22" s="19"/>
    </row>
    <row r="23" spans="1:17" ht="16.5" thickBot="1" x14ac:dyDescent="0.3">
      <c r="E23" s="1"/>
      <c r="F23" s="1"/>
      <c r="G23" s="34" t="s">
        <v>84</v>
      </c>
      <c r="H23" s="21">
        <v>0</v>
      </c>
      <c r="I23" s="21">
        <f>I19-I22</f>
        <v>800000</v>
      </c>
      <c r="Q23" s="2" t="s">
        <v>26</v>
      </c>
    </row>
    <row r="24" spans="1:17" x14ac:dyDescent="0.25">
      <c r="E24" s="1"/>
      <c r="F24" s="1"/>
      <c r="G24" s="22" t="s">
        <v>27</v>
      </c>
      <c r="H24" s="23" t="e">
        <f>H19+H21</f>
        <v>#REF!</v>
      </c>
      <c r="I24" s="23">
        <f>I23+I21</f>
        <v>808000</v>
      </c>
    </row>
    <row r="25" spans="1:17" x14ac:dyDescent="0.25">
      <c r="E25" s="1"/>
      <c r="F25" s="1"/>
      <c r="G25" s="22"/>
      <c r="H25" s="23"/>
      <c r="I25" s="23"/>
    </row>
    <row r="26" spans="1:17" x14ac:dyDescent="0.25">
      <c r="A26" s="1" t="s">
        <v>98</v>
      </c>
      <c r="D26" s="1"/>
      <c r="E26" s="1"/>
      <c r="F26" s="1"/>
      <c r="G26" s="22"/>
      <c r="H26" s="22"/>
      <c r="I26" s="23"/>
    </row>
    <row r="27" spans="1:17" x14ac:dyDescent="0.25">
      <c r="A27" s="35"/>
      <c r="D27" s="1"/>
      <c r="E27" s="1"/>
      <c r="F27" s="1"/>
      <c r="G27" s="22"/>
      <c r="H27" s="22"/>
      <c r="I27" s="23"/>
    </row>
    <row r="28" spans="1:17" x14ac:dyDescent="0.25">
      <c r="D28" s="1"/>
      <c r="E28" s="1"/>
      <c r="F28" s="1"/>
      <c r="G28" s="22"/>
      <c r="H28" s="22"/>
      <c r="I28" s="23"/>
    </row>
    <row r="29" spans="1:17" x14ac:dyDescent="0.25">
      <c r="A29" s="24" t="s">
        <v>28</v>
      </c>
    </row>
    <row r="30" spans="1:17" x14ac:dyDescent="0.25">
      <c r="A30" s="25" t="s">
        <v>29</v>
      </c>
      <c r="B30" s="26"/>
      <c r="C30" s="26"/>
      <c r="D30" s="27"/>
      <c r="E30" s="27"/>
      <c r="F30" s="27"/>
    </row>
    <row r="31" spans="1:17" x14ac:dyDescent="0.25">
      <c r="A31" s="25" t="s">
        <v>30</v>
      </c>
      <c r="B31" s="26"/>
      <c r="C31" s="26"/>
      <c r="D31" s="27"/>
      <c r="E31" s="27"/>
      <c r="F31" s="27"/>
    </row>
    <row r="32" spans="1:17" x14ac:dyDescent="0.25">
      <c r="A32" s="28" t="s">
        <v>31</v>
      </c>
      <c r="B32" s="29"/>
      <c r="C32" s="29"/>
      <c r="D32" s="27"/>
      <c r="E32" s="27"/>
      <c r="F32" s="27"/>
    </row>
    <row r="33" spans="1:9" x14ac:dyDescent="0.25">
      <c r="A33" s="30" t="s">
        <v>0</v>
      </c>
      <c r="B33" s="31"/>
      <c r="C33" s="31"/>
      <c r="D33" s="27"/>
      <c r="E33" s="27"/>
      <c r="F33" s="27"/>
    </row>
    <row r="34" spans="1:9" x14ac:dyDescent="0.25">
      <c r="A34" s="36"/>
      <c r="B34" s="36"/>
      <c r="C34" s="36"/>
    </row>
    <row r="35" spans="1:9" x14ac:dyDescent="0.25">
      <c r="A35" s="32"/>
      <c r="B35" s="32"/>
      <c r="C35" s="32"/>
    </row>
    <row r="36" spans="1:9" x14ac:dyDescent="0.25">
      <c r="G36" s="33" t="s">
        <v>32</v>
      </c>
      <c r="H36" s="222" t="str">
        <f>+I13</f>
        <v xml:space="preserve"> 11 November 2021</v>
      </c>
      <c r="I36" s="237"/>
    </row>
    <row r="43" spans="1:9" x14ac:dyDescent="0.25">
      <c r="G43" s="223" t="s">
        <v>33</v>
      </c>
      <c r="H43" s="223"/>
      <c r="I43" s="223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" right="0" top="0.75" bottom="0.75" header="0.3" footer="0.3"/>
  <pageSetup scale="90" orientation="portrait" horizontalDpi="4294967293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1" workbookViewId="0">
      <selection activeCell="I18" sqref="I18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2" t="s">
        <v>81</v>
      </c>
      <c r="G12" s="3" t="s">
        <v>9</v>
      </c>
      <c r="H12" s="7" t="s">
        <v>10</v>
      </c>
      <c r="I12" s="8" t="s">
        <v>156</v>
      </c>
    </row>
    <row r="13" spans="1:9" x14ac:dyDescent="0.25">
      <c r="G13" s="3" t="s">
        <v>11</v>
      </c>
      <c r="H13" s="7" t="s">
        <v>10</v>
      </c>
      <c r="I13" s="9" t="s">
        <v>146</v>
      </c>
    </row>
    <row r="14" spans="1:9" x14ac:dyDescent="0.25">
      <c r="G14" s="3" t="s">
        <v>12</v>
      </c>
      <c r="H14" s="7" t="s">
        <v>10</v>
      </c>
      <c r="I14" s="9" t="s">
        <v>144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x14ac:dyDescent="0.25">
      <c r="A17" s="10" t="s">
        <v>15</v>
      </c>
      <c r="B17" s="75" t="s">
        <v>16</v>
      </c>
      <c r="C17" s="75" t="s">
        <v>17</v>
      </c>
      <c r="D17" s="75" t="s">
        <v>18</v>
      </c>
      <c r="E17" s="75" t="s">
        <v>19</v>
      </c>
      <c r="F17" s="102" t="s">
        <v>35</v>
      </c>
      <c r="G17" s="238" t="s">
        <v>22</v>
      </c>
      <c r="H17" s="239"/>
      <c r="I17" s="11" t="s">
        <v>23</v>
      </c>
    </row>
    <row r="18" spans="1:17" ht="78.75" x14ac:dyDescent="0.25">
      <c r="A18" s="12">
        <v>1</v>
      </c>
      <c r="B18" s="97">
        <v>44500</v>
      </c>
      <c r="C18" s="14" t="s">
        <v>155</v>
      </c>
      <c r="D18" s="15" t="s">
        <v>157</v>
      </c>
      <c r="E18" s="15" t="s">
        <v>153</v>
      </c>
      <c r="F18" s="16">
        <v>1</v>
      </c>
      <c r="G18" s="216">
        <v>1100000</v>
      </c>
      <c r="H18" s="217"/>
      <c r="I18" s="74">
        <f>G18</f>
        <v>1100000</v>
      </c>
      <c r="K18"/>
    </row>
    <row r="19" spans="1:17" ht="16.5" thickBot="1" x14ac:dyDescent="0.3">
      <c r="A19" s="218" t="s">
        <v>24</v>
      </c>
      <c r="B19" s="219"/>
      <c r="C19" s="219"/>
      <c r="D19" s="219"/>
      <c r="E19" s="219"/>
      <c r="F19" s="219"/>
      <c r="G19" s="219"/>
      <c r="H19" s="220"/>
      <c r="I19" s="17">
        <f>SUM(I18:I18)</f>
        <v>1100000</v>
      </c>
      <c r="K19" s="2" t="s">
        <v>26</v>
      </c>
    </row>
    <row r="20" spans="1:17" x14ac:dyDescent="0.25">
      <c r="A20" s="221"/>
      <c r="B20" s="221"/>
      <c r="C20" s="101"/>
      <c r="D20" s="101"/>
      <c r="E20" s="101"/>
      <c r="F20" s="101"/>
      <c r="G20" s="18"/>
      <c r="H20" s="18"/>
      <c r="I20" s="19"/>
    </row>
    <row r="21" spans="1:17" x14ac:dyDescent="0.25">
      <c r="A21" s="101"/>
      <c r="B21" s="101"/>
      <c r="C21" s="101"/>
      <c r="D21" s="101"/>
      <c r="E21" s="101"/>
      <c r="F21" s="101"/>
      <c r="G21" s="37" t="s">
        <v>25</v>
      </c>
      <c r="H21" s="20" t="e">
        <f>#REF!*1%</f>
        <v>#REF!</v>
      </c>
      <c r="I21" s="19">
        <f>I19*1%</f>
        <v>11000</v>
      </c>
    </row>
    <row r="22" spans="1:17" x14ac:dyDescent="0.25">
      <c r="A22" s="101"/>
      <c r="B22" s="101"/>
      <c r="C22" s="101"/>
      <c r="D22" s="101"/>
      <c r="E22" s="101"/>
      <c r="F22" s="101"/>
      <c r="G22" s="37" t="s">
        <v>83</v>
      </c>
      <c r="H22" s="19">
        <f>H20*10%</f>
        <v>0</v>
      </c>
      <c r="I22" s="19"/>
    </row>
    <row r="23" spans="1:17" ht="16.5" thickBot="1" x14ac:dyDescent="0.3">
      <c r="E23" s="1"/>
      <c r="F23" s="1"/>
      <c r="G23" s="34" t="s">
        <v>84</v>
      </c>
      <c r="H23" s="21">
        <v>0</v>
      </c>
      <c r="I23" s="21">
        <f>I19-I22</f>
        <v>1100000</v>
      </c>
      <c r="Q23" s="2" t="s">
        <v>26</v>
      </c>
    </row>
    <row r="24" spans="1:17" x14ac:dyDescent="0.25">
      <c r="E24" s="1"/>
      <c r="F24" s="1"/>
      <c r="G24" s="22" t="s">
        <v>27</v>
      </c>
      <c r="H24" s="23" t="e">
        <f>H19+H21</f>
        <v>#REF!</v>
      </c>
      <c r="I24" s="23">
        <f>I23+I21</f>
        <v>1111000</v>
      </c>
    </row>
    <row r="25" spans="1:17" x14ac:dyDescent="0.25">
      <c r="E25" s="1"/>
      <c r="F25" s="1"/>
      <c r="G25" s="22"/>
      <c r="H25" s="23"/>
      <c r="I25" s="23"/>
    </row>
    <row r="26" spans="1:17" x14ac:dyDescent="0.25">
      <c r="A26" s="1" t="s">
        <v>158</v>
      </c>
      <c r="D26" s="1"/>
      <c r="E26" s="1"/>
      <c r="F26" s="1"/>
      <c r="G26" s="22"/>
      <c r="H26" s="22"/>
      <c r="I26" s="23"/>
    </row>
    <row r="27" spans="1:17" x14ac:dyDescent="0.25">
      <c r="A27" s="35"/>
      <c r="D27" s="1"/>
      <c r="E27" s="1"/>
      <c r="F27" s="1"/>
      <c r="G27" s="22"/>
      <c r="H27" s="22"/>
      <c r="I27" s="23"/>
    </row>
    <row r="28" spans="1:17" x14ac:dyDescent="0.25">
      <c r="D28" s="1"/>
      <c r="E28" s="1"/>
      <c r="F28" s="1"/>
      <c r="G28" s="22"/>
      <c r="H28" s="22"/>
      <c r="I28" s="23"/>
    </row>
    <row r="29" spans="1:17" x14ac:dyDescent="0.25">
      <c r="A29" s="24" t="s">
        <v>28</v>
      </c>
    </row>
    <row r="30" spans="1:17" x14ac:dyDescent="0.25">
      <c r="A30" s="25" t="s">
        <v>29</v>
      </c>
      <c r="B30" s="26"/>
      <c r="C30" s="26"/>
      <c r="D30" s="27"/>
      <c r="E30" s="27"/>
      <c r="F30" s="27"/>
    </row>
    <row r="31" spans="1:17" x14ac:dyDescent="0.25">
      <c r="A31" s="25" t="s">
        <v>30</v>
      </c>
      <c r="B31" s="26"/>
      <c r="C31" s="26"/>
      <c r="D31" s="27"/>
      <c r="E31" s="27"/>
      <c r="F31" s="27"/>
    </row>
    <row r="32" spans="1:17" x14ac:dyDescent="0.25">
      <c r="A32" s="28" t="s">
        <v>31</v>
      </c>
      <c r="B32" s="29"/>
      <c r="C32" s="29"/>
      <c r="D32" s="27"/>
      <c r="E32" s="27"/>
      <c r="F32" s="27"/>
    </row>
    <row r="33" spans="1:9" x14ac:dyDescent="0.25">
      <c r="A33" s="30" t="s">
        <v>0</v>
      </c>
      <c r="B33" s="31"/>
      <c r="C33" s="31"/>
      <c r="D33" s="27"/>
      <c r="E33" s="27"/>
      <c r="F33" s="27"/>
    </row>
    <row r="34" spans="1:9" x14ac:dyDescent="0.25">
      <c r="A34" s="36"/>
      <c r="B34" s="36"/>
      <c r="C34" s="36"/>
    </row>
    <row r="35" spans="1:9" x14ac:dyDescent="0.25">
      <c r="A35" s="32"/>
      <c r="B35" s="32"/>
      <c r="C35" s="32"/>
    </row>
    <row r="36" spans="1:9" x14ac:dyDescent="0.25">
      <c r="G36" s="33" t="s">
        <v>32</v>
      </c>
      <c r="H36" s="222" t="str">
        <f>+I13</f>
        <v xml:space="preserve"> 11 November 2021</v>
      </c>
      <c r="I36" s="237"/>
    </row>
    <row r="43" spans="1:9" x14ac:dyDescent="0.25">
      <c r="G43" s="223" t="s">
        <v>33</v>
      </c>
      <c r="H43" s="223"/>
      <c r="I43" s="223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" right="0" top="0.75" bottom="0.75" header="0.3" footer="0.3"/>
  <pageSetup scale="90" orientation="portrait" horizontalDpi="4294967293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1" workbookViewId="0">
      <selection activeCell="G21" sqref="G21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2" t="s">
        <v>81</v>
      </c>
      <c r="G12" s="3" t="s">
        <v>9</v>
      </c>
      <c r="H12" s="7" t="s">
        <v>10</v>
      </c>
      <c r="I12" s="8" t="s">
        <v>159</v>
      </c>
    </row>
    <row r="13" spans="1:9" x14ac:dyDescent="0.25">
      <c r="G13" s="3" t="s">
        <v>11</v>
      </c>
      <c r="H13" s="7" t="s">
        <v>10</v>
      </c>
      <c r="I13" s="9" t="s">
        <v>146</v>
      </c>
    </row>
    <row r="14" spans="1:9" x14ac:dyDescent="0.25">
      <c r="G14" s="3" t="s">
        <v>12</v>
      </c>
      <c r="H14" s="7" t="s">
        <v>10</v>
      </c>
      <c r="I14" s="9" t="s">
        <v>144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x14ac:dyDescent="0.25">
      <c r="A17" s="10" t="s">
        <v>15</v>
      </c>
      <c r="B17" s="75" t="s">
        <v>16</v>
      </c>
      <c r="C17" s="75" t="s">
        <v>17</v>
      </c>
      <c r="D17" s="75" t="s">
        <v>18</v>
      </c>
      <c r="E17" s="75" t="s">
        <v>19</v>
      </c>
      <c r="F17" s="102" t="s">
        <v>35</v>
      </c>
      <c r="G17" s="238" t="s">
        <v>22</v>
      </c>
      <c r="H17" s="239"/>
      <c r="I17" s="11" t="s">
        <v>23</v>
      </c>
    </row>
    <row r="18" spans="1:17" ht="78.75" x14ac:dyDescent="0.25">
      <c r="A18" s="12">
        <v>1</v>
      </c>
      <c r="B18" s="97">
        <v>44496</v>
      </c>
      <c r="C18" s="14" t="s">
        <v>160</v>
      </c>
      <c r="D18" s="15" t="s">
        <v>186</v>
      </c>
      <c r="E18" s="15" t="s">
        <v>108</v>
      </c>
      <c r="F18" s="16">
        <v>1</v>
      </c>
      <c r="G18" s="216">
        <v>3500000</v>
      </c>
      <c r="H18" s="217"/>
      <c r="I18" s="74">
        <f>G18</f>
        <v>3500000</v>
      </c>
      <c r="K18"/>
    </row>
    <row r="19" spans="1:17" ht="16.5" thickBot="1" x14ac:dyDescent="0.3">
      <c r="A19" s="218" t="s">
        <v>24</v>
      </c>
      <c r="B19" s="219"/>
      <c r="C19" s="219"/>
      <c r="D19" s="219"/>
      <c r="E19" s="219"/>
      <c r="F19" s="219"/>
      <c r="G19" s="219"/>
      <c r="H19" s="220"/>
      <c r="I19" s="17">
        <f>SUM(I18:I18)</f>
        <v>3500000</v>
      </c>
      <c r="K19" s="2" t="s">
        <v>26</v>
      </c>
    </row>
    <row r="20" spans="1:17" x14ac:dyDescent="0.25">
      <c r="A20" s="221"/>
      <c r="B20" s="221"/>
      <c r="C20" s="101"/>
      <c r="D20" s="101"/>
      <c r="E20" s="101"/>
      <c r="F20" s="101"/>
      <c r="G20" s="18"/>
      <c r="H20" s="18"/>
      <c r="I20" s="19"/>
    </row>
    <row r="21" spans="1:17" x14ac:dyDescent="0.25">
      <c r="A21" s="101"/>
      <c r="B21" s="101"/>
      <c r="C21" s="101"/>
      <c r="D21" s="101"/>
      <c r="E21" s="101"/>
      <c r="F21" s="101"/>
      <c r="G21" s="37" t="s">
        <v>25</v>
      </c>
      <c r="H21" s="20" t="e">
        <f>#REF!*1%</f>
        <v>#REF!</v>
      </c>
      <c r="I21" s="19">
        <f>I19*1%</f>
        <v>35000</v>
      </c>
    </row>
    <row r="22" spans="1:17" x14ac:dyDescent="0.25">
      <c r="A22" s="101"/>
      <c r="B22" s="101"/>
      <c r="C22" s="101"/>
      <c r="D22" s="101"/>
      <c r="E22" s="101"/>
      <c r="F22" s="101"/>
      <c r="G22" s="37" t="s">
        <v>83</v>
      </c>
      <c r="H22" s="19">
        <f>H20*10%</f>
        <v>0</v>
      </c>
      <c r="I22" s="19">
        <f>I19*50%</f>
        <v>1750000</v>
      </c>
    </row>
    <row r="23" spans="1:17" ht="16.5" thickBot="1" x14ac:dyDescent="0.3">
      <c r="E23" s="1"/>
      <c r="F23" s="1"/>
      <c r="G23" s="34" t="s">
        <v>84</v>
      </c>
      <c r="H23" s="21">
        <v>0</v>
      </c>
      <c r="I23" s="21">
        <f>I19-I22</f>
        <v>1750000</v>
      </c>
      <c r="Q23" s="2" t="s">
        <v>26</v>
      </c>
    </row>
    <row r="24" spans="1:17" x14ac:dyDescent="0.25">
      <c r="E24" s="1"/>
      <c r="F24" s="1"/>
      <c r="G24" s="22" t="s">
        <v>27</v>
      </c>
      <c r="H24" s="23" t="e">
        <f>H19+H21</f>
        <v>#REF!</v>
      </c>
      <c r="I24" s="23">
        <f>I23+I21</f>
        <v>1785000</v>
      </c>
    </row>
    <row r="25" spans="1:17" x14ac:dyDescent="0.25">
      <c r="E25" s="1"/>
      <c r="F25" s="1"/>
      <c r="G25" s="22"/>
      <c r="H25" s="23"/>
      <c r="I25" s="23"/>
    </row>
    <row r="26" spans="1:17" x14ac:dyDescent="0.25">
      <c r="A26" s="1" t="s">
        <v>161</v>
      </c>
      <c r="D26" s="1"/>
      <c r="E26" s="1"/>
      <c r="F26" s="1"/>
      <c r="G26" s="22"/>
      <c r="H26" s="22"/>
      <c r="I26" s="23"/>
    </row>
    <row r="27" spans="1:17" x14ac:dyDescent="0.25">
      <c r="A27" s="35"/>
      <c r="D27" s="1"/>
      <c r="E27" s="1"/>
      <c r="F27" s="1"/>
      <c r="G27" s="22"/>
      <c r="H27" s="22"/>
      <c r="I27" s="23"/>
    </row>
    <row r="28" spans="1:17" x14ac:dyDescent="0.25">
      <c r="D28" s="1"/>
      <c r="E28" s="1"/>
      <c r="F28" s="1"/>
      <c r="G28" s="22"/>
      <c r="H28" s="22"/>
      <c r="I28" s="23"/>
    </row>
    <row r="29" spans="1:17" x14ac:dyDescent="0.25">
      <c r="A29" s="24" t="s">
        <v>28</v>
      </c>
    </row>
    <row r="30" spans="1:17" x14ac:dyDescent="0.25">
      <c r="A30" s="25" t="s">
        <v>29</v>
      </c>
      <c r="B30" s="26"/>
      <c r="C30" s="26"/>
      <c r="D30" s="27"/>
      <c r="E30" s="27"/>
      <c r="F30" s="27"/>
    </row>
    <row r="31" spans="1:17" x14ac:dyDescent="0.25">
      <c r="A31" s="25" t="s">
        <v>30</v>
      </c>
      <c r="B31" s="26"/>
      <c r="C31" s="26"/>
      <c r="D31" s="27"/>
      <c r="E31" s="27"/>
      <c r="F31" s="27"/>
    </row>
    <row r="32" spans="1:17" x14ac:dyDescent="0.25">
      <c r="A32" s="28" t="s">
        <v>31</v>
      </c>
      <c r="B32" s="29"/>
      <c r="C32" s="29"/>
      <c r="D32" s="27"/>
      <c r="E32" s="27"/>
      <c r="F32" s="27"/>
    </row>
    <row r="33" spans="1:9" x14ac:dyDescent="0.25">
      <c r="A33" s="30" t="s">
        <v>0</v>
      </c>
      <c r="B33" s="31"/>
      <c r="C33" s="31"/>
      <c r="D33" s="27"/>
      <c r="E33" s="27"/>
      <c r="F33" s="27"/>
    </row>
    <row r="34" spans="1:9" x14ac:dyDescent="0.25">
      <c r="A34" s="36"/>
      <c r="B34" s="36"/>
      <c r="C34" s="36"/>
    </row>
    <row r="35" spans="1:9" x14ac:dyDescent="0.25">
      <c r="A35" s="32"/>
      <c r="B35" s="32"/>
      <c r="C35" s="32"/>
    </row>
    <row r="36" spans="1:9" x14ac:dyDescent="0.25">
      <c r="G36" s="33" t="s">
        <v>32</v>
      </c>
      <c r="H36" s="222" t="str">
        <f>+I13</f>
        <v xml:space="preserve"> 11 November 2021</v>
      </c>
      <c r="I36" s="237"/>
    </row>
    <row r="43" spans="1:9" x14ac:dyDescent="0.25">
      <c r="G43" s="223" t="s">
        <v>33</v>
      </c>
      <c r="H43" s="223"/>
      <c r="I43" s="223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" right="0" top="0.75" bottom="0.75" header="0.3" footer="0.3"/>
  <pageSetup scale="90" orientation="portrait" horizontalDpi="4294967293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7" workbookViewId="0">
      <selection activeCell="E18" sqref="E18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2" t="s">
        <v>81</v>
      </c>
      <c r="G12" s="3" t="s">
        <v>9</v>
      </c>
      <c r="H12" s="7" t="s">
        <v>10</v>
      </c>
      <c r="I12" s="8" t="s">
        <v>165</v>
      </c>
    </row>
    <row r="13" spans="1:9" x14ac:dyDescent="0.25">
      <c r="G13" s="3" t="s">
        <v>11</v>
      </c>
      <c r="H13" s="7" t="s">
        <v>10</v>
      </c>
      <c r="I13" s="9" t="s">
        <v>146</v>
      </c>
    </row>
    <row r="14" spans="1:9" x14ac:dyDescent="0.25">
      <c r="G14" s="3" t="s">
        <v>12</v>
      </c>
      <c r="H14" s="7" t="s">
        <v>10</v>
      </c>
      <c r="I14" s="9" t="s">
        <v>144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x14ac:dyDescent="0.25">
      <c r="A17" s="10" t="s">
        <v>15</v>
      </c>
      <c r="B17" s="75" t="s">
        <v>16</v>
      </c>
      <c r="C17" s="75" t="s">
        <v>17</v>
      </c>
      <c r="D17" s="75" t="s">
        <v>18</v>
      </c>
      <c r="E17" s="75" t="s">
        <v>19</v>
      </c>
      <c r="F17" s="102" t="s">
        <v>35</v>
      </c>
      <c r="G17" s="238" t="s">
        <v>22</v>
      </c>
      <c r="H17" s="239"/>
      <c r="I17" s="11" t="s">
        <v>23</v>
      </c>
    </row>
    <row r="18" spans="1:17" ht="78.75" x14ac:dyDescent="0.25">
      <c r="A18" s="12">
        <v>1</v>
      </c>
      <c r="B18" s="97">
        <v>44495</v>
      </c>
      <c r="C18" s="14" t="s">
        <v>163</v>
      </c>
      <c r="D18" s="15" t="s">
        <v>162</v>
      </c>
      <c r="E18" s="15" t="s">
        <v>147</v>
      </c>
      <c r="F18" s="16">
        <v>1</v>
      </c>
      <c r="G18" s="216">
        <v>5900000</v>
      </c>
      <c r="H18" s="217"/>
      <c r="I18" s="74">
        <f>G18</f>
        <v>5900000</v>
      </c>
      <c r="K18"/>
    </row>
    <row r="19" spans="1:17" ht="16.5" thickBot="1" x14ac:dyDescent="0.3">
      <c r="A19" s="218" t="s">
        <v>24</v>
      </c>
      <c r="B19" s="219"/>
      <c r="C19" s="219"/>
      <c r="D19" s="219"/>
      <c r="E19" s="219"/>
      <c r="F19" s="219"/>
      <c r="G19" s="219"/>
      <c r="H19" s="220"/>
      <c r="I19" s="17">
        <f>SUM(I18:I18)</f>
        <v>5900000</v>
      </c>
      <c r="K19" s="2" t="s">
        <v>26</v>
      </c>
    </row>
    <row r="20" spans="1:17" x14ac:dyDescent="0.25">
      <c r="A20" s="221"/>
      <c r="B20" s="221"/>
      <c r="C20" s="101"/>
      <c r="D20" s="101"/>
      <c r="E20" s="101"/>
      <c r="F20" s="101"/>
      <c r="G20" s="18"/>
      <c r="H20" s="18"/>
      <c r="I20" s="19"/>
    </row>
    <row r="21" spans="1:17" x14ac:dyDescent="0.25">
      <c r="A21" s="101"/>
      <c r="B21" s="101"/>
      <c r="C21" s="101"/>
      <c r="D21" s="101"/>
      <c r="E21" s="101"/>
      <c r="F21" s="101"/>
      <c r="G21" s="37" t="s">
        <v>25</v>
      </c>
      <c r="H21" s="20" t="e">
        <f>#REF!*1%</f>
        <v>#REF!</v>
      </c>
      <c r="I21" s="19">
        <f>I19*1%</f>
        <v>59000</v>
      </c>
    </row>
    <row r="22" spans="1:17" x14ac:dyDescent="0.25">
      <c r="A22" s="101"/>
      <c r="B22" s="101"/>
      <c r="C22" s="101"/>
      <c r="D22" s="101"/>
      <c r="E22" s="101"/>
      <c r="F22" s="101"/>
      <c r="G22" s="37" t="s">
        <v>83</v>
      </c>
      <c r="H22" s="19">
        <f>H20*10%</f>
        <v>0</v>
      </c>
      <c r="I22" s="19">
        <f>I19*50%</f>
        <v>2950000</v>
      </c>
    </row>
    <row r="23" spans="1:17" ht="16.5" thickBot="1" x14ac:dyDescent="0.3">
      <c r="E23" s="1"/>
      <c r="F23" s="1"/>
      <c r="G23" s="34" t="s">
        <v>84</v>
      </c>
      <c r="H23" s="21">
        <v>0</v>
      </c>
      <c r="I23" s="21">
        <f>I19-I22</f>
        <v>2950000</v>
      </c>
      <c r="Q23" s="2" t="s">
        <v>26</v>
      </c>
    </row>
    <row r="24" spans="1:17" x14ac:dyDescent="0.25">
      <c r="E24" s="1"/>
      <c r="F24" s="1"/>
      <c r="G24" s="22" t="s">
        <v>27</v>
      </c>
      <c r="H24" s="23" t="e">
        <f>H19+H21</f>
        <v>#REF!</v>
      </c>
      <c r="I24" s="23">
        <f>I23+I21</f>
        <v>3009000</v>
      </c>
    </row>
    <row r="25" spans="1:17" x14ac:dyDescent="0.25">
      <c r="E25" s="1"/>
      <c r="F25" s="1"/>
      <c r="G25" s="22"/>
      <c r="H25" s="23"/>
      <c r="I25" s="23"/>
    </row>
    <row r="26" spans="1:17" x14ac:dyDescent="0.25">
      <c r="A26" s="1" t="s">
        <v>164</v>
      </c>
      <c r="D26" s="1"/>
      <c r="E26" s="1"/>
      <c r="F26" s="1"/>
      <c r="G26" s="22"/>
      <c r="H26" s="22"/>
      <c r="I26" s="23"/>
    </row>
    <row r="27" spans="1:17" x14ac:dyDescent="0.25">
      <c r="A27" s="35"/>
      <c r="D27" s="1"/>
      <c r="E27" s="1"/>
      <c r="F27" s="1"/>
      <c r="G27" s="22"/>
      <c r="H27" s="22"/>
      <c r="I27" s="23"/>
    </row>
    <row r="28" spans="1:17" x14ac:dyDescent="0.25">
      <c r="D28" s="1"/>
      <c r="E28" s="1"/>
      <c r="F28" s="1"/>
      <c r="G28" s="22"/>
      <c r="H28" s="22"/>
      <c r="I28" s="23"/>
    </row>
    <row r="29" spans="1:17" x14ac:dyDescent="0.25">
      <c r="A29" s="24" t="s">
        <v>28</v>
      </c>
    </row>
    <row r="30" spans="1:17" x14ac:dyDescent="0.25">
      <c r="A30" s="25" t="s">
        <v>29</v>
      </c>
      <c r="B30" s="26"/>
      <c r="C30" s="26"/>
      <c r="D30" s="27"/>
      <c r="E30" s="27"/>
      <c r="F30" s="27"/>
    </row>
    <row r="31" spans="1:17" x14ac:dyDescent="0.25">
      <c r="A31" s="25" t="s">
        <v>30</v>
      </c>
      <c r="B31" s="26"/>
      <c r="C31" s="26"/>
      <c r="D31" s="27"/>
      <c r="E31" s="27"/>
      <c r="F31" s="27"/>
    </row>
    <row r="32" spans="1:17" x14ac:dyDescent="0.25">
      <c r="A32" s="28" t="s">
        <v>31</v>
      </c>
      <c r="B32" s="29"/>
      <c r="C32" s="29"/>
      <c r="D32" s="27"/>
      <c r="E32" s="27"/>
      <c r="F32" s="27"/>
    </row>
    <row r="33" spans="1:9" x14ac:dyDescent="0.25">
      <c r="A33" s="30" t="s">
        <v>0</v>
      </c>
      <c r="B33" s="31"/>
      <c r="C33" s="31"/>
      <c r="D33" s="27"/>
      <c r="E33" s="27"/>
      <c r="F33" s="27"/>
    </row>
    <row r="34" spans="1:9" x14ac:dyDescent="0.25">
      <c r="A34" s="36"/>
      <c r="B34" s="36"/>
      <c r="C34" s="36"/>
    </row>
    <row r="35" spans="1:9" x14ac:dyDescent="0.25">
      <c r="A35" s="32"/>
      <c r="B35" s="32"/>
      <c r="C35" s="32"/>
    </row>
    <row r="36" spans="1:9" x14ac:dyDescent="0.25">
      <c r="G36" s="33" t="s">
        <v>32</v>
      </c>
      <c r="H36" s="222" t="str">
        <f>+I13</f>
        <v xml:space="preserve"> 11 November 2021</v>
      </c>
      <c r="I36" s="237"/>
    </row>
    <row r="43" spans="1:9" x14ac:dyDescent="0.25">
      <c r="G43" s="223" t="s">
        <v>33</v>
      </c>
      <c r="H43" s="223"/>
      <c r="I43" s="223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" right="0" top="0.75" bottom="0.75" header="0.3" footer="0.3"/>
  <pageSetup scale="90" orientation="portrait" horizontalDpi="4294967293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5" workbookViewId="0">
      <selection activeCell="E18" sqref="E18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2" t="s">
        <v>81</v>
      </c>
      <c r="G12" s="3" t="s">
        <v>9</v>
      </c>
      <c r="H12" s="7" t="s">
        <v>10</v>
      </c>
      <c r="I12" s="8" t="s">
        <v>166</v>
      </c>
    </row>
    <row r="13" spans="1:9" x14ac:dyDescent="0.25">
      <c r="G13" s="3" t="s">
        <v>11</v>
      </c>
      <c r="H13" s="7" t="s">
        <v>10</v>
      </c>
      <c r="I13" s="9" t="s">
        <v>146</v>
      </c>
    </row>
    <row r="14" spans="1:9" x14ac:dyDescent="0.25">
      <c r="G14" s="3" t="s">
        <v>12</v>
      </c>
      <c r="H14" s="7" t="s">
        <v>10</v>
      </c>
      <c r="I14" s="9" t="s">
        <v>144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x14ac:dyDescent="0.25">
      <c r="A17" s="10" t="s">
        <v>15</v>
      </c>
      <c r="B17" s="75" t="s">
        <v>16</v>
      </c>
      <c r="C17" s="75" t="s">
        <v>17</v>
      </c>
      <c r="D17" s="75" t="s">
        <v>18</v>
      </c>
      <c r="E17" s="75" t="s">
        <v>19</v>
      </c>
      <c r="F17" s="102" t="s">
        <v>35</v>
      </c>
      <c r="G17" s="238" t="s">
        <v>22</v>
      </c>
      <c r="H17" s="239"/>
      <c r="I17" s="11" t="s">
        <v>23</v>
      </c>
    </row>
    <row r="18" spans="1:17" ht="78.75" x14ac:dyDescent="0.25">
      <c r="A18" s="12">
        <v>1</v>
      </c>
      <c r="B18" s="97">
        <v>44497</v>
      </c>
      <c r="C18" s="14" t="s">
        <v>167</v>
      </c>
      <c r="D18" s="15" t="s">
        <v>168</v>
      </c>
      <c r="E18" s="15" t="s">
        <v>169</v>
      </c>
      <c r="F18" s="16">
        <v>1</v>
      </c>
      <c r="G18" s="216">
        <v>850000</v>
      </c>
      <c r="H18" s="217"/>
      <c r="I18" s="74">
        <f>G18</f>
        <v>850000</v>
      </c>
      <c r="K18"/>
    </row>
    <row r="19" spans="1:17" ht="16.5" thickBot="1" x14ac:dyDescent="0.3">
      <c r="A19" s="218" t="s">
        <v>24</v>
      </c>
      <c r="B19" s="219"/>
      <c r="C19" s="219"/>
      <c r="D19" s="219"/>
      <c r="E19" s="219"/>
      <c r="F19" s="219"/>
      <c r="G19" s="219"/>
      <c r="H19" s="220"/>
      <c r="I19" s="17">
        <f>SUM(I18:I18)</f>
        <v>850000</v>
      </c>
      <c r="K19" s="2" t="s">
        <v>26</v>
      </c>
    </row>
    <row r="20" spans="1:17" x14ac:dyDescent="0.25">
      <c r="A20" s="221"/>
      <c r="B20" s="221"/>
      <c r="C20" s="101"/>
      <c r="D20" s="101"/>
      <c r="E20" s="101"/>
      <c r="F20" s="101"/>
      <c r="G20" s="18"/>
      <c r="H20" s="18"/>
      <c r="I20" s="19"/>
    </row>
    <row r="21" spans="1:17" x14ac:dyDescent="0.25">
      <c r="A21" s="101"/>
      <c r="B21" s="101"/>
      <c r="C21" s="101"/>
      <c r="D21" s="101"/>
      <c r="E21" s="101"/>
      <c r="F21" s="101"/>
      <c r="G21" s="37" t="s">
        <v>25</v>
      </c>
      <c r="H21" s="20" t="e">
        <f>#REF!*1%</f>
        <v>#REF!</v>
      </c>
      <c r="I21" s="19">
        <f>I19*1%</f>
        <v>8500</v>
      </c>
    </row>
    <row r="22" spans="1:17" x14ac:dyDescent="0.25">
      <c r="A22" s="101"/>
      <c r="B22" s="101"/>
      <c r="C22" s="101"/>
      <c r="D22" s="101"/>
      <c r="E22" s="101"/>
      <c r="F22" s="101"/>
      <c r="G22" s="37" t="s">
        <v>83</v>
      </c>
      <c r="H22" s="19">
        <f>H20*10%</f>
        <v>0</v>
      </c>
      <c r="I22" s="19"/>
    </row>
    <row r="23" spans="1:17" ht="16.5" thickBot="1" x14ac:dyDescent="0.3">
      <c r="E23" s="1"/>
      <c r="F23" s="1"/>
      <c r="G23" s="34" t="s">
        <v>84</v>
      </c>
      <c r="H23" s="21">
        <v>0</v>
      </c>
      <c r="I23" s="21">
        <f>I19-I22</f>
        <v>850000</v>
      </c>
      <c r="Q23" s="2" t="s">
        <v>26</v>
      </c>
    </row>
    <row r="24" spans="1:17" x14ac:dyDescent="0.25">
      <c r="E24" s="1"/>
      <c r="F24" s="1"/>
      <c r="G24" s="22" t="s">
        <v>27</v>
      </c>
      <c r="H24" s="23" t="e">
        <f>H19+H21</f>
        <v>#REF!</v>
      </c>
      <c r="I24" s="23">
        <f>I23+I21</f>
        <v>858500</v>
      </c>
    </row>
    <row r="25" spans="1:17" x14ac:dyDescent="0.25">
      <c r="E25" s="1"/>
      <c r="F25" s="1"/>
      <c r="G25" s="22"/>
      <c r="H25" s="23"/>
      <c r="I25" s="23"/>
    </row>
    <row r="26" spans="1:17" x14ac:dyDescent="0.25">
      <c r="A26" s="1" t="s">
        <v>142</v>
      </c>
      <c r="D26" s="1"/>
      <c r="E26" s="1"/>
      <c r="F26" s="1"/>
      <c r="G26" s="22"/>
      <c r="H26" s="22"/>
      <c r="I26" s="23"/>
    </row>
    <row r="27" spans="1:17" x14ac:dyDescent="0.25">
      <c r="A27" s="35"/>
      <c r="D27" s="1"/>
      <c r="E27" s="1"/>
      <c r="F27" s="1"/>
      <c r="G27" s="22"/>
      <c r="H27" s="22"/>
      <c r="I27" s="23"/>
    </row>
    <row r="28" spans="1:17" x14ac:dyDescent="0.25">
      <c r="D28" s="1"/>
      <c r="E28" s="1"/>
      <c r="F28" s="1"/>
      <c r="G28" s="22"/>
      <c r="H28" s="22"/>
      <c r="I28" s="23"/>
    </row>
    <row r="29" spans="1:17" x14ac:dyDescent="0.25">
      <c r="A29" s="24" t="s">
        <v>28</v>
      </c>
    </row>
    <row r="30" spans="1:17" x14ac:dyDescent="0.25">
      <c r="A30" s="25" t="s">
        <v>29</v>
      </c>
      <c r="B30" s="26"/>
      <c r="C30" s="26"/>
      <c r="D30" s="27"/>
      <c r="E30" s="27"/>
      <c r="F30" s="27"/>
    </row>
    <row r="31" spans="1:17" x14ac:dyDescent="0.25">
      <c r="A31" s="25" t="s">
        <v>30</v>
      </c>
      <c r="B31" s="26"/>
      <c r="C31" s="26"/>
      <c r="D31" s="27"/>
      <c r="E31" s="27"/>
      <c r="F31" s="27"/>
    </row>
    <row r="32" spans="1:17" x14ac:dyDescent="0.25">
      <c r="A32" s="28" t="s">
        <v>31</v>
      </c>
      <c r="B32" s="29"/>
      <c r="C32" s="29"/>
      <c r="D32" s="27"/>
      <c r="E32" s="27"/>
      <c r="F32" s="27"/>
    </row>
    <row r="33" spans="1:9" x14ac:dyDescent="0.25">
      <c r="A33" s="30" t="s">
        <v>0</v>
      </c>
      <c r="B33" s="31"/>
      <c r="C33" s="31"/>
      <c r="D33" s="27"/>
      <c r="E33" s="27"/>
      <c r="F33" s="27"/>
    </row>
    <row r="34" spans="1:9" x14ac:dyDescent="0.25">
      <c r="A34" s="36"/>
      <c r="B34" s="36"/>
      <c r="C34" s="36"/>
    </row>
    <row r="35" spans="1:9" x14ac:dyDescent="0.25">
      <c r="A35" s="32"/>
      <c r="B35" s="32"/>
      <c r="C35" s="32"/>
    </row>
    <row r="36" spans="1:9" x14ac:dyDescent="0.25">
      <c r="G36" s="33" t="s">
        <v>32</v>
      </c>
      <c r="H36" s="222" t="str">
        <f>+I13</f>
        <v xml:space="preserve"> 11 November 2021</v>
      </c>
      <c r="I36" s="237"/>
    </row>
    <row r="43" spans="1:9" x14ac:dyDescent="0.25">
      <c r="G43" s="223" t="s">
        <v>33</v>
      </c>
      <c r="H43" s="223"/>
      <c r="I43" s="223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" right="0" top="0.75" bottom="0.75" header="0.3" footer="0.3"/>
  <pageSetup scale="90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3"/>
  <sheetViews>
    <sheetView topLeftCell="A10" workbookViewId="0">
      <selection activeCell="F20" sqref="F20"/>
    </sheetView>
  </sheetViews>
  <sheetFormatPr defaultRowHeight="15" x14ac:dyDescent="0.25"/>
  <cols>
    <col min="1" max="1" width="5.140625" style="40" customWidth="1"/>
    <col min="2" max="2" width="9.85546875" style="40" customWidth="1"/>
    <col min="3" max="3" width="8.85546875" style="40" customWidth="1"/>
    <col min="4" max="4" width="7.5703125" style="40" customWidth="1"/>
    <col min="5" max="5" width="25.85546875" style="40" customWidth="1"/>
    <col min="6" max="6" width="12.42578125" style="40" customWidth="1"/>
    <col min="7" max="7" width="5.28515625" style="40" customWidth="1"/>
    <col min="8" max="8" width="13.5703125" style="41" customWidth="1"/>
    <col min="9" max="9" width="1.42578125" style="41" customWidth="1"/>
    <col min="10" max="10" width="17.85546875" style="40" customWidth="1"/>
    <col min="11" max="16384" width="9.140625" style="40"/>
  </cols>
  <sheetData>
    <row r="2" spans="1:16" ht="15.75" x14ac:dyDescent="0.25">
      <c r="A2" s="1" t="s">
        <v>0</v>
      </c>
      <c r="B2" s="39"/>
      <c r="C2" s="39"/>
      <c r="D2" s="39"/>
    </row>
    <row r="3" spans="1:16" x14ac:dyDescent="0.25">
      <c r="A3" s="4" t="s">
        <v>1</v>
      </c>
      <c r="B3" s="4"/>
      <c r="C3" s="4"/>
      <c r="D3" s="4"/>
    </row>
    <row r="4" spans="1:16" x14ac:dyDescent="0.25">
      <c r="A4" s="4" t="s">
        <v>2</v>
      </c>
      <c r="B4" s="4"/>
      <c r="C4" s="4"/>
      <c r="D4" s="4"/>
    </row>
    <row r="5" spans="1:16" x14ac:dyDescent="0.25">
      <c r="A5" s="4" t="s">
        <v>3</v>
      </c>
      <c r="B5" s="4"/>
      <c r="C5" s="4"/>
      <c r="D5" s="4"/>
    </row>
    <row r="6" spans="1:16" x14ac:dyDescent="0.25">
      <c r="A6" s="4" t="s">
        <v>4</v>
      </c>
      <c r="B6" s="4"/>
      <c r="C6" s="4"/>
      <c r="D6" s="4"/>
    </row>
    <row r="7" spans="1:16" x14ac:dyDescent="0.25">
      <c r="A7" s="4" t="s">
        <v>5</v>
      </c>
      <c r="B7" s="4"/>
      <c r="C7" s="4"/>
      <c r="D7" s="4"/>
    </row>
    <row r="9" spans="1:16" ht="15.75" thickBot="1" x14ac:dyDescent="0.3">
      <c r="A9" s="42"/>
      <c r="B9" s="42"/>
      <c r="C9" s="42"/>
      <c r="D9" s="42"/>
      <c r="E9" s="42"/>
      <c r="F9" s="42"/>
      <c r="G9" s="42"/>
      <c r="H9" s="43"/>
      <c r="I9" s="43"/>
      <c r="J9" s="42"/>
    </row>
    <row r="10" spans="1:16" ht="24" thickBot="1" x14ac:dyDescent="0.4">
      <c r="A10" s="224" t="s">
        <v>6</v>
      </c>
      <c r="B10" s="225"/>
      <c r="C10" s="225"/>
      <c r="D10" s="225"/>
      <c r="E10" s="225"/>
      <c r="F10" s="225"/>
      <c r="G10" s="225"/>
      <c r="H10" s="225"/>
      <c r="I10" s="225"/>
      <c r="J10" s="226"/>
    </row>
    <row r="12" spans="1:16" ht="15.75" x14ac:dyDescent="0.25">
      <c r="A12" s="40" t="s">
        <v>7</v>
      </c>
      <c r="B12" s="40" t="s">
        <v>36</v>
      </c>
      <c r="H12" s="41" t="s">
        <v>9</v>
      </c>
      <c r="I12" s="44" t="s">
        <v>10</v>
      </c>
      <c r="J12" s="8" t="s">
        <v>63</v>
      </c>
    </row>
    <row r="13" spans="1:16" ht="15.75" x14ac:dyDescent="0.25">
      <c r="B13" s="45" t="s">
        <v>37</v>
      </c>
      <c r="C13" s="45"/>
      <c r="D13" s="45"/>
      <c r="E13" s="45"/>
      <c r="F13" s="45"/>
      <c r="H13" s="41" t="s">
        <v>11</v>
      </c>
      <c r="I13" s="44" t="s">
        <v>10</v>
      </c>
      <c r="J13" s="9" t="s">
        <v>55</v>
      </c>
      <c r="P13" s="40" t="s">
        <v>26</v>
      </c>
    </row>
    <row r="14" spans="1:16" ht="15.75" x14ac:dyDescent="0.25">
      <c r="B14" s="45" t="s">
        <v>38</v>
      </c>
      <c r="C14" s="45"/>
      <c r="D14" s="45"/>
      <c r="E14" s="45"/>
      <c r="F14" s="45"/>
      <c r="H14" s="41" t="s">
        <v>12</v>
      </c>
      <c r="I14" s="44" t="s">
        <v>10</v>
      </c>
      <c r="J14" s="9" t="s">
        <v>56</v>
      </c>
    </row>
    <row r="15" spans="1:16" x14ac:dyDescent="0.25">
      <c r="B15" s="45" t="s">
        <v>39</v>
      </c>
      <c r="C15" s="45"/>
      <c r="D15" s="45"/>
      <c r="E15" s="45"/>
      <c r="F15" s="45"/>
      <c r="J15" s="46"/>
    </row>
    <row r="16" spans="1:16" x14ac:dyDescent="0.25">
      <c r="B16" s="45"/>
      <c r="C16" s="45"/>
      <c r="D16" s="45"/>
      <c r="E16" s="45"/>
      <c r="F16" s="45"/>
      <c r="J16" s="46"/>
    </row>
    <row r="17" spans="1:10" x14ac:dyDescent="0.25">
      <c r="A17" s="40" t="s">
        <v>13</v>
      </c>
      <c r="B17" s="40" t="s">
        <v>14</v>
      </c>
      <c r="H17" s="40"/>
      <c r="I17" s="40"/>
    </row>
    <row r="18" spans="1:10" ht="15.75" thickBot="1" x14ac:dyDescent="0.3"/>
    <row r="19" spans="1:10" ht="15.75" x14ac:dyDescent="0.25">
      <c r="A19" s="47" t="s">
        <v>15</v>
      </c>
      <c r="B19" s="48" t="s">
        <v>16</v>
      </c>
      <c r="C19" s="48" t="s">
        <v>17</v>
      </c>
      <c r="D19" s="48" t="s">
        <v>40</v>
      </c>
      <c r="E19" s="49" t="s">
        <v>18</v>
      </c>
      <c r="F19" s="49" t="s">
        <v>19</v>
      </c>
      <c r="G19" s="48" t="s">
        <v>35</v>
      </c>
      <c r="H19" s="227" t="s">
        <v>22</v>
      </c>
      <c r="I19" s="228"/>
      <c r="J19" s="50" t="s">
        <v>23</v>
      </c>
    </row>
    <row r="20" spans="1:10" ht="51.75" customHeight="1" x14ac:dyDescent="0.25">
      <c r="A20" s="51">
        <v>1</v>
      </c>
      <c r="B20" s="52">
        <v>44491</v>
      </c>
      <c r="C20" s="53" t="s">
        <v>47</v>
      </c>
      <c r="D20" s="54" t="s">
        <v>61</v>
      </c>
      <c r="E20" s="55" t="s">
        <v>48</v>
      </c>
      <c r="F20" s="55" t="s">
        <v>49</v>
      </c>
      <c r="G20" s="56">
        <v>1</v>
      </c>
      <c r="H20" s="229">
        <v>3000000</v>
      </c>
      <c r="I20" s="230"/>
      <c r="J20" s="57">
        <f>+G20*H20</f>
        <v>3000000</v>
      </c>
    </row>
    <row r="21" spans="1:10" ht="22.5" customHeight="1" thickBot="1" x14ac:dyDescent="0.3">
      <c r="A21" s="231" t="s">
        <v>24</v>
      </c>
      <c r="B21" s="232"/>
      <c r="C21" s="232"/>
      <c r="D21" s="232"/>
      <c r="E21" s="232"/>
      <c r="F21" s="232"/>
      <c r="G21" s="232"/>
      <c r="H21" s="232"/>
      <c r="I21" s="233"/>
      <c r="J21" s="58">
        <f>SUM(J20:J20)</f>
        <v>3000000</v>
      </c>
    </row>
    <row r="22" spans="1:10" x14ac:dyDescent="0.25">
      <c r="A22" s="234"/>
      <c r="B22" s="234"/>
      <c r="C22" s="234"/>
      <c r="D22" s="234"/>
      <c r="E22" s="234"/>
      <c r="F22" s="71"/>
      <c r="G22" s="71"/>
      <c r="H22" s="59"/>
      <c r="I22" s="59"/>
      <c r="J22" s="60"/>
    </row>
    <row r="23" spans="1:10" s="2" customFormat="1" ht="15.75" x14ac:dyDescent="0.25">
      <c r="A23" s="73"/>
      <c r="B23" s="73"/>
      <c r="C23" s="73"/>
      <c r="D23" s="73"/>
      <c r="E23" s="73"/>
      <c r="F23" s="73"/>
      <c r="G23" s="73"/>
      <c r="H23" s="37" t="s">
        <v>41</v>
      </c>
      <c r="I23" s="37"/>
      <c r="J23" s="19">
        <f>J21*1%</f>
        <v>30000</v>
      </c>
    </row>
    <row r="24" spans="1:10" s="2" customFormat="1" ht="16.5" thickBot="1" x14ac:dyDescent="0.3">
      <c r="A24" s="73"/>
      <c r="B24" s="73"/>
      <c r="C24" s="73"/>
      <c r="D24" s="73"/>
      <c r="E24" s="73"/>
      <c r="F24" s="73"/>
      <c r="G24" s="73"/>
      <c r="H24" s="38" t="s">
        <v>43</v>
      </c>
      <c r="I24" s="38"/>
      <c r="J24" s="21">
        <f>J21*2%</f>
        <v>60000</v>
      </c>
    </row>
    <row r="25" spans="1:10" s="2" customFormat="1" ht="15.75" x14ac:dyDescent="0.25">
      <c r="E25" s="1"/>
      <c r="F25" s="1"/>
      <c r="G25" s="1"/>
      <c r="H25" s="22" t="s">
        <v>27</v>
      </c>
      <c r="I25" s="22"/>
      <c r="J25" s="23">
        <f>J21+J23-J24</f>
        <v>2970000</v>
      </c>
    </row>
    <row r="26" spans="1:10" x14ac:dyDescent="0.25">
      <c r="A26" s="39" t="s">
        <v>62</v>
      </c>
      <c r="B26" s="39"/>
      <c r="C26" s="39"/>
      <c r="D26" s="39"/>
      <c r="G26" s="39"/>
      <c r="H26" s="61"/>
      <c r="I26" s="61"/>
      <c r="J26" s="62"/>
    </row>
    <row r="27" spans="1:10" x14ac:dyDescent="0.25">
      <c r="G27" s="39"/>
      <c r="H27" s="61"/>
      <c r="I27" s="61"/>
      <c r="J27" s="62"/>
    </row>
    <row r="28" spans="1:10" x14ac:dyDescent="0.25">
      <c r="A28" s="63" t="s">
        <v>28</v>
      </c>
    </row>
    <row r="29" spans="1:10" x14ac:dyDescent="0.25">
      <c r="A29" s="39" t="s">
        <v>29</v>
      </c>
      <c r="B29" s="39"/>
      <c r="C29" s="39"/>
      <c r="D29" s="39"/>
      <c r="E29" s="39"/>
      <c r="F29" s="39"/>
    </row>
    <row r="30" spans="1:10" x14ac:dyDescent="0.25">
      <c r="A30" s="64" t="s">
        <v>30</v>
      </c>
      <c r="B30" s="39"/>
      <c r="C30" s="39"/>
      <c r="D30" s="39"/>
    </row>
    <row r="31" spans="1:10" x14ac:dyDescent="0.25">
      <c r="A31" s="65" t="s">
        <v>31</v>
      </c>
      <c r="B31" s="64"/>
      <c r="C31" s="64"/>
      <c r="D31" s="64"/>
      <c r="E31" s="64"/>
      <c r="F31" s="64"/>
    </row>
    <row r="32" spans="1:10" x14ac:dyDescent="0.25">
      <c r="A32" s="39" t="s">
        <v>0</v>
      </c>
      <c r="B32" s="65"/>
      <c r="C32" s="65"/>
      <c r="D32" s="65"/>
      <c r="E32" s="66"/>
      <c r="F32" s="66"/>
    </row>
    <row r="33" spans="1:10" x14ac:dyDescent="0.25">
      <c r="A33" s="66"/>
      <c r="B33" s="66"/>
      <c r="C33" s="66"/>
      <c r="D33" s="66"/>
      <c r="E33" s="66"/>
      <c r="F33" s="66"/>
    </row>
    <row r="34" spans="1:10" x14ac:dyDescent="0.25">
      <c r="A34" s="65"/>
      <c r="B34" s="65"/>
      <c r="C34" s="65"/>
      <c r="D34" s="65"/>
      <c r="E34" s="67"/>
      <c r="F34" s="67"/>
    </row>
    <row r="35" spans="1:10" x14ac:dyDescent="0.25">
      <c r="H35" s="68" t="s">
        <v>42</v>
      </c>
      <c r="I35" s="235" t="str">
        <f>+J13</f>
        <v xml:space="preserve"> 01 November 2021</v>
      </c>
      <c r="J35" s="236"/>
    </row>
    <row r="43" spans="1:10" ht="15.75" x14ac:dyDescent="0.25">
      <c r="H43" s="223" t="s">
        <v>33</v>
      </c>
      <c r="I43" s="223"/>
      <c r="J43" s="223"/>
    </row>
  </sheetData>
  <mergeCells count="7">
    <mergeCell ref="H43:J43"/>
    <mergeCell ref="A10:J10"/>
    <mergeCell ref="H19:I19"/>
    <mergeCell ref="H20:I20"/>
    <mergeCell ref="A21:I21"/>
    <mergeCell ref="A22:E22"/>
    <mergeCell ref="I35:J35"/>
  </mergeCells>
  <pageMargins left="0.45" right="0" top="0.75" bottom="0.75" header="0.3" footer="0.3"/>
  <pageSetup paperSize="9" scale="90" orientation="portrait" horizontalDpi="4294967293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1" workbookViewId="0">
      <selection activeCell="I19" sqref="I19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2" t="s">
        <v>81</v>
      </c>
      <c r="G12" s="3" t="s">
        <v>9</v>
      </c>
      <c r="H12" s="7" t="s">
        <v>10</v>
      </c>
      <c r="I12" s="8" t="s">
        <v>170</v>
      </c>
    </row>
    <row r="13" spans="1:9" x14ac:dyDescent="0.25">
      <c r="G13" s="3" t="s">
        <v>11</v>
      </c>
      <c r="H13" s="7" t="s">
        <v>10</v>
      </c>
      <c r="I13" s="9" t="s">
        <v>146</v>
      </c>
    </row>
    <row r="14" spans="1:9" x14ac:dyDescent="0.25">
      <c r="G14" s="3" t="s">
        <v>12</v>
      </c>
      <c r="H14" s="7" t="s">
        <v>10</v>
      </c>
      <c r="I14" s="9" t="s">
        <v>144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x14ac:dyDescent="0.25">
      <c r="A17" s="10" t="s">
        <v>15</v>
      </c>
      <c r="B17" s="75" t="s">
        <v>16</v>
      </c>
      <c r="C17" s="75" t="s">
        <v>17</v>
      </c>
      <c r="D17" s="75" t="s">
        <v>18</v>
      </c>
      <c r="E17" s="75" t="s">
        <v>19</v>
      </c>
      <c r="F17" s="102" t="s">
        <v>35</v>
      </c>
      <c r="G17" s="238" t="s">
        <v>22</v>
      </c>
      <c r="H17" s="239"/>
      <c r="I17" s="11" t="s">
        <v>23</v>
      </c>
    </row>
    <row r="18" spans="1:17" ht="78.75" x14ac:dyDescent="0.25">
      <c r="A18" s="12">
        <v>1</v>
      </c>
      <c r="B18" s="97">
        <v>44492</v>
      </c>
      <c r="C18" s="14" t="s">
        <v>171</v>
      </c>
      <c r="D18" s="15" t="s">
        <v>172</v>
      </c>
      <c r="E18" s="15" t="s">
        <v>147</v>
      </c>
      <c r="F18" s="16">
        <v>1</v>
      </c>
      <c r="G18" s="216">
        <v>7000000</v>
      </c>
      <c r="H18" s="217"/>
      <c r="I18" s="74">
        <f>G18</f>
        <v>7000000</v>
      </c>
      <c r="K18"/>
    </row>
    <row r="19" spans="1:17" ht="16.5" thickBot="1" x14ac:dyDescent="0.3">
      <c r="A19" s="218" t="s">
        <v>24</v>
      </c>
      <c r="B19" s="219"/>
      <c r="C19" s="219"/>
      <c r="D19" s="219"/>
      <c r="E19" s="219"/>
      <c r="F19" s="219"/>
      <c r="G19" s="219"/>
      <c r="H19" s="220"/>
      <c r="I19" s="17">
        <f>SUM(I18:I18)</f>
        <v>7000000</v>
      </c>
      <c r="K19" s="2" t="s">
        <v>26</v>
      </c>
    </row>
    <row r="20" spans="1:17" x14ac:dyDescent="0.25">
      <c r="A20" s="221"/>
      <c r="B20" s="221"/>
      <c r="C20" s="101"/>
      <c r="D20" s="101"/>
      <c r="E20" s="101"/>
      <c r="F20" s="101"/>
      <c r="G20" s="18"/>
      <c r="H20" s="18"/>
      <c r="I20" s="19"/>
    </row>
    <row r="21" spans="1:17" x14ac:dyDescent="0.25">
      <c r="A21" s="101"/>
      <c r="B21" s="101"/>
      <c r="C21" s="101"/>
      <c r="D21" s="101"/>
      <c r="E21" s="101"/>
      <c r="F21" s="101"/>
      <c r="G21" s="37" t="s">
        <v>25</v>
      </c>
      <c r="H21" s="20" t="e">
        <f>#REF!*1%</f>
        <v>#REF!</v>
      </c>
      <c r="I21" s="19">
        <f>I19*1%</f>
        <v>70000</v>
      </c>
    </row>
    <row r="22" spans="1:17" x14ac:dyDescent="0.25">
      <c r="A22" s="101"/>
      <c r="B22" s="101"/>
      <c r="C22" s="101"/>
      <c r="D22" s="101"/>
      <c r="E22" s="101"/>
      <c r="F22" s="101"/>
      <c r="G22" s="37" t="s">
        <v>83</v>
      </c>
      <c r="H22" s="19">
        <f>H20*10%</f>
        <v>0</v>
      </c>
      <c r="I22" s="19">
        <f>I19*50%</f>
        <v>3500000</v>
      </c>
    </row>
    <row r="23" spans="1:17" ht="16.5" thickBot="1" x14ac:dyDescent="0.3">
      <c r="E23" s="1"/>
      <c r="F23" s="1"/>
      <c r="G23" s="34" t="s">
        <v>84</v>
      </c>
      <c r="H23" s="21">
        <v>0</v>
      </c>
      <c r="I23" s="21">
        <f>I19-I22</f>
        <v>3500000</v>
      </c>
      <c r="Q23" s="2" t="s">
        <v>26</v>
      </c>
    </row>
    <row r="24" spans="1:17" x14ac:dyDescent="0.25">
      <c r="E24" s="1"/>
      <c r="F24" s="1"/>
      <c r="G24" s="22" t="s">
        <v>27</v>
      </c>
      <c r="H24" s="23" t="e">
        <f>H19+H21</f>
        <v>#REF!</v>
      </c>
      <c r="I24" s="23">
        <f>I23+I21</f>
        <v>3570000</v>
      </c>
    </row>
    <row r="25" spans="1:17" x14ac:dyDescent="0.25">
      <c r="E25" s="1"/>
      <c r="F25" s="1"/>
      <c r="G25" s="22"/>
      <c r="H25" s="23"/>
      <c r="I25" s="23"/>
    </row>
    <row r="26" spans="1:17" x14ac:dyDescent="0.25">
      <c r="A26" s="1" t="s">
        <v>173</v>
      </c>
      <c r="D26" s="1"/>
      <c r="E26" s="1"/>
      <c r="F26" s="1"/>
      <c r="G26" s="22"/>
      <c r="H26" s="22"/>
      <c r="I26" s="23"/>
    </row>
    <row r="27" spans="1:17" x14ac:dyDescent="0.25">
      <c r="A27" s="35"/>
      <c r="D27" s="1"/>
      <c r="E27" s="1"/>
      <c r="F27" s="1"/>
      <c r="G27" s="22"/>
      <c r="H27" s="22"/>
      <c r="I27" s="23"/>
    </row>
    <row r="28" spans="1:17" x14ac:dyDescent="0.25">
      <c r="D28" s="1"/>
      <c r="E28" s="1"/>
      <c r="F28" s="1"/>
      <c r="G28" s="22"/>
      <c r="H28" s="22"/>
      <c r="I28" s="23"/>
    </row>
    <row r="29" spans="1:17" x14ac:dyDescent="0.25">
      <c r="A29" s="24" t="s">
        <v>28</v>
      </c>
    </row>
    <row r="30" spans="1:17" x14ac:dyDescent="0.25">
      <c r="A30" s="25" t="s">
        <v>29</v>
      </c>
      <c r="B30" s="26"/>
      <c r="C30" s="26"/>
      <c r="D30" s="27"/>
      <c r="E30" s="27"/>
      <c r="F30" s="27"/>
    </row>
    <row r="31" spans="1:17" x14ac:dyDescent="0.25">
      <c r="A31" s="25" t="s">
        <v>30</v>
      </c>
      <c r="B31" s="26"/>
      <c r="C31" s="26"/>
      <c r="D31" s="27"/>
      <c r="E31" s="27"/>
      <c r="F31" s="27"/>
    </row>
    <row r="32" spans="1:17" x14ac:dyDescent="0.25">
      <c r="A32" s="28" t="s">
        <v>31</v>
      </c>
      <c r="B32" s="29"/>
      <c r="C32" s="29"/>
      <c r="D32" s="27"/>
      <c r="E32" s="27"/>
      <c r="F32" s="27"/>
    </row>
    <row r="33" spans="1:9" x14ac:dyDescent="0.25">
      <c r="A33" s="30" t="s">
        <v>0</v>
      </c>
      <c r="B33" s="31"/>
      <c r="C33" s="31"/>
      <c r="D33" s="27"/>
      <c r="E33" s="27"/>
      <c r="F33" s="27"/>
    </row>
    <row r="34" spans="1:9" x14ac:dyDescent="0.25">
      <c r="A34" s="36"/>
      <c r="B34" s="36"/>
      <c r="C34" s="36"/>
    </row>
    <row r="35" spans="1:9" x14ac:dyDescent="0.25">
      <c r="A35" s="32"/>
      <c r="B35" s="32"/>
      <c r="C35" s="32"/>
    </row>
    <row r="36" spans="1:9" x14ac:dyDescent="0.25">
      <c r="G36" s="33" t="s">
        <v>32</v>
      </c>
      <c r="H36" s="222" t="str">
        <f>+I13</f>
        <v xml:space="preserve"> 11 November 2021</v>
      </c>
      <c r="I36" s="237"/>
    </row>
    <row r="43" spans="1:9" x14ac:dyDescent="0.25">
      <c r="G43" s="223" t="s">
        <v>33</v>
      </c>
      <c r="H43" s="223"/>
      <c r="I43" s="223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" right="0" top="0.75" bottom="0.75" header="0.3" footer="0.3"/>
  <pageSetup scale="90" orientation="portrait" horizontalDpi="4294967293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5" workbookViewId="0">
      <selection activeCell="E18" sqref="E18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2" t="s">
        <v>81</v>
      </c>
      <c r="G12" s="3" t="s">
        <v>9</v>
      </c>
      <c r="H12" s="7" t="s">
        <v>10</v>
      </c>
      <c r="I12" s="8" t="s">
        <v>174</v>
      </c>
    </row>
    <row r="13" spans="1:9" x14ac:dyDescent="0.25">
      <c r="G13" s="3" t="s">
        <v>11</v>
      </c>
      <c r="H13" s="7" t="s">
        <v>10</v>
      </c>
      <c r="I13" s="9" t="s">
        <v>146</v>
      </c>
    </row>
    <row r="14" spans="1:9" x14ac:dyDescent="0.25">
      <c r="G14" s="3" t="s">
        <v>12</v>
      </c>
      <c r="H14" s="7" t="s">
        <v>10</v>
      </c>
      <c r="I14" s="9" t="s">
        <v>144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x14ac:dyDescent="0.25">
      <c r="A17" s="10" t="s">
        <v>15</v>
      </c>
      <c r="B17" s="75" t="s">
        <v>16</v>
      </c>
      <c r="C17" s="75" t="s">
        <v>17</v>
      </c>
      <c r="D17" s="75" t="s">
        <v>18</v>
      </c>
      <c r="E17" s="75" t="s">
        <v>19</v>
      </c>
      <c r="F17" s="102" t="s">
        <v>35</v>
      </c>
      <c r="G17" s="238" t="s">
        <v>22</v>
      </c>
      <c r="H17" s="239"/>
      <c r="I17" s="11" t="s">
        <v>23</v>
      </c>
    </row>
    <row r="18" spans="1:17" ht="63" x14ac:dyDescent="0.25">
      <c r="A18" s="12">
        <v>1</v>
      </c>
      <c r="B18" s="97">
        <v>44483</v>
      </c>
      <c r="C18" s="14" t="s">
        <v>175</v>
      </c>
      <c r="D18" s="15" t="s">
        <v>176</v>
      </c>
      <c r="E18" s="15" t="s">
        <v>177</v>
      </c>
      <c r="F18" s="16">
        <v>1</v>
      </c>
      <c r="G18" s="216">
        <v>1100000</v>
      </c>
      <c r="H18" s="217"/>
      <c r="I18" s="74">
        <f>G18</f>
        <v>1100000</v>
      </c>
      <c r="K18"/>
    </row>
    <row r="19" spans="1:17" ht="16.5" thickBot="1" x14ac:dyDescent="0.3">
      <c r="A19" s="218" t="s">
        <v>24</v>
      </c>
      <c r="B19" s="219"/>
      <c r="C19" s="219"/>
      <c r="D19" s="219"/>
      <c r="E19" s="219"/>
      <c r="F19" s="219"/>
      <c r="G19" s="219"/>
      <c r="H19" s="220"/>
      <c r="I19" s="17">
        <f>SUM(I18:I18)</f>
        <v>1100000</v>
      </c>
      <c r="K19" s="2" t="s">
        <v>26</v>
      </c>
    </row>
    <row r="20" spans="1:17" x14ac:dyDescent="0.25">
      <c r="A20" s="221"/>
      <c r="B20" s="221"/>
      <c r="C20" s="101"/>
      <c r="D20" s="101"/>
      <c r="E20" s="101"/>
      <c r="F20" s="101"/>
      <c r="G20" s="18"/>
      <c r="H20" s="18"/>
      <c r="I20" s="19"/>
    </row>
    <row r="21" spans="1:17" x14ac:dyDescent="0.25">
      <c r="A21" s="101"/>
      <c r="B21" s="101"/>
      <c r="C21" s="101"/>
      <c r="D21" s="101"/>
      <c r="E21" s="101"/>
      <c r="F21" s="101"/>
      <c r="G21" s="37" t="s">
        <v>25</v>
      </c>
      <c r="H21" s="20" t="e">
        <f>#REF!*1%</f>
        <v>#REF!</v>
      </c>
      <c r="I21" s="19">
        <f>I19*1%</f>
        <v>11000</v>
      </c>
    </row>
    <row r="22" spans="1:17" x14ac:dyDescent="0.25">
      <c r="A22" s="101"/>
      <c r="B22" s="101"/>
      <c r="C22" s="101"/>
      <c r="D22" s="101"/>
      <c r="E22" s="101"/>
      <c r="F22" s="101"/>
      <c r="G22" s="37" t="s">
        <v>83</v>
      </c>
      <c r="H22" s="19">
        <f>H20*10%</f>
        <v>0</v>
      </c>
      <c r="I22" s="19"/>
    </row>
    <row r="23" spans="1:17" ht="16.5" thickBot="1" x14ac:dyDescent="0.3">
      <c r="E23" s="1"/>
      <c r="F23" s="1"/>
      <c r="G23" s="34" t="s">
        <v>84</v>
      </c>
      <c r="H23" s="21">
        <v>0</v>
      </c>
      <c r="I23" s="21">
        <f>I19-I22</f>
        <v>1100000</v>
      </c>
      <c r="Q23" s="2" t="s">
        <v>26</v>
      </c>
    </row>
    <row r="24" spans="1:17" x14ac:dyDescent="0.25">
      <c r="E24" s="1"/>
      <c r="F24" s="1"/>
      <c r="G24" s="22" t="s">
        <v>27</v>
      </c>
      <c r="H24" s="23" t="e">
        <f>H19+H21</f>
        <v>#REF!</v>
      </c>
      <c r="I24" s="23">
        <f>I23+I21</f>
        <v>1111000</v>
      </c>
    </row>
    <row r="25" spans="1:17" x14ac:dyDescent="0.25">
      <c r="E25" s="1"/>
      <c r="F25" s="1"/>
      <c r="G25" s="22"/>
      <c r="H25" s="23"/>
      <c r="I25" s="23"/>
    </row>
    <row r="26" spans="1:17" x14ac:dyDescent="0.25">
      <c r="A26" s="1" t="s">
        <v>178</v>
      </c>
      <c r="D26" s="1"/>
      <c r="E26" s="1"/>
      <c r="F26" s="1"/>
      <c r="G26" s="22"/>
      <c r="H26" s="22"/>
      <c r="I26" s="23"/>
    </row>
    <row r="27" spans="1:17" x14ac:dyDescent="0.25">
      <c r="A27" s="35"/>
      <c r="D27" s="1"/>
      <c r="E27" s="1"/>
      <c r="F27" s="1"/>
      <c r="G27" s="22"/>
      <c r="H27" s="22"/>
      <c r="I27" s="23"/>
    </row>
    <row r="28" spans="1:17" x14ac:dyDescent="0.25">
      <c r="D28" s="1"/>
      <c r="E28" s="1"/>
      <c r="F28" s="1"/>
      <c r="G28" s="22"/>
      <c r="H28" s="22"/>
      <c r="I28" s="23"/>
    </row>
    <row r="29" spans="1:17" x14ac:dyDescent="0.25">
      <c r="A29" s="24" t="s">
        <v>28</v>
      </c>
    </row>
    <row r="30" spans="1:17" x14ac:dyDescent="0.25">
      <c r="A30" s="25" t="s">
        <v>29</v>
      </c>
      <c r="B30" s="26"/>
      <c r="C30" s="26"/>
      <c r="D30" s="27"/>
      <c r="E30" s="27"/>
      <c r="F30" s="27"/>
    </row>
    <row r="31" spans="1:17" x14ac:dyDescent="0.25">
      <c r="A31" s="25" t="s">
        <v>30</v>
      </c>
      <c r="B31" s="26"/>
      <c r="C31" s="26"/>
      <c r="D31" s="27"/>
      <c r="E31" s="27"/>
      <c r="F31" s="27"/>
    </row>
    <row r="32" spans="1:17" x14ac:dyDescent="0.25">
      <c r="A32" s="28" t="s">
        <v>31</v>
      </c>
      <c r="B32" s="29"/>
      <c r="C32" s="29"/>
      <c r="D32" s="27"/>
      <c r="E32" s="27"/>
      <c r="F32" s="27"/>
    </row>
    <row r="33" spans="1:9" x14ac:dyDescent="0.25">
      <c r="A33" s="30" t="s">
        <v>0</v>
      </c>
      <c r="B33" s="31"/>
      <c r="C33" s="31"/>
      <c r="D33" s="27"/>
      <c r="E33" s="27"/>
      <c r="F33" s="27"/>
    </row>
    <row r="34" spans="1:9" x14ac:dyDescent="0.25">
      <c r="A34" s="36"/>
      <c r="B34" s="36"/>
      <c r="C34" s="36"/>
    </row>
    <row r="35" spans="1:9" x14ac:dyDescent="0.25">
      <c r="A35" s="32"/>
      <c r="B35" s="32"/>
      <c r="C35" s="32"/>
    </row>
    <row r="36" spans="1:9" x14ac:dyDescent="0.25">
      <c r="G36" s="33" t="s">
        <v>32</v>
      </c>
      <c r="H36" s="222" t="str">
        <f>+I13</f>
        <v xml:space="preserve"> 11 November 2021</v>
      </c>
      <c r="I36" s="237"/>
    </row>
    <row r="43" spans="1:9" x14ac:dyDescent="0.25">
      <c r="G43" s="223" t="s">
        <v>33</v>
      </c>
      <c r="H43" s="223"/>
      <c r="I43" s="223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" right="0" top="0.75" bottom="0.75" header="0.3" footer="0.3"/>
  <pageSetup scale="90" orientation="portrait" horizontalDpi="4294967293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5" workbookViewId="0">
      <selection activeCell="E18" sqref="E18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2" t="s">
        <v>81</v>
      </c>
      <c r="G12" s="3" t="s">
        <v>9</v>
      </c>
      <c r="H12" s="7" t="s">
        <v>10</v>
      </c>
      <c r="I12" s="8" t="s">
        <v>179</v>
      </c>
    </row>
    <row r="13" spans="1:9" x14ac:dyDescent="0.25">
      <c r="G13" s="3" t="s">
        <v>11</v>
      </c>
      <c r="H13" s="7" t="s">
        <v>10</v>
      </c>
      <c r="I13" s="9" t="s">
        <v>146</v>
      </c>
    </row>
    <row r="14" spans="1:9" x14ac:dyDescent="0.25">
      <c r="G14" s="3" t="s">
        <v>12</v>
      </c>
      <c r="H14" s="7" t="s">
        <v>10</v>
      </c>
      <c r="I14" s="9" t="s">
        <v>144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x14ac:dyDescent="0.25">
      <c r="A17" s="10" t="s">
        <v>15</v>
      </c>
      <c r="B17" s="75" t="s">
        <v>16</v>
      </c>
      <c r="C17" s="75" t="s">
        <v>17</v>
      </c>
      <c r="D17" s="75" t="s">
        <v>18</v>
      </c>
      <c r="E17" s="75" t="s">
        <v>19</v>
      </c>
      <c r="F17" s="102" t="s">
        <v>35</v>
      </c>
      <c r="G17" s="238" t="s">
        <v>22</v>
      </c>
      <c r="H17" s="239"/>
      <c r="I17" s="11" t="s">
        <v>23</v>
      </c>
    </row>
    <row r="18" spans="1:17" ht="63" x14ac:dyDescent="0.25">
      <c r="A18" s="12">
        <v>1</v>
      </c>
      <c r="B18" s="97">
        <v>44487</v>
      </c>
      <c r="C18" s="14" t="s">
        <v>180</v>
      </c>
      <c r="D18" s="15" t="s">
        <v>181</v>
      </c>
      <c r="E18" s="15" t="s">
        <v>91</v>
      </c>
      <c r="F18" s="16">
        <v>1</v>
      </c>
      <c r="G18" s="216">
        <v>900000</v>
      </c>
      <c r="H18" s="217"/>
      <c r="I18" s="74">
        <f>G18</f>
        <v>900000</v>
      </c>
      <c r="K18"/>
    </row>
    <row r="19" spans="1:17" ht="16.5" thickBot="1" x14ac:dyDescent="0.3">
      <c r="A19" s="218" t="s">
        <v>24</v>
      </c>
      <c r="B19" s="219"/>
      <c r="C19" s="219"/>
      <c r="D19" s="219"/>
      <c r="E19" s="219"/>
      <c r="F19" s="219"/>
      <c r="G19" s="219"/>
      <c r="H19" s="220"/>
      <c r="I19" s="17">
        <f>SUM(I18:I18)</f>
        <v>900000</v>
      </c>
      <c r="K19" s="2" t="s">
        <v>26</v>
      </c>
    </row>
    <row r="20" spans="1:17" x14ac:dyDescent="0.25">
      <c r="A20" s="221"/>
      <c r="B20" s="221"/>
      <c r="C20" s="101"/>
      <c r="D20" s="101"/>
      <c r="E20" s="101"/>
      <c r="F20" s="101"/>
      <c r="G20" s="18"/>
      <c r="H20" s="18"/>
      <c r="I20" s="19"/>
    </row>
    <row r="21" spans="1:17" x14ac:dyDescent="0.25">
      <c r="A21" s="101"/>
      <c r="B21" s="101"/>
      <c r="C21" s="101"/>
      <c r="D21" s="101"/>
      <c r="E21" s="101"/>
      <c r="F21" s="101"/>
      <c r="G21" s="37" t="s">
        <v>25</v>
      </c>
      <c r="H21" s="20" t="e">
        <f>#REF!*1%</f>
        <v>#REF!</v>
      </c>
      <c r="I21" s="19">
        <f>I19*1%</f>
        <v>9000</v>
      </c>
    </row>
    <row r="22" spans="1:17" x14ac:dyDescent="0.25">
      <c r="A22" s="101"/>
      <c r="B22" s="101"/>
      <c r="C22" s="101"/>
      <c r="D22" s="101"/>
      <c r="E22" s="101"/>
      <c r="F22" s="101"/>
      <c r="G22" s="37" t="s">
        <v>83</v>
      </c>
      <c r="H22" s="19">
        <f>H20*10%</f>
        <v>0</v>
      </c>
      <c r="I22" s="19"/>
    </row>
    <row r="23" spans="1:17" ht="16.5" thickBot="1" x14ac:dyDescent="0.3">
      <c r="E23" s="1"/>
      <c r="F23" s="1"/>
      <c r="G23" s="34" t="s">
        <v>84</v>
      </c>
      <c r="H23" s="21">
        <v>0</v>
      </c>
      <c r="I23" s="21">
        <f>I19-I22</f>
        <v>900000</v>
      </c>
      <c r="Q23" s="2" t="s">
        <v>26</v>
      </c>
    </row>
    <row r="24" spans="1:17" x14ac:dyDescent="0.25">
      <c r="E24" s="1"/>
      <c r="F24" s="1"/>
      <c r="G24" s="22" t="s">
        <v>27</v>
      </c>
      <c r="H24" s="23" t="e">
        <f>H19+H21</f>
        <v>#REF!</v>
      </c>
      <c r="I24" s="23">
        <f>I23+I21</f>
        <v>909000</v>
      </c>
    </row>
    <row r="25" spans="1:17" x14ac:dyDescent="0.25">
      <c r="E25" s="1"/>
      <c r="F25" s="1"/>
      <c r="G25" s="22"/>
      <c r="H25" s="23"/>
      <c r="I25" s="23"/>
    </row>
    <row r="26" spans="1:17" x14ac:dyDescent="0.25">
      <c r="A26" s="1" t="s">
        <v>93</v>
      </c>
      <c r="D26" s="1"/>
      <c r="E26" s="1"/>
      <c r="F26" s="1"/>
      <c r="G26" s="22"/>
      <c r="H26" s="22"/>
      <c r="I26" s="23"/>
    </row>
    <row r="27" spans="1:17" x14ac:dyDescent="0.25">
      <c r="A27" s="35"/>
      <c r="D27" s="1"/>
      <c r="E27" s="1"/>
      <c r="F27" s="1"/>
      <c r="G27" s="22"/>
      <c r="H27" s="22"/>
      <c r="I27" s="23"/>
    </row>
    <row r="28" spans="1:17" x14ac:dyDescent="0.25">
      <c r="D28" s="1"/>
      <c r="E28" s="1"/>
      <c r="F28" s="1"/>
      <c r="G28" s="22"/>
      <c r="H28" s="22"/>
      <c r="I28" s="23"/>
    </row>
    <row r="29" spans="1:17" x14ac:dyDescent="0.25">
      <c r="A29" s="24" t="s">
        <v>28</v>
      </c>
    </row>
    <row r="30" spans="1:17" x14ac:dyDescent="0.25">
      <c r="A30" s="25" t="s">
        <v>29</v>
      </c>
      <c r="B30" s="26"/>
      <c r="C30" s="26"/>
      <c r="D30" s="27"/>
      <c r="E30" s="27"/>
      <c r="F30" s="27"/>
    </row>
    <row r="31" spans="1:17" x14ac:dyDescent="0.25">
      <c r="A31" s="25" t="s">
        <v>30</v>
      </c>
      <c r="B31" s="26"/>
      <c r="C31" s="26"/>
      <c r="D31" s="27"/>
      <c r="E31" s="27"/>
      <c r="F31" s="27"/>
    </row>
    <row r="32" spans="1:17" x14ac:dyDescent="0.25">
      <c r="A32" s="28" t="s">
        <v>31</v>
      </c>
      <c r="B32" s="29"/>
      <c r="C32" s="29"/>
      <c r="D32" s="27"/>
      <c r="E32" s="27"/>
      <c r="F32" s="27"/>
    </row>
    <row r="33" spans="1:9" x14ac:dyDescent="0.25">
      <c r="A33" s="30" t="s">
        <v>0</v>
      </c>
      <c r="B33" s="31"/>
      <c r="C33" s="31"/>
      <c r="D33" s="27"/>
      <c r="E33" s="27"/>
      <c r="F33" s="27"/>
    </row>
    <row r="34" spans="1:9" x14ac:dyDescent="0.25">
      <c r="A34" s="36"/>
      <c r="B34" s="36"/>
      <c r="C34" s="36"/>
    </row>
    <row r="35" spans="1:9" x14ac:dyDescent="0.25">
      <c r="A35" s="32"/>
      <c r="B35" s="32"/>
      <c r="C35" s="32"/>
    </row>
    <row r="36" spans="1:9" x14ac:dyDescent="0.25">
      <c r="G36" s="33" t="s">
        <v>32</v>
      </c>
      <c r="H36" s="222" t="str">
        <f>+I13</f>
        <v xml:space="preserve"> 11 November 2021</v>
      </c>
      <c r="I36" s="237"/>
    </row>
    <row r="43" spans="1:9" x14ac:dyDescent="0.25">
      <c r="G43" s="223" t="s">
        <v>33</v>
      </c>
      <c r="H43" s="223"/>
      <c r="I43" s="223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" right="0" top="0.75" bottom="0.75" header="0.3" footer="0.3"/>
  <pageSetup scale="90" orientation="portrait" horizontalDpi="4294967293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8" workbookViewId="0">
      <selection activeCell="E18" sqref="E18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2" t="s">
        <v>81</v>
      </c>
      <c r="G12" s="3" t="s">
        <v>9</v>
      </c>
      <c r="H12" s="7" t="s">
        <v>10</v>
      </c>
      <c r="I12" s="8" t="s">
        <v>182</v>
      </c>
    </row>
    <row r="13" spans="1:9" x14ac:dyDescent="0.25">
      <c r="G13" s="3" t="s">
        <v>11</v>
      </c>
      <c r="H13" s="7" t="s">
        <v>10</v>
      </c>
      <c r="I13" s="9" t="s">
        <v>146</v>
      </c>
    </row>
    <row r="14" spans="1:9" x14ac:dyDescent="0.25">
      <c r="G14" s="3" t="s">
        <v>12</v>
      </c>
      <c r="H14" s="7" t="s">
        <v>10</v>
      </c>
      <c r="I14" s="9" t="s">
        <v>144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x14ac:dyDescent="0.25">
      <c r="A17" s="10" t="s">
        <v>15</v>
      </c>
      <c r="B17" s="75" t="s">
        <v>16</v>
      </c>
      <c r="C17" s="75" t="s">
        <v>17</v>
      </c>
      <c r="D17" s="75" t="s">
        <v>18</v>
      </c>
      <c r="E17" s="75" t="s">
        <v>19</v>
      </c>
      <c r="F17" s="102" t="s">
        <v>35</v>
      </c>
      <c r="G17" s="238" t="s">
        <v>22</v>
      </c>
      <c r="H17" s="239"/>
      <c r="I17" s="11" t="s">
        <v>23</v>
      </c>
    </row>
    <row r="18" spans="1:17" ht="63" x14ac:dyDescent="0.25">
      <c r="A18" s="12">
        <v>1</v>
      </c>
      <c r="B18" s="97">
        <v>44490</v>
      </c>
      <c r="C18" s="14" t="s">
        <v>183</v>
      </c>
      <c r="D18" s="15" t="s">
        <v>184</v>
      </c>
      <c r="E18" s="15" t="s">
        <v>141</v>
      </c>
      <c r="F18" s="16">
        <v>1</v>
      </c>
      <c r="G18" s="216">
        <v>1100000</v>
      </c>
      <c r="H18" s="217"/>
      <c r="I18" s="74">
        <f>G18</f>
        <v>1100000</v>
      </c>
      <c r="K18"/>
    </row>
    <row r="19" spans="1:17" ht="16.5" thickBot="1" x14ac:dyDescent="0.3">
      <c r="A19" s="218" t="s">
        <v>24</v>
      </c>
      <c r="B19" s="219"/>
      <c r="C19" s="219"/>
      <c r="D19" s="219"/>
      <c r="E19" s="219"/>
      <c r="F19" s="219"/>
      <c r="G19" s="219"/>
      <c r="H19" s="220"/>
      <c r="I19" s="17">
        <f>SUM(I18:I18)</f>
        <v>1100000</v>
      </c>
      <c r="K19" s="2" t="s">
        <v>26</v>
      </c>
    </row>
    <row r="20" spans="1:17" x14ac:dyDescent="0.25">
      <c r="A20" s="221"/>
      <c r="B20" s="221"/>
      <c r="C20" s="101"/>
      <c r="D20" s="101"/>
      <c r="E20" s="101"/>
      <c r="F20" s="101"/>
      <c r="G20" s="18"/>
      <c r="H20" s="18"/>
      <c r="I20" s="19"/>
    </row>
    <row r="21" spans="1:17" x14ac:dyDescent="0.25">
      <c r="A21" s="101"/>
      <c r="B21" s="101"/>
      <c r="C21" s="101"/>
      <c r="D21" s="101"/>
      <c r="E21" s="101"/>
      <c r="F21" s="101"/>
      <c r="G21" s="37" t="s">
        <v>25</v>
      </c>
      <c r="H21" s="20" t="e">
        <f>#REF!*1%</f>
        <v>#REF!</v>
      </c>
      <c r="I21" s="19">
        <f>I19*1%</f>
        <v>11000</v>
      </c>
    </row>
    <row r="22" spans="1:17" x14ac:dyDescent="0.25">
      <c r="A22" s="101"/>
      <c r="B22" s="101"/>
      <c r="C22" s="101"/>
      <c r="D22" s="101"/>
      <c r="E22" s="101"/>
      <c r="F22" s="101"/>
      <c r="G22" s="37" t="s">
        <v>83</v>
      </c>
      <c r="H22" s="19">
        <f>H20*10%</f>
        <v>0</v>
      </c>
      <c r="I22" s="19"/>
    </row>
    <row r="23" spans="1:17" ht="16.5" thickBot="1" x14ac:dyDescent="0.3">
      <c r="E23" s="1"/>
      <c r="F23" s="1"/>
      <c r="G23" s="34" t="s">
        <v>84</v>
      </c>
      <c r="H23" s="21">
        <v>0</v>
      </c>
      <c r="I23" s="21">
        <f>I19-I22</f>
        <v>1100000</v>
      </c>
      <c r="Q23" s="2" t="s">
        <v>26</v>
      </c>
    </row>
    <row r="24" spans="1:17" x14ac:dyDescent="0.25">
      <c r="E24" s="1"/>
      <c r="F24" s="1"/>
      <c r="G24" s="22" t="s">
        <v>27</v>
      </c>
      <c r="H24" s="23" t="e">
        <f>H19+H21</f>
        <v>#REF!</v>
      </c>
      <c r="I24" s="23">
        <f>I23+I21</f>
        <v>1111000</v>
      </c>
    </row>
    <row r="25" spans="1:17" x14ac:dyDescent="0.25">
      <c r="E25" s="1"/>
      <c r="F25" s="1"/>
      <c r="G25" s="22"/>
      <c r="H25" s="23"/>
      <c r="I25" s="23"/>
    </row>
    <row r="26" spans="1:17" x14ac:dyDescent="0.25">
      <c r="A26" s="1" t="s">
        <v>178</v>
      </c>
      <c r="D26" s="1"/>
      <c r="E26" s="1"/>
      <c r="F26" s="1"/>
      <c r="G26" s="22"/>
      <c r="H26" s="22"/>
      <c r="I26" s="23"/>
    </row>
    <row r="27" spans="1:17" x14ac:dyDescent="0.25">
      <c r="A27" s="35"/>
      <c r="D27" s="1"/>
      <c r="E27" s="1"/>
      <c r="F27" s="1"/>
      <c r="G27" s="22"/>
      <c r="H27" s="22"/>
      <c r="I27" s="23"/>
    </row>
    <row r="28" spans="1:17" x14ac:dyDescent="0.25">
      <c r="D28" s="1"/>
      <c r="E28" s="1"/>
      <c r="F28" s="1"/>
      <c r="G28" s="22"/>
      <c r="H28" s="22"/>
      <c r="I28" s="23"/>
    </row>
    <row r="29" spans="1:17" x14ac:dyDescent="0.25">
      <c r="A29" s="24" t="s">
        <v>28</v>
      </c>
    </row>
    <row r="30" spans="1:17" x14ac:dyDescent="0.25">
      <c r="A30" s="25" t="s">
        <v>29</v>
      </c>
      <c r="B30" s="26"/>
      <c r="C30" s="26"/>
      <c r="D30" s="27"/>
      <c r="E30" s="27"/>
      <c r="F30" s="27"/>
    </row>
    <row r="31" spans="1:17" x14ac:dyDescent="0.25">
      <c r="A31" s="25" t="s">
        <v>30</v>
      </c>
      <c r="B31" s="26"/>
      <c r="C31" s="26"/>
      <c r="D31" s="27"/>
      <c r="E31" s="27"/>
      <c r="F31" s="27"/>
    </row>
    <row r="32" spans="1:17" x14ac:dyDescent="0.25">
      <c r="A32" s="28" t="s">
        <v>31</v>
      </c>
      <c r="B32" s="29"/>
      <c r="C32" s="29"/>
      <c r="D32" s="27"/>
      <c r="E32" s="27"/>
      <c r="F32" s="27"/>
    </row>
    <row r="33" spans="1:9" x14ac:dyDescent="0.25">
      <c r="A33" s="30" t="s">
        <v>0</v>
      </c>
      <c r="B33" s="31"/>
      <c r="C33" s="31"/>
      <c r="D33" s="27"/>
      <c r="E33" s="27"/>
      <c r="F33" s="27"/>
    </row>
    <row r="34" spans="1:9" x14ac:dyDescent="0.25">
      <c r="A34" s="36"/>
      <c r="B34" s="36"/>
      <c r="C34" s="36"/>
    </row>
    <row r="35" spans="1:9" x14ac:dyDescent="0.25">
      <c r="A35" s="32"/>
      <c r="B35" s="32"/>
      <c r="C35" s="32"/>
    </row>
    <row r="36" spans="1:9" x14ac:dyDescent="0.25">
      <c r="G36" s="33" t="s">
        <v>32</v>
      </c>
      <c r="H36" s="222" t="str">
        <f>+I13</f>
        <v xml:space="preserve"> 11 November 2021</v>
      </c>
      <c r="I36" s="237"/>
    </row>
    <row r="43" spans="1:9" x14ac:dyDescent="0.25">
      <c r="G43" s="223" t="s">
        <v>33</v>
      </c>
      <c r="H43" s="223"/>
      <c r="I43" s="223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" right="0" top="0.75" bottom="0.75" header="0.3" footer="0.3"/>
  <pageSetup scale="90" orientation="portrait" horizontalDpi="4294967293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3"/>
  <sheetViews>
    <sheetView workbookViewId="0">
      <selection activeCell="L17" sqref="L17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4.28515625" style="2" customWidth="1"/>
    <col min="5" max="5" width="13.85546875" style="2" customWidth="1"/>
    <col min="6" max="6" width="6.85546875" style="2" bestFit="1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9.5703125" style="2" customWidth="1"/>
    <col min="11" max="11" width="9.140625" style="2"/>
    <col min="12" max="12" width="16.8554687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2"/>
      <c r="J10" s="213"/>
    </row>
    <row r="12" spans="1:10" x14ac:dyDescent="0.25">
      <c r="A12" s="2" t="s">
        <v>7</v>
      </c>
      <c r="B12" s="2" t="s">
        <v>8</v>
      </c>
      <c r="G12" s="242" t="s">
        <v>276</v>
      </c>
      <c r="H12" s="242"/>
      <c r="I12" s="7" t="s">
        <v>10</v>
      </c>
      <c r="J12" s="8" t="s">
        <v>191</v>
      </c>
    </row>
    <row r="13" spans="1:10" x14ac:dyDescent="0.25">
      <c r="G13" s="242" t="s">
        <v>11</v>
      </c>
      <c r="H13" s="242"/>
      <c r="I13" s="7" t="s">
        <v>10</v>
      </c>
      <c r="J13" s="9" t="s">
        <v>192</v>
      </c>
    </row>
    <row r="14" spans="1:10" x14ac:dyDescent="0.25">
      <c r="G14" s="242" t="s">
        <v>73</v>
      </c>
      <c r="H14" s="242"/>
      <c r="I14" s="7" t="s">
        <v>10</v>
      </c>
      <c r="J14" s="2" t="s">
        <v>187</v>
      </c>
    </row>
    <row r="15" spans="1:10" x14ac:dyDescent="0.25">
      <c r="G15" s="187"/>
      <c r="H15" s="187"/>
      <c r="I15" s="7"/>
      <c r="J15" s="2" t="s">
        <v>188</v>
      </c>
    </row>
    <row r="16" spans="1:10" x14ac:dyDescent="0.25">
      <c r="A16" s="2" t="s">
        <v>13</v>
      </c>
      <c r="B16" s="8" t="s">
        <v>14</v>
      </c>
      <c r="C16" s="8"/>
      <c r="G16" s="2" t="s">
        <v>353</v>
      </c>
      <c r="I16" s="7" t="s">
        <v>10</v>
      </c>
      <c r="J16" s="191">
        <v>44532</v>
      </c>
    </row>
    <row r="17" spans="1:12" ht="16.5" thickBot="1" x14ac:dyDescent="0.3"/>
    <row r="18" spans="1:12" ht="26.25" customHeight="1" thickBot="1" x14ac:dyDescent="0.3">
      <c r="A18" s="141" t="s">
        <v>15</v>
      </c>
      <c r="B18" s="142" t="s">
        <v>16</v>
      </c>
      <c r="C18" s="142" t="s">
        <v>17</v>
      </c>
      <c r="D18" s="142" t="s">
        <v>18</v>
      </c>
      <c r="E18" s="142" t="s">
        <v>19</v>
      </c>
      <c r="F18" s="143" t="s">
        <v>20</v>
      </c>
      <c r="G18" s="143" t="s">
        <v>21</v>
      </c>
      <c r="H18" s="266" t="s">
        <v>22</v>
      </c>
      <c r="I18" s="267"/>
      <c r="J18" s="144" t="s">
        <v>23</v>
      </c>
    </row>
    <row r="19" spans="1:12" ht="48" customHeight="1" x14ac:dyDescent="0.25">
      <c r="A19" s="146">
        <v>1</v>
      </c>
      <c r="B19" s="147">
        <f>[2]BKI032210038588!E3</f>
        <v>44440</v>
      </c>
      <c r="C19" s="148" t="str">
        <f>[2]BKI032210038588!A3</f>
        <v>BKI032210038588</v>
      </c>
      <c r="D19" s="149" t="s">
        <v>189</v>
      </c>
      <c r="E19" s="149" t="s">
        <v>190</v>
      </c>
      <c r="F19" s="150">
        <v>229</v>
      </c>
      <c r="G19" s="151">
        <f>[2]BKI032210038588!N232</f>
        <v>5782</v>
      </c>
      <c r="H19" s="265">
        <v>2530</v>
      </c>
      <c r="I19" s="265"/>
      <c r="J19" s="152">
        <f>G19*H19</f>
        <v>14628460</v>
      </c>
      <c r="L19"/>
    </row>
    <row r="20" spans="1:12" ht="48" customHeight="1" x14ac:dyDescent="0.25">
      <c r="A20" s="12">
        <f>A19+1</f>
        <v>2</v>
      </c>
      <c r="B20" s="13">
        <f>[2]BKI032210038604!E3</f>
        <v>44440</v>
      </c>
      <c r="C20" s="90" t="str">
        <f>[2]BKI032210038604!A3</f>
        <v>BKI032210038604</v>
      </c>
      <c r="D20" s="15" t="s">
        <v>189</v>
      </c>
      <c r="E20" s="15" t="s">
        <v>190</v>
      </c>
      <c r="F20" s="91">
        <v>2</v>
      </c>
      <c r="G20" s="139">
        <f>[2]BKI032210038604!N5</f>
        <v>50</v>
      </c>
      <c r="H20" s="260">
        <v>2530</v>
      </c>
      <c r="I20" s="260"/>
      <c r="J20" s="153">
        <f t="shared" ref="J20:J58" si="0">G20*H20</f>
        <v>126500</v>
      </c>
      <c r="L20"/>
    </row>
    <row r="21" spans="1:12" ht="48" customHeight="1" x14ac:dyDescent="0.25">
      <c r="A21" s="12">
        <f t="shared" ref="A21:A58" si="1">A20+1</f>
        <v>3</v>
      </c>
      <c r="B21" s="13">
        <f>[2]BKI032210038612!E3</f>
        <v>44440</v>
      </c>
      <c r="C21" s="90" t="str">
        <f>[2]BKI032210038612!A3</f>
        <v>BKI032210038612</v>
      </c>
      <c r="D21" s="15" t="s">
        <v>189</v>
      </c>
      <c r="E21" s="15" t="s">
        <v>190</v>
      </c>
      <c r="F21" s="91">
        <v>22</v>
      </c>
      <c r="G21" s="139">
        <f>[2]BKI032210038612!N25</f>
        <v>266</v>
      </c>
      <c r="H21" s="260">
        <v>2530</v>
      </c>
      <c r="I21" s="260"/>
      <c r="J21" s="153">
        <f t="shared" si="0"/>
        <v>672980</v>
      </c>
      <c r="L21"/>
    </row>
    <row r="22" spans="1:12" ht="48" customHeight="1" x14ac:dyDescent="0.25">
      <c r="A22" s="12">
        <f t="shared" si="1"/>
        <v>4</v>
      </c>
      <c r="B22" s="13">
        <f>[2]BKI032210038620!E3</f>
        <v>44441</v>
      </c>
      <c r="C22" s="90" t="str">
        <f>[2]BKI032210038620!A3</f>
        <v>BKI032210038620</v>
      </c>
      <c r="D22" s="15" t="s">
        <v>189</v>
      </c>
      <c r="E22" s="15" t="s">
        <v>190</v>
      </c>
      <c r="F22" s="91">
        <v>224</v>
      </c>
      <c r="G22" s="139">
        <f>[2]BKI032210038620!N227</f>
        <v>5539</v>
      </c>
      <c r="H22" s="260">
        <v>2530</v>
      </c>
      <c r="I22" s="260"/>
      <c r="J22" s="153">
        <f>G22*H22</f>
        <v>14013670</v>
      </c>
      <c r="L22"/>
    </row>
    <row r="23" spans="1:12" ht="48" customHeight="1" x14ac:dyDescent="0.25">
      <c r="A23" s="12">
        <f t="shared" si="1"/>
        <v>5</v>
      </c>
      <c r="B23" s="13">
        <f>[2]BKI032210038638!E3</f>
        <v>44441</v>
      </c>
      <c r="C23" s="90" t="str">
        <f>[2]BKI032210038638!A3</f>
        <v>BKI032210038638</v>
      </c>
      <c r="D23" s="15" t="s">
        <v>189</v>
      </c>
      <c r="E23" s="15" t="s">
        <v>190</v>
      </c>
      <c r="F23" s="91">
        <v>21</v>
      </c>
      <c r="G23" s="139">
        <f>[2]BKI032210038638!N24</f>
        <v>745</v>
      </c>
      <c r="H23" s="260">
        <v>2530</v>
      </c>
      <c r="I23" s="260"/>
      <c r="J23" s="153">
        <f>G23*H23</f>
        <v>1884850</v>
      </c>
      <c r="L23"/>
    </row>
    <row r="24" spans="1:12" ht="48" customHeight="1" x14ac:dyDescent="0.25">
      <c r="A24" s="12">
        <f t="shared" si="1"/>
        <v>6</v>
      </c>
      <c r="B24" s="13">
        <f>[2]BKI032210038646!E3</f>
        <v>44442</v>
      </c>
      <c r="C24" s="90" t="str">
        <f>[2]BKI032210038646!A3</f>
        <v>BKI032210038646</v>
      </c>
      <c r="D24" s="15" t="s">
        <v>189</v>
      </c>
      <c r="E24" s="15" t="s">
        <v>190</v>
      </c>
      <c r="F24" s="91">
        <v>246</v>
      </c>
      <c r="G24" s="139">
        <f>[2]BKI032210038646!N249</f>
        <v>6781</v>
      </c>
      <c r="H24" s="260">
        <v>2530</v>
      </c>
      <c r="I24" s="260"/>
      <c r="J24" s="153">
        <f>G24*H24</f>
        <v>17155930</v>
      </c>
      <c r="L24"/>
    </row>
    <row r="25" spans="1:12" ht="48" customHeight="1" x14ac:dyDescent="0.25">
      <c r="A25" s="12">
        <f t="shared" si="1"/>
        <v>7</v>
      </c>
      <c r="B25" s="13">
        <f>[2]BKI032210038653!E3</f>
        <v>44442</v>
      </c>
      <c r="C25" s="90" t="str">
        <f>[2]BKI032210038653!A3</f>
        <v>BKI032210038653</v>
      </c>
      <c r="D25" s="15" t="s">
        <v>189</v>
      </c>
      <c r="E25" s="15" t="s">
        <v>190</v>
      </c>
      <c r="F25" s="91">
        <v>3</v>
      </c>
      <c r="G25" s="139">
        <f>[2]BKI032210038653!N6</f>
        <v>100</v>
      </c>
      <c r="H25" s="260">
        <v>2530</v>
      </c>
      <c r="I25" s="260"/>
      <c r="J25" s="153">
        <f t="shared" si="0"/>
        <v>253000</v>
      </c>
      <c r="L25"/>
    </row>
    <row r="26" spans="1:12" ht="48" customHeight="1" x14ac:dyDescent="0.25">
      <c r="A26" s="12">
        <f t="shared" si="1"/>
        <v>8</v>
      </c>
      <c r="B26" s="13">
        <f>[2]BKI032210038661!E3</f>
        <v>44443</v>
      </c>
      <c r="C26" s="90" t="str">
        <f>[2]BKI032210038661!A3</f>
        <v>BKI032210038661</v>
      </c>
      <c r="D26" s="15" t="s">
        <v>189</v>
      </c>
      <c r="E26" s="15" t="s">
        <v>190</v>
      </c>
      <c r="F26" s="91">
        <v>232</v>
      </c>
      <c r="G26" s="139">
        <f>[2]BKI032210038661!N235</f>
        <v>4857</v>
      </c>
      <c r="H26" s="260">
        <v>2530</v>
      </c>
      <c r="I26" s="260"/>
      <c r="J26" s="153">
        <f t="shared" si="0"/>
        <v>12288210</v>
      </c>
      <c r="L26"/>
    </row>
    <row r="27" spans="1:12" ht="48" customHeight="1" x14ac:dyDescent="0.25">
      <c r="A27" s="12">
        <f t="shared" si="1"/>
        <v>9</v>
      </c>
      <c r="B27" s="13">
        <f>[2]BKI032210038687!E3</f>
        <v>44444</v>
      </c>
      <c r="C27" s="90" t="str">
        <f>[2]BKI032210038687!A3</f>
        <v>BKI032210038687</v>
      </c>
      <c r="D27" s="15" t="s">
        <v>189</v>
      </c>
      <c r="E27" s="15" t="s">
        <v>190</v>
      </c>
      <c r="F27" s="91">
        <v>215</v>
      </c>
      <c r="G27" s="139">
        <f>[2]BKI032210038687!N218</f>
        <v>8239</v>
      </c>
      <c r="H27" s="260">
        <v>2530</v>
      </c>
      <c r="I27" s="260"/>
      <c r="J27" s="153">
        <f t="shared" si="0"/>
        <v>20844670</v>
      </c>
      <c r="L27"/>
    </row>
    <row r="28" spans="1:12" ht="48" customHeight="1" x14ac:dyDescent="0.25">
      <c r="A28" s="12">
        <f t="shared" si="1"/>
        <v>10</v>
      </c>
      <c r="B28" s="13">
        <f>[2]BKI032210038695!E3</f>
        <v>44445</v>
      </c>
      <c r="C28" s="90" t="str">
        <f>[2]BKI032210038695!A3</f>
        <v>BKI032210038695</v>
      </c>
      <c r="D28" s="15" t="s">
        <v>189</v>
      </c>
      <c r="E28" s="15" t="s">
        <v>190</v>
      </c>
      <c r="F28" s="91">
        <v>76</v>
      </c>
      <c r="G28" s="139">
        <f>[2]BKI032210038695!N79</f>
        <v>1822</v>
      </c>
      <c r="H28" s="260">
        <v>2530</v>
      </c>
      <c r="I28" s="260"/>
      <c r="J28" s="153">
        <f t="shared" si="0"/>
        <v>4609660</v>
      </c>
      <c r="L28"/>
    </row>
    <row r="29" spans="1:12" ht="48" customHeight="1" x14ac:dyDescent="0.25">
      <c r="A29" s="12">
        <f t="shared" si="1"/>
        <v>11</v>
      </c>
      <c r="B29" s="13">
        <f>[2]BKI032210038877!E3</f>
        <v>44446</v>
      </c>
      <c r="C29" s="90" t="str">
        <f>[2]BKI032210038877!A3</f>
        <v>BKI032210038877</v>
      </c>
      <c r="D29" s="15" t="s">
        <v>189</v>
      </c>
      <c r="E29" s="15" t="s">
        <v>190</v>
      </c>
      <c r="F29" s="91">
        <v>289</v>
      </c>
      <c r="G29" s="139">
        <f>[2]BKI032210038877!N292</f>
        <v>6825</v>
      </c>
      <c r="H29" s="260">
        <v>2530</v>
      </c>
      <c r="I29" s="260"/>
      <c r="J29" s="153">
        <f t="shared" si="0"/>
        <v>17267250</v>
      </c>
      <c r="L29"/>
    </row>
    <row r="30" spans="1:12" ht="48" customHeight="1" x14ac:dyDescent="0.25">
      <c r="A30" s="12">
        <f t="shared" si="1"/>
        <v>12</v>
      </c>
      <c r="B30" s="13">
        <f>[2]BKI032210038885!E3</f>
        <v>44447</v>
      </c>
      <c r="C30" s="90" t="str">
        <f>[2]BKI032210038885!A3</f>
        <v>BKI032210038885</v>
      </c>
      <c r="D30" s="15" t="s">
        <v>189</v>
      </c>
      <c r="E30" s="15" t="s">
        <v>190</v>
      </c>
      <c r="F30" s="91">
        <v>211</v>
      </c>
      <c r="G30" s="139">
        <f>[2]BKI032210038885!N214</f>
        <v>4510</v>
      </c>
      <c r="H30" s="260">
        <v>2530</v>
      </c>
      <c r="I30" s="260"/>
      <c r="J30" s="140">
        <f t="shared" si="0"/>
        <v>11410300</v>
      </c>
      <c r="L30"/>
    </row>
    <row r="31" spans="1:12" ht="48" customHeight="1" x14ac:dyDescent="0.25">
      <c r="A31" s="12">
        <f t="shared" si="1"/>
        <v>13</v>
      </c>
      <c r="B31" s="13">
        <f>[2]BKI032210038893!E3</f>
        <v>44448</v>
      </c>
      <c r="C31" s="90" t="str">
        <f>[2]BKI032210038893!A3</f>
        <v>BKI032210038893</v>
      </c>
      <c r="D31" s="15" t="s">
        <v>189</v>
      </c>
      <c r="E31" s="15" t="s">
        <v>190</v>
      </c>
      <c r="F31" s="91">
        <v>231</v>
      </c>
      <c r="G31" s="139">
        <f>[2]BKI032210038893!N234</f>
        <v>5634</v>
      </c>
      <c r="H31" s="260">
        <v>2530</v>
      </c>
      <c r="I31" s="260"/>
      <c r="J31" s="153">
        <f t="shared" si="0"/>
        <v>14254020</v>
      </c>
      <c r="L31"/>
    </row>
    <row r="32" spans="1:12" ht="48" customHeight="1" x14ac:dyDescent="0.25">
      <c r="A32" s="12">
        <f t="shared" si="1"/>
        <v>14</v>
      </c>
      <c r="B32" s="13">
        <f>[2]BKI032210038901!E3</f>
        <v>44448</v>
      </c>
      <c r="C32" s="90" t="str">
        <f>[2]BKI032210038901!A3</f>
        <v>BKI032210038901</v>
      </c>
      <c r="D32" s="15" t="s">
        <v>189</v>
      </c>
      <c r="E32" s="15" t="s">
        <v>190</v>
      </c>
      <c r="F32" s="91">
        <v>15</v>
      </c>
      <c r="G32" s="139">
        <f>[2]BKI032210038901!N18</f>
        <v>358</v>
      </c>
      <c r="H32" s="260">
        <v>2530</v>
      </c>
      <c r="I32" s="260"/>
      <c r="J32" s="153">
        <f t="shared" si="0"/>
        <v>905740</v>
      </c>
      <c r="L32"/>
    </row>
    <row r="33" spans="1:12" ht="48" customHeight="1" x14ac:dyDescent="0.25">
      <c r="A33" s="12">
        <f t="shared" si="1"/>
        <v>15</v>
      </c>
      <c r="B33" s="13">
        <f>[2]BKI032210038919!E3</f>
        <v>44449</v>
      </c>
      <c r="C33" s="90" t="str">
        <f>[2]BKI032210038919!A3</f>
        <v>BKI032210038919</v>
      </c>
      <c r="D33" s="15" t="s">
        <v>189</v>
      </c>
      <c r="E33" s="15" t="s">
        <v>190</v>
      </c>
      <c r="F33" s="91">
        <v>304</v>
      </c>
      <c r="G33" s="139">
        <f>[2]BKI032210038919!N307</f>
        <v>7017</v>
      </c>
      <c r="H33" s="260">
        <v>2530</v>
      </c>
      <c r="I33" s="260"/>
      <c r="J33" s="153">
        <f t="shared" si="0"/>
        <v>17753010</v>
      </c>
      <c r="L33"/>
    </row>
    <row r="34" spans="1:12" ht="48" customHeight="1" x14ac:dyDescent="0.25">
      <c r="A34" s="12">
        <f t="shared" si="1"/>
        <v>16</v>
      </c>
      <c r="B34" s="13">
        <f>[2]BKI032210038927!E3</f>
        <v>44449</v>
      </c>
      <c r="C34" s="90" t="str">
        <f>[2]BKI032210038927!A3</f>
        <v>BKI032210038927</v>
      </c>
      <c r="D34" s="15" t="s">
        <v>189</v>
      </c>
      <c r="E34" s="15" t="s">
        <v>190</v>
      </c>
      <c r="F34" s="91">
        <v>100</v>
      </c>
      <c r="G34" s="139">
        <f>[2]BKI032210038927!N103</f>
        <v>2807</v>
      </c>
      <c r="H34" s="260">
        <v>2530</v>
      </c>
      <c r="I34" s="260"/>
      <c r="J34" s="153">
        <f t="shared" si="0"/>
        <v>7101710</v>
      </c>
      <c r="L34"/>
    </row>
    <row r="35" spans="1:12" ht="48" customHeight="1" x14ac:dyDescent="0.25">
      <c r="A35" s="12">
        <f t="shared" si="1"/>
        <v>17</v>
      </c>
      <c r="B35" s="13">
        <f>[2]BKI0322310038935!E3</f>
        <v>44450</v>
      </c>
      <c r="C35" s="90" t="str">
        <f>[2]BKI0322310038935!A3</f>
        <v>BKI0322310038935</v>
      </c>
      <c r="D35" s="15" t="s">
        <v>189</v>
      </c>
      <c r="E35" s="15" t="s">
        <v>190</v>
      </c>
      <c r="F35" s="91">
        <v>290</v>
      </c>
      <c r="G35" s="139">
        <f>[2]BKI0322310038935!N293</f>
        <v>8195</v>
      </c>
      <c r="H35" s="260">
        <v>2530</v>
      </c>
      <c r="I35" s="260"/>
      <c r="J35" s="153">
        <f t="shared" si="0"/>
        <v>20733350</v>
      </c>
      <c r="L35"/>
    </row>
    <row r="36" spans="1:12" ht="48" customHeight="1" x14ac:dyDescent="0.25">
      <c r="A36" s="12">
        <f t="shared" si="1"/>
        <v>18</v>
      </c>
      <c r="B36" s="13">
        <f>[2]BKI032210038943!E3</f>
        <v>44450</v>
      </c>
      <c r="C36" s="90" t="str">
        <f>[2]BKI032210038943!A3</f>
        <v>BKI032210038943</v>
      </c>
      <c r="D36" s="15" t="s">
        <v>189</v>
      </c>
      <c r="E36" s="15" t="s">
        <v>190</v>
      </c>
      <c r="F36" s="91">
        <v>173</v>
      </c>
      <c r="G36" s="139">
        <f>[2]BKI032210038943!N176</f>
        <v>4125</v>
      </c>
      <c r="H36" s="260">
        <v>2530</v>
      </c>
      <c r="I36" s="260"/>
      <c r="J36" s="153">
        <f t="shared" si="0"/>
        <v>10436250</v>
      </c>
      <c r="L36"/>
    </row>
    <row r="37" spans="1:12" ht="48" customHeight="1" x14ac:dyDescent="0.25">
      <c r="A37" s="12">
        <f t="shared" si="1"/>
        <v>19</v>
      </c>
      <c r="B37" s="13">
        <f>[2]BKI032210038950!E3</f>
        <v>44451</v>
      </c>
      <c r="C37" s="90" t="str">
        <f>[2]BKI032210038950!A3</f>
        <v>BKI032210038950</v>
      </c>
      <c r="D37" s="15" t="s">
        <v>189</v>
      </c>
      <c r="E37" s="15" t="s">
        <v>190</v>
      </c>
      <c r="F37" s="91">
        <v>251</v>
      </c>
      <c r="G37" s="139">
        <f>[2]BKI032210038950!N254</f>
        <v>6158</v>
      </c>
      <c r="H37" s="260">
        <v>2530</v>
      </c>
      <c r="I37" s="260"/>
      <c r="J37" s="153">
        <f t="shared" si="0"/>
        <v>15579740</v>
      </c>
      <c r="L37"/>
    </row>
    <row r="38" spans="1:12" ht="48" customHeight="1" x14ac:dyDescent="0.25">
      <c r="A38" s="12">
        <f t="shared" si="1"/>
        <v>20</v>
      </c>
      <c r="B38" s="13">
        <f>[2]BKI032210038968!E3</f>
        <v>44451</v>
      </c>
      <c r="C38" s="90" t="str">
        <f>[2]BKI032210038968!A3</f>
        <v>BKI032210038968</v>
      </c>
      <c r="D38" s="15" t="s">
        <v>189</v>
      </c>
      <c r="E38" s="15" t="s">
        <v>190</v>
      </c>
      <c r="F38" s="91">
        <v>44</v>
      </c>
      <c r="G38" s="139">
        <f>[2]BKI032210038968!N47</f>
        <v>861</v>
      </c>
      <c r="H38" s="260">
        <v>2530</v>
      </c>
      <c r="I38" s="260"/>
      <c r="J38" s="153">
        <f t="shared" si="0"/>
        <v>2178330</v>
      </c>
      <c r="L38"/>
    </row>
    <row r="39" spans="1:12" ht="48" customHeight="1" x14ac:dyDescent="0.25">
      <c r="A39" s="12">
        <f t="shared" si="1"/>
        <v>21</v>
      </c>
      <c r="B39" s="13">
        <f>[2]BKI032210038976!E3</f>
        <v>44452</v>
      </c>
      <c r="C39" s="90" t="str">
        <f>[2]BKI032210038976!A3</f>
        <v>BKI032210038976</v>
      </c>
      <c r="D39" s="15" t="s">
        <v>189</v>
      </c>
      <c r="E39" s="15" t="s">
        <v>190</v>
      </c>
      <c r="F39" s="91">
        <v>139</v>
      </c>
      <c r="G39" s="139">
        <f>[2]BKI032210038976!N142</f>
        <v>3094</v>
      </c>
      <c r="H39" s="260">
        <v>2530</v>
      </c>
      <c r="I39" s="260"/>
      <c r="J39" s="153">
        <f t="shared" si="0"/>
        <v>7827820</v>
      </c>
      <c r="L39"/>
    </row>
    <row r="40" spans="1:12" ht="48" customHeight="1" x14ac:dyDescent="0.25">
      <c r="A40" s="12">
        <f t="shared" si="1"/>
        <v>22</v>
      </c>
      <c r="B40" s="13">
        <f>[2]BKI032210038984!E3</f>
        <v>44453</v>
      </c>
      <c r="C40" s="90" t="str">
        <f>[2]BKI032210038984!A3</f>
        <v>BKI032210038984</v>
      </c>
      <c r="D40" s="15" t="s">
        <v>189</v>
      </c>
      <c r="E40" s="15" t="s">
        <v>190</v>
      </c>
      <c r="F40" s="91">
        <v>327</v>
      </c>
      <c r="G40" s="139">
        <f>[2]BKI032210038984!N330</f>
        <v>6628</v>
      </c>
      <c r="H40" s="260">
        <v>2530</v>
      </c>
      <c r="I40" s="260"/>
      <c r="J40" s="153">
        <f t="shared" si="0"/>
        <v>16768840</v>
      </c>
      <c r="L40"/>
    </row>
    <row r="41" spans="1:12" ht="48" customHeight="1" x14ac:dyDescent="0.25">
      <c r="A41" s="12">
        <f t="shared" si="1"/>
        <v>23</v>
      </c>
      <c r="B41" s="13">
        <f>[2]BKI032210038992!E3</f>
        <v>44454</v>
      </c>
      <c r="C41" s="90" t="str">
        <f>[2]BKI032210038992!A3</f>
        <v>BKI032210038992</v>
      </c>
      <c r="D41" s="15" t="s">
        <v>189</v>
      </c>
      <c r="E41" s="15" t="s">
        <v>190</v>
      </c>
      <c r="F41" s="91">
        <v>286</v>
      </c>
      <c r="G41" s="139">
        <f>[2]BKI032210038992!N289</f>
        <v>5275</v>
      </c>
      <c r="H41" s="260">
        <v>2530</v>
      </c>
      <c r="I41" s="260"/>
      <c r="J41" s="153">
        <f t="shared" si="0"/>
        <v>13345750</v>
      </c>
      <c r="L41"/>
    </row>
    <row r="42" spans="1:12" ht="48" customHeight="1" x14ac:dyDescent="0.25">
      <c r="A42" s="12">
        <f t="shared" si="1"/>
        <v>24</v>
      </c>
      <c r="B42" s="13">
        <f>[2]BKI032210039008!E3</f>
        <v>44455</v>
      </c>
      <c r="C42" s="90" t="str">
        <f>[2]BKI032210039008!A3</f>
        <v>BKI032210039008</v>
      </c>
      <c r="D42" s="15" t="s">
        <v>189</v>
      </c>
      <c r="E42" s="15" t="s">
        <v>190</v>
      </c>
      <c r="F42" s="91">
        <v>263</v>
      </c>
      <c r="G42" s="139">
        <f>[2]BKI032210039008!N266</f>
        <v>5346</v>
      </c>
      <c r="H42" s="260">
        <v>2530</v>
      </c>
      <c r="I42" s="260"/>
      <c r="J42" s="153">
        <f t="shared" si="0"/>
        <v>13525380</v>
      </c>
      <c r="L42"/>
    </row>
    <row r="43" spans="1:12" ht="48" customHeight="1" x14ac:dyDescent="0.25">
      <c r="A43" s="12">
        <f t="shared" si="1"/>
        <v>25</v>
      </c>
      <c r="B43" s="13">
        <f>[2]BKI032210039016!E3</f>
        <v>44456</v>
      </c>
      <c r="C43" s="90" t="str">
        <f>[2]BKI032210039016!A3</f>
        <v>BKI032210039016</v>
      </c>
      <c r="D43" s="15" t="s">
        <v>189</v>
      </c>
      <c r="E43" s="15" t="s">
        <v>190</v>
      </c>
      <c r="F43" s="91">
        <v>237</v>
      </c>
      <c r="G43" s="139">
        <f>[2]BKI032210039016!N240</f>
        <v>5617</v>
      </c>
      <c r="H43" s="260">
        <v>2530</v>
      </c>
      <c r="I43" s="260"/>
      <c r="J43" s="153">
        <f t="shared" si="0"/>
        <v>14211010</v>
      </c>
      <c r="L43"/>
    </row>
    <row r="44" spans="1:12" ht="48" customHeight="1" x14ac:dyDescent="0.25">
      <c r="A44" s="12">
        <f t="shared" si="1"/>
        <v>26</v>
      </c>
      <c r="B44" s="13">
        <f>[2]BKI032210039024!E3</f>
        <v>44457</v>
      </c>
      <c r="C44" s="90" t="str">
        <f>[2]BKI032210039024!A3</f>
        <v>BKI032210039024</v>
      </c>
      <c r="D44" s="15" t="s">
        <v>189</v>
      </c>
      <c r="E44" s="15" t="s">
        <v>190</v>
      </c>
      <c r="F44" s="91">
        <v>183</v>
      </c>
      <c r="G44" s="139">
        <f>[2]BKI032210039024!N186</f>
        <v>4104</v>
      </c>
      <c r="H44" s="260">
        <v>2530</v>
      </c>
      <c r="I44" s="260"/>
      <c r="J44" s="153">
        <f t="shared" si="0"/>
        <v>10383120</v>
      </c>
      <c r="L44"/>
    </row>
    <row r="45" spans="1:12" ht="48" customHeight="1" x14ac:dyDescent="0.25">
      <c r="A45" s="12">
        <f t="shared" si="1"/>
        <v>27</v>
      </c>
      <c r="B45" s="13">
        <f>[2]BKI032210039032!E3</f>
        <v>44458</v>
      </c>
      <c r="C45" s="90" t="str">
        <f>[2]BKI032210039032!A3</f>
        <v>BKI032210039032</v>
      </c>
      <c r="D45" s="15" t="s">
        <v>189</v>
      </c>
      <c r="E45" s="15" t="s">
        <v>190</v>
      </c>
      <c r="F45" s="91">
        <v>181</v>
      </c>
      <c r="G45" s="139">
        <f>[2]BKI032210039032!N184</f>
        <v>4737</v>
      </c>
      <c r="H45" s="260">
        <v>2530</v>
      </c>
      <c r="I45" s="260"/>
      <c r="J45" s="153">
        <f t="shared" si="0"/>
        <v>11984610</v>
      </c>
      <c r="L45"/>
    </row>
    <row r="46" spans="1:12" ht="48" customHeight="1" x14ac:dyDescent="0.25">
      <c r="A46" s="12">
        <f t="shared" si="1"/>
        <v>28</v>
      </c>
      <c r="B46" s="13">
        <f>[2]BKI032210039040!E3</f>
        <v>44459</v>
      </c>
      <c r="C46" s="90" t="str">
        <f>[2]BKI032210039040!A3</f>
        <v>BKI032210039040</v>
      </c>
      <c r="D46" s="15" t="s">
        <v>189</v>
      </c>
      <c r="E46" s="15" t="s">
        <v>190</v>
      </c>
      <c r="F46" s="91">
        <v>69</v>
      </c>
      <c r="G46" s="139">
        <f>[2]BKI032210039040!N72</f>
        <v>1406</v>
      </c>
      <c r="H46" s="260">
        <v>2530</v>
      </c>
      <c r="I46" s="260"/>
      <c r="J46" s="153">
        <f t="shared" si="0"/>
        <v>3557180</v>
      </c>
      <c r="L46"/>
    </row>
    <row r="47" spans="1:12" ht="48" customHeight="1" x14ac:dyDescent="0.25">
      <c r="A47" s="12">
        <f t="shared" si="1"/>
        <v>29</v>
      </c>
      <c r="B47" s="13">
        <f>[2]BKI032210039057!E3</f>
        <v>44460</v>
      </c>
      <c r="C47" s="90" t="str">
        <f>[2]BKI032210039057!A3</f>
        <v>BKI032210039057</v>
      </c>
      <c r="D47" s="15" t="s">
        <v>189</v>
      </c>
      <c r="E47" s="15" t="s">
        <v>190</v>
      </c>
      <c r="F47" s="91">
        <v>221</v>
      </c>
      <c r="G47" s="139">
        <f>[2]BKI032210039057!N224</f>
        <v>5679</v>
      </c>
      <c r="H47" s="260">
        <v>2530</v>
      </c>
      <c r="I47" s="260"/>
      <c r="J47" s="153">
        <f t="shared" si="0"/>
        <v>14367870</v>
      </c>
      <c r="L47"/>
    </row>
    <row r="48" spans="1:12" ht="48" customHeight="1" x14ac:dyDescent="0.25">
      <c r="A48" s="12">
        <f t="shared" si="1"/>
        <v>30</v>
      </c>
      <c r="B48" s="13">
        <f>[2]BKI032210039065!E3</f>
        <v>44461</v>
      </c>
      <c r="C48" s="90" t="str">
        <f>[2]BKI032210039065!A3</f>
        <v>BKI032210039065</v>
      </c>
      <c r="D48" s="15" t="s">
        <v>189</v>
      </c>
      <c r="E48" s="15" t="s">
        <v>190</v>
      </c>
      <c r="F48" s="91">
        <v>196</v>
      </c>
      <c r="G48" s="139">
        <f>[2]BKI032210039065!N199</f>
        <v>3917</v>
      </c>
      <c r="H48" s="260">
        <v>2530</v>
      </c>
      <c r="I48" s="260"/>
      <c r="J48" s="153">
        <f t="shared" si="0"/>
        <v>9910010</v>
      </c>
      <c r="L48"/>
    </row>
    <row r="49" spans="1:12" ht="48" customHeight="1" x14ac:dyDescent="0.25">
      <c r="A49" s="12">
        <f t="shared" si="1"/>
        <v>31</v>
      </c>
      <c r="B49" s="13">
        <f>[2]BKI032210039073!E3</f>
        <v>44462</v>
      </c>
      <c r="C49" s="90" t="str">
        <f>[2]BKI032210039073!A3</f>
        <v>BKI032210039073</v>
      </c>
      <c r="D49" s="15" t="s">
        <v>189</v>
      </c>
      <c r="E49" s="15" t="s">
        <v>190</v>
      </c>
      <c r="F49" s="91">
        <v>204</v>
      </c>
      <c r="G49" s="139">
        <f>[2]BKI032210039073!N207</f>
        <v>4883</v>
      </c>
      <c r="H49" s="260">
        <v>2530</v>
      </c>
      <c r="I49" s="260"/>
      <c r="J49" s="153">
        <f t="shared" si="0"/>
        <v>12353990</v>
      </c>
      <c r="L49"/>
    </row>
    <row r="50" spans="1:12" ht="48" customHeight="1" x14ac:dyDescent="0.25">
      <c r="A50" s="12">
        <f t="shared" si="1"/>
        <v>32</v>
      </c>
      <c r="B50" s="13">
        <f>[2]BKI032210039081!E3</f>
        <v>44463</v>
      </c>
      <c r="C50" s="90" t="str">
        <f>[2]BKI032210039081!A3</f>
        <v>BKI032210039081</v>
      </c>
      <c r="D50" s="15" t="s">
        <v>189</v>
      </c>
      <c r="E50" s="15" t="s">
        <v>190</v>
      </c>
      <c r="F50" s="91">
        <v>175</v>
      </c>
      <c r="G50" s="139">
        <f>[2]BKI032210039081!N178</f>
        <v>4119</v>
      </c>
      <c r="H50" s="260">
        <v>2530</v>
      </c>
      <c r="I50" s="260"/>
      <c r="J50" s="153">
        <f t="shared" si="0"/>
        <v>10421070</v>
      </c>
      <c r="L50"/>
    </row>
    <row r="51" spans="1:12" ht="48" customHeight="1" x14ac:dyDescent="0.25">
      <c r="A51" s="12">
        <f t="shared" si="1"/>
        <v>33</v>
      </c>
      <c r="B51" s="13">
        <f>[2]BKI032210039099!E3</f>
        <v>44464</v>
      </c>
      <c r="C51" s="90" t="str">
        <f>[2]BKI032210039099!A3</f>
        <v>BKI032210039099</v>
      </c>
      <c r="D51" s="15" t="s">
        <v>189</v>
      </c>
      <c r="E51" s="15" t="s">
        <v>190</v>
      </c>
      <c r="F51" s="91">
        <v>176</v>
      </c>
      <c r="G51" s="139">
        <f>[2]BKI032210039099!N179</f>
        <v>5890.5865000000003</v>
      </c>
      <c r="H51" s="260">
        <v>2530</v>
      </c>
      <c r="I51" s="260"/>
      <c r="J51" s="153">
        <f t="shared" si="0"/>
        <v>14903183.845000001</v>
      </c>
      <c r="L51"/>
    </row>
    <row r="52" spans="1:12" ht="48" customHeight="1" x14ac:dyDescent="0.25">
      <c r="A52" s="12">
        <f t="shared" si="1"/>
        <v>34</v>
      </c>
      <c r="B52" s="13">
        <f>[2]BKI032210039107!E3</f>
        <v>44465</v>
      </c>
      <c r="C52" s="90" t="str">
        <f>[2]BKI032210039107!A3</f>
        <v>BKI032210039107</v>
      </c>
      <c r="D52" s="15" t="s">
        <v>189</v>
      </c>
      <c r="E52" s="15" t="s">
        <v>190</v>
      </c>
      <c r="F52" s="91">
        <v>191</v>
      </c>
      <c r="G52" s="139">
        <f>[2]BKI032210039107!N194</f>
        <v>4665.3272499999975</v>
      </c>
      <c r="H52" s="260">
        <v>2530</v>
      </c>
      <c r="I52" s="260"/>
      <c r="J52" s="153">
        <f t="shared" si="0"/>
        <v>11803277.942499993</v>
      </c>
      <c r="L52"/>
    </row>
    <row r="53" spans="1:12" ht="48" customHeight="1" x14ac:dyDescent="0.25">
      <c r="A53" s="12">
        <f t="shared" si="1"/>
        <v>35</v>
      </c>
      <c r="B53" s="13">
        <f>[2]BKI032210039115!E3</f>
        <v>44466</v>
      </c>
      <c r="C53" s="90" t="str">
        <f>[2]BKI032210039115!A3</f>
        <v>BKI032210039115</v>
      </c>
      <c r="D53" s="15" t="s">
        <v>189</v>
      </c>
      <c r="E53" s="15" t="s">
        <v>190</v>
      </c>
      <c r="F53" s="91">
        <v>104</v>
      </c>
      <c r="G53" s="139">
        <f>[2]BKI032210039115!N107</f>
        <v>2129.3852500000003</v>
      </c>
      <c r="H53" s="260">
        <v>2530</v>
      </c>
      <c r="I53" s="260"/>
      <c r="J53" s="153">
        <f t="shared" si="0"/>
        <v>5387344.682500001</v>
      </c>
      <c r="L53"/>
    </row>
    <row r="54" spans="1:12" ht="48" customHeight="1" x14ac:dyDescent="0.25">
      <c r="A54" s="12">
        <f t="shared" si="1"/>
        <v>36</v>
      </c>
      <c r="B54" s="13">
        <f>[2]BKI032210039123!E3</f>
        <v>44467</v>
      </c>
      <c r="C54" s="90" t="str">
        <f>[2]BKI032210039123!A3</f>
        <v>BKI032210039123</v>
      </c>
      <c r="D54" s="15" t="s">
        <v>189</v>
      </c>
      <c r="E54" s="15" t="s">
        <v>190</v>
      </c>
      <c r="F54" s="91">
        <v>300</v>
      </c>
      <c r="G54" s="139">
        <f>[2]BKI032210039123!N303</f>
        <v>7389.1572499999993</v>
      </c>
      <c r="H54" s="260">
        <v>2530</v>
      </c>
      <c r="I54" s="260"/>
      <c r="J54" s="140">
        <f t="shared" si="0"/>
        <v>18694567.842499997</v>
      </c>
      <c r="L54"/>
    </row>
    <row r="55" spans="1:12" ht="48" customHeight="1" x14ac:dyDescent="0.25">
      <c r="A55" s="12">
        <f t="shared" si="1"/>
        <v>37</v>
      </c>
      <c r="B55" s="13">
        <f>[2]BKI032210039131!E3</f>
        <v>44467</v>
      </c>
      <c r="C55" s="90" t="str">
        <f>[2]BKI032210039131!A3</f>
        <v>BKI032210039131</v>
      </c>
      <c r="D55" s="15" t="s">
        <v>189</v>
      </c>
      <c r="E55" s="15" t="s">
        <v>190</v>
      </c>
      <c r="F55" s="91">
        <v>40</v>
      </c>
      <c r="G55" s="139">
        <f>[2]BKI032210039131!N43</f>
        <v>650.16700000000003</v>
      </c>
      <c r="H55" s="260">
        <v>2530</v>
      </c>
      <c r="I55" s="260"/>
      <c r="J55" s="153">
        <f t="shared" si="0"/>
        <v>1644922.51</v>
      </c>
      <c r="L55"/>
    </row>
    <row r="56" spans="1:12" ht="48" customHeight="1" x14ac:dyDescent="0.25">
      <c r="A56" s="12">
        <f t="shared" si="1"/>
        <v>38</v>
      </c>
      <c r="B56" s="13">
        <f>[2]BKI032210039149!E3</f>
        <v>44468</v>
      </c>
      <c r="C56" s="90" t="str">
        <f>[2]BKI032210039149!A3</f>
        <v>BKI032210039149</v>
      </c>
      <c r="D56" s="15" t="s">
        <v>189</v>
      </c>
      <c r="E56" s="15" t="s">
        <v>190</v>
      </c>
      <c r="F56" s="91">
        <v>236</v>
      </c>
      <c r="G56" s="139">
        <f>[2]BKI032210039149!N239</f>
        <v>5802.6905000000042</v>
      </c>
      <c r="H56" s="260">
        <v>2530</v>
      </c>
      <c r="I56" s="260"/>
      <c r="J56" s="153">
        <f t="shared" si="0"/>
        <v>14680806.965000011</v>
      </c>
      <c r="L56"/>
    </row>
    <row r="57" spans="1:12" ht="48" customHeight="1" x14ac:dyDescent="0.25">
      <c r="A57" s="12">
        <f t="shared" si="1"/>
        <v>39</v>
      </c>
      <c r="B57" s="13">
        <f>[2]BKI032210039156!E3</f>
        <v>44469</v>
      </c>
      <c r="C57" s="90" t="str">
        <f>[2]BKI032210039156!A3</f>
        <v>BKI032210039156</v>
      </c>
      <c r="D57" s="15" t="s">
        <v>189</v>
      </c>
      <c r="E57" s="15" t="s">
        <v>190</v>
      </c>
      <c r="F57" s="91">
        <v>211</v>
      </c>
      <c r="G57" s="139">
        <f>[2]BKI032210039156!N214</f>
        <v>3969.7482500000006</v>
      </c>
      <c r="H57" s="260">
        <v>2530</v>
      </c>
      <c r="I57" s="260"/>
      <c r="J57" s="153">
        <f t="shared" si="0"/>
        <v>10043463.072500002</v>
      </c>
      <c r="L57"/>
    </row>
    <row r="58" spans="1:12" ht="48" customHeight="1" thickBot="1" x14ac:dyDescent="0.3">
      <c r="A58" s="154">
        <f t="shared" si="1"/>
        <v>40</v>
      </c>
      <c r="B58" s="155">
        <f>[2]BKI032210039164!E3</f>
        <v>44469</v>
      </c>
      <c r="C58" s="156" t="str">
        <f>[2]BKI032210039164!A3</f>
        <v>BKI032210039164</v>
      </c>
      <c r="D58" s="157" t="s">
        <v>189</v>
      </c>
      <c r="E58" s="157" t="s">
        <v>190</v>
      </c>
      <c r="F58" s="158">
        <v>5</v>
      </c>
      <c r="G58" s="159">
        <f>[2]BKI032210039164!N8</f>
        <v>68.307999999999993</v>
      </c>
      <c r="H58" s="261">
        <v>2530</v>
      </c>
      <c r="I58" s="261"/>
      <c r="J58" s="160">
        <f t="shared" si="0"/>
        <v>172819.24</v>
      </c>
      <c r="L58"/>
    </row>
    <row r="59" spans="1:12" ht="32.25" customHeight="1" thickBot="1" x14ac:dyDescent="0.3">
      <c r="A59" s="262" t="s">
        <v>24</v>
      </c>
      <c r="B59" s="263"/>
      <c r="C59" s="263"/>
      <c r="D59" s="263"/>
      <c r="E59" s="263"/>
      <c r="F59" s="263"/>
      <c r="G59" s="263"/>
      <c r="H59" s="263"/>
      <c r="I59" s="264"/>
      <c r="J59" s="145">
        <f>SUM(J19:J58)</f>
        <v>420084666.10000002</v>
      </c>
      <c r="K59" s="20"/>
      <c r="L59" s="3"/>
    </row>
    <row r="60" spans="1:12" x14ac:dyDescent="0.25">
      <c r="A60" s="221"/>
      <c r="B60" s="221"/>
      <c r="C60" s="135"/>
      <c r="D60" s="135"/>
      <c r="E60" s="135"/>
      <c r="F60" s="135"/>
      <c r="G60" s="135"/>
      <c r="H60" s="18"/>
      <c r="I60" s="18"/>
      <c r="J60" s="19"/>
    </row>
    <row r="61" spans="1:12" x14ac:dyDescent="0.25">
      <c r="A61" s="135"/>
      <c r="B61" s="135"/>
      <c r="C61" s="135"/>
      <c r="D61" s="135"/>
      <c r="E61" s="135"/>
      <c r="F61" s="135"/>
      <c r="G61" s="37" t="s">
        <v>34</v>
      </c>
      <c r="H61" s="37"/>
      <c r="I61" s="18"/>
      <c r="J61" s="19">
        <f>J59*10%</f>
        <v>42008466.610000007</v>
      </c>
      <c r="L61" s="20"/>
    </row>
    <row r="62" spans="1:12" x14ac:dyDescent="0.25">
      <c r="A62" s="135"/>
      <c r="B62" s="135"/>
      <c r="C62" s="135"/>
      <c r="D62" s="135"/>
      <c r="E62" s="135"/>
      <c r="F62" s="135"/>
      <c r="G62" s="92" t="s">
        <v>76</v>
      </c>
      <c r="H62" s="92"/>
      <c r="I62" s="93"/>
      <c r="J62" s="94">
        <f>J59-J61</f>
        <v>378076199.49000001</v>
      </c>
      <c r="L62" s="20">
        <v>378076199.49000001</v>
      </c>
    </row>
    <row r="63" spans="1:12" x14ac:dyDescent="0.25">
      <c r="A63" s="135"/>
      <c r="B63" s="135"/>
      <c r="C63" s="135"/>
      <c r="D63" s="135"/>
      <c r="E63" s="135"/>
      <c r="F63" s="135"/>
      <c r="G63" s="37" t="s">
        <v>25</v>
      </c>
      <c r="H63" s="37"/>
      <c r="I63" s="20" t="e">
        <f>#REF!*1%</f>
        <v>#REF!</v>
      </c>
      <c r="J63" s="19">
        <f>J62*1%</f>
        <v>3780761.9949000003</v>
      </c>
      <c r="L63" s="178">
        <v>374295437.49510002</v>
      </c>
    </row>
    <row r="64" spans="1:12" ht="16.5" thickBot="1" x14ac:dyDescent="0.3">
      <c r="A64" s="135"/>
      <c r="B64" s="135"/>
      <c r="C64" s="135"/>
      <c r="D64" s="135"/>
      <c r="E64" s="135"/>
      <c r="F64" s="135"/>
      <c r="G64" s="38" t="s">
        <v>43</v>
      </c>
      <c r="H64" s="38"/>
      <c r="I64" s="21">
        <f>I60*10%</f>
        <v>0</v>
      </c>
      <c r="J64" s="21">
        <f>J62*2%</f>
        <v>7561523.9898000006</v>
      </c>
    </row>
    <row r="65" spans="1:10" x14ac:dyDescent="0.25">
      <c r="E65" s="1"/>
      <c r="F65" s="1"/>
      <c r="G65" s="22" t="s">
        <v>77</v>
      </c>
      <c r="H65" s="22"/>
      <c r="I65" s="23" t="e">
        <f>I59+I63</f>
        <v>#REF!</v>
      </c>
      <c r="J65" s="23">
        <f>J62+J63-J64</f>
        <v>374295437.49510002</v>
      </c>
    </row>
    <row r="66" spans="1:10" x14ac:dyDescent="0.25">
      <c r="E66" s="1"/>
      <c r="F66" s="1"/>
      <c r="G66" s="22"/>
      <c r="H66" s="22"/>
      <c r="I66" s="23"/>
      <c r="J66" s="23"/>
    </row>
    <row r="67" spans="1:10" x14ac:dyDescent="0.25">
      <c r="A67" s="1" t="s">
        <v>193</v>
      </c>
      <c r="D67" s="1"/>
      <c r="E67" s="1"/>
      <c r="F67" s="1"/>
      <c r="G67" s="1"/>
      <c r="H67" s="22"/>
      <c r="I67" s="22"/>
      <c r="J67" s="23"/>
    </row>
    <row r="68" spans="1:10" x14ac:dyDescent="0.25">
      <c r="A68" s="35"/>
      <c r="D68" s="1"/>
      <c r="E68" s="1"/>
      <c r="F68" s="1"/>
      <c r="G68" s="1"/>
      <c r="H68" s="22"/>
      <c r="I68" s="22"/>
      <c r="J68" s="23"/>
    </row>
    <row r="69" spans="1:10" x14ac:dyDescent="0.25">
      <c r="D69" s="1"/>
      <c r="E69" s="1"/>
      <c r="F69" s="1"/>
      <c r="G69" s="1"/>
      <c r="H69" s="22"/>
      <c r="I69" s="22"/>
      <c r="J69" s="23"/>
    </row>
    <row r="70" spans="1:10" x14ac:dyDescent="0.25">
      <c r="A70" s="24" t="s">
        <v>28</v>
      </c>
    </row>
    <row r="71" spans="1:10" x14ac:dyDescent="0.25">
      <c r="A71" s="25" t="s">
        <v>29</v>
      </c>
      <c r="B71" s="26"/>
      <c r="C71" s="26"/>
      <c r="D71" s="27"/>
      <c r="E71" s="27"/>
      <c r="F71" s="27"/>
      <c r="G71" s="27"/>
    </row>
    <row r="72" spans="1:10" x14ac:dyDescent="0.25">
      <c r="A72" s="25" t="s">
        <v>30</v>
      </c>
      <c r="B72" s="26"/>
      <c r="C72" s="26"/>
      <c r="D72" s="27"/>
      <c r="E72" s="27"/>
      <c r="F72" s="27"/>
      <c r="G72" s="27"/>
    </row>
    <row r="73" spans="1:10" x14ac:dyDescent="0.25">
      <c r="A73" s="28" t="s">
        <v>31</v>
      </c>
      <c r="B73" s="29"/>
      <c r="C73" s="29"/>
      <c r="D73" s="27"/>
      <c r="E73" s="27"/>
      <c r="F73" s="27"/>
      <c r="G73" s="27"/>
    </row>
    <row r="74" spans="1:10" x14ac:dyDescent="0.25">
      <c r="A74" s="30" t="s">
        <v>0</v>
      </c>
      <c r="B74" s="31"/>
      <c r="C74" s="31"/>
      <c r="D74" s="27"/>
      <c r="E74" s="27"/>
      <c r="F74" s="27"/>
      <c r="G74" s="27"/>
    </row>
    <row r="75" spans="1:10" x14ac:dyDescent="0.25">
      <c r="A75" s="32"/>
      <c r="B75" s="32"/>
      <c r="C75" s="32"/>
    </row>
    <row r="76" spans="1:10" x14ac:dyDescent="0.25">
      <c r="H76" s="33" t="s">
        <v>32</v>
      </c>
      <c r="I76" s="222" t="str">
        <f>+J13</f>
        <v xml:space="preserve"> 12 November 2021</v>
      </c>
      <c r="J76" s="237"/>
    </row>
    <row r="80" spans="1:10" ht="18" customHeight="1" x14ac:dyDescent="0.25"/>
    <row r="81" spans="8:10" ht="17.25" customHeight="1" x14ac:dyDescent="0.25"/>
    <row r="83" spans="8:10" x14ac:dyDescent="0.25">
      <c r="H83" s="223" t="s">
        <v>33</v>
      </c>
      <c r="I83" s="223"/>
      <c r="J83" s="223"/>
    </row>
  </sheetData>
  <mergeCells count="49">
    <mergeCell ref="H19:I19"/>
    <mergeCell ref="A10:J10"/>
    <mergeCell ref="G12:H12"/>
    <mergeCell ref="G13:H13"/>
    <mergeCell ref="G14:H14"/>
    <mergeCell ref="H18:I18"/>
    <mergeCell ref="H31:I31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30:I30"/>
    <mergeCell ref="H43:I43"/>
    <mergeCell ref="H32:I32"/>
    <mergeCell ref="H33:I33"/>
    <mergeCell ref="H34:I34"/>
    <mergeCell ref="H35:I35"/>
    <mergeCell ref="H36:I36"/>
    <mergeCell ref="H37:I37"/>
    <mergeCell ref="H38:I38"/>
    <mergeCell ref="H39:I39"/>
    <mergeCell ref="H40:I40"/>
    <mergeCell ref="H41:I41"/>
    <mergeCell ref="H42:I42"/>
    <mergeCell ref="H55:I55"/>
    <mergeCell ref="H44:I44"/>
    <mergeCell ref="H45:I45"/>
    <mergeCell ref="H46:I46"/>
    <mergeCell ref="H47:I47"/>
    <mergeCell ref="H48:I48"/>
    <mergeCell ref="H49:I49"/>
    <mergeCell ref="H50:I50"/>
    <mergeCell ref="H51:I51"/>
    <mergeCell ref="H52:I52"/>
    <mergeCell ref="H53:I53"/>
    <mergeCell ref="H54:I54"/>
    <mergeCell ref="H83:J83"/>
    <mergeCell ref="H56:I56"/>
    <mergeCell ref="H57:I57"/>
    <mergeCell ref="H58:I58"/>
    <mergeCell ref="A59:I59"/>
    <mergeCell ref="A60:B60"/>
    <mergeCell ref="I76:J76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0" workbookViewId="0">
      <selection activeCell="E18" sqref="E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8.5703125" style="2" customWidth="1"/>
    <col min="5" max="5" width="14.85546875" style="2" customWidth="1"/>
    <col min="6" max="6" width="6.7109375" style="2" customWidth="1"/>
    <col min="7" max="7" width="14.140625" style="3" bestFit="1" customWidth="1"/>
    <col min="8" max="8" width="1.5703125" style="3" customWidth="1"/>
    <col min="9" max="9" width="17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2" t="s">
        <v>44</v>
      </c>
      <c r="G12" s="3" t="s">
        <v>9</v>
      </c>
      <c r="H12" s="7" t="s">
        <v>10</v>
      </c>
      <c r="I12" s="8" t="s">
        <v>195</v>
      </c>
    </row>
    <row r="13" spans="1:9" x14ac:dyDescent="0.25">
      <c r="G13" s="3" t="s">
        <v>11</v>
      </c>
      <c r="H13" s="7" t="s">
        <v>10</v>
      </c>
      <c r="I13" s="9" t="s">
        <v>201</v>
      </c>
    </row>
    <row r="14" spans="1:9" x14ac:dyDescent="0.25">
      <c r="G14" s="3" t="s">
        <v>12</v>
      </c>
      <c r="H14" s="7" t="s">
        <v>10</v>
      </c>
      <c r="I14" s="2" t="s">
        <v>66</v>
      </c>
    </row>
    <row r="15" spans="1:9" x14ac:dyDescent="0.25">
      <c r="A15" s="2" t="s">
        <v>13</v>
      </c>
      <c r="B15" s="8" t="s">
        <v>14</v>
      </c>
      <c r="C15" s="8"/>
      <c r="G15" s="3" t="s">
        <v>45</v>
      </c>
      <c r="H15" s="7" t="s">
        <v>46</v>
      </c>
      <c r="I15" s="2" t="s">
        <v>200</v>
      </c>
    </row>
    <row r="16" spans="1:9" ht="16.5" thickBot="1" x14ac:dyDescent="0.3"/>
    <row r="17" spans="1:17" ht="20.100000000000001" customHeight="1" x14ac:dyDescent="0.25">
      <c r="A17" s="10" t="s">
        <v>15</v>
      </c>
      <c r="B17" s="75" t="s">
        <v>16</v>
      </c>
      <c r="C17" s="75" t="s">
        <v>17</v>
      </c>
      <c r="D17" s="75" t="s">
        <v>18</v>
      </c>
      <c r="E17" s="75" t="s">
        <v>19</v>
      </c>
      <c r="F17" s="136" t="s">
        <v>20</v>
      </c>
      <c r="G17" s="238" t="s">
        <v>22</v>
      </c>
      <c r="H17" s="239"/>
      <c r="I17" s="11" t="s">
        <v>23</v>
      </c>
    </row>
    <row r="18" spans="1:17" ht="53.25" customHeight="1" x14ac:dyDescent="0.25">
      <c r="A18" s="12">
        <v>1</v>
      </c>
      <c r="B18" s="13">
        <v>44504</v>
      </c>
      <c r="C18" s="14" t="s">
        <v>197</v>
      </c>
      <c r="D18" s="15" t="s">
        <v>202</v>
      </c>
      <c r="E18" s="15" t="s">
        <v>203</v>
      </c>
      <c r="F18" s="16">
        <v>74</v>
      </c>
      <c r="G18" s="216">
        <v>1980198</v>
      </c>
      <c r="H18" s="217"/>
      <c r="I18" s="268">
        <f>G18</f>
        <v>1980198</v>
      </c>
    </row>
    <row r="19" spans="1:17" ht="53.25" customHeight="1" x14ac:dyDescent="0.25">
      <c r="A19" s="12">
        <v>2</v>
      </c>
      <c r="B19" s="13">
        <v>44504</v>
      </c>
      <c r="C19" s="14" t="s">
        <v>198</v>
      </c>
      <c r="D19" s="15" t="s">
        <v>204</v>
      </c>
      <c r="E19" s="15" t="s">
        <v>203</v>
      </c>
      <c r="F19" s="16">
        <v>69</v>
      </c>
      <c r="G19" s="271"/>
      <c r="H19" s="272"/>
      <c r="I19" s="269"/>
    </row>
    <row r="20" spans="1:17" ht="53.25" customHeight="1" x14ac:dyDescent="0.25">
      <c r="A20" s="12">
        <v>3</v>
      </c>
      <c r="B20" s="13">
        <v>44504</v>
      </c>
      <c r="C20" s="14" t="s">
        <v>199</v>
      </c>
      <c r="D20" s="15" t="s">
        <v>205</v>
      </c>
      <c r="E20" s="15" t="s">
        <v>203</v>
      </c>
      <c r="F20" s="16">
        <v>80</v>
      </c>
      <c r="G20" s="273"/>
      <c r="H20" s="274"/>
      <c r="I20" s="270"/>
    </row>
    <row r="21" spans="1:17" ht="25.5" customHeight="1" thickBot="1" x14ac:dyDescent="0.3">
      <c r="A21" s="218" t="s">
        <v>24</v>
      </c>
      <c r="B21" s="219"/>
      <c r="C21" s="219"/>
      <c r="D21" s="219"/>
      <c r="E21" s="219"/>
      <c r="F21" s="219"/>
      <c r="G21" s="219"/>
      <c r="H21" s="220"/>
      <c r="I21" s="17">
        <f>SUM(I18)</f>
        <v>1980198</v>
      </c>
    </row>
    <row r="22" spans="1:17" x14ac:dyDescent="0.25">
      <c r="A22" s="221"/>
      <c r="B22" s="221"/>
      <c r="C22" s="135"/>
      <c r="D22" s="135"/>
      <c r="E22" s="135"/>
      <c r="F22" s="135"/>
      <c r="G22" s="18"/>
      <c r="H22" s="18"/>
      <c r="I22" s="19"/>
    </row>
    <row r="23" spans="1:17" x14ac:dyDescent="0.25">
      <c r="A23" s="135"/>
      <c r="B23" s="135"/>
      <c r="C23" s="135"/>
      <c r="D23" s="135"/>
      <c r="E23" s="135"/>
      <c r="F23" s="135"/>
      <c r="G23" s="37" t="s">
        <v>25</v>
      </c>
      <c r="H23" s="20">
        <f>H18*1%</f>
        <v>0</v>
      </c>
      <c r="I23" s="19">
        <f>I21*1%</f>
        <v>19801.98</v>
      </c>
    </row>
    <row r="24" spans="1:17" ht="16.5" thickBot="1" x14ac:dyDescent="0.3">
      <c r="E24" s="1"/>
      <c r="F24" s="1"/>
      <c r="G24" s="34" t="s">
        <v>43</v>
      </c>
      <c r="H24" s="21">
        <v>0</v>
      </c>
      <c r="I24" s="21">
        <f>I21*2%</f>
        <v>39603.96</v>
      </c>
      <c r="Q24" s="2" t="s">
        <v>26</v>
      </c>
    </row>
    <row r="25" spans="1:17" x14ac:dyDescent="0.25">
      <c r="E25" s="1"/>
      <c r="F25" s="1"/>
      <c r="G25" s="22" t="s">
        <v>27</v>
      </c>
      <c r="H25" s="23">
        <f>H21+H23</f>
        <v>0</v>
      </c>
      <c r="I25" s="23">
        <f>I21+I23-I24</f>
        <v>1960396.02</v>
      </c>
    </row>
    <row r="26" spans="1:17" x14ac:dyDescent="0.25">
      <c r="E26" s="1"/>
      <c r="F26" s="1"/>
      <c r="G26" s="22"/>
      <c r="H26" s="23"/>
      <c r="I26" s="23"/>
    </row>
    <row r="27" spans="1:17" x14ac:dyDescent="0.25">
      <c r="A27" s="1" t="s">
        <v>206</v>
      </c>
      <c r="D27" s="1"/>
      <c r="E27" s="1"/>
      <c r="F27" s="1"/>
      <c r="G27" s="22"/>
      <c r="H27" s="22"/>
      <c r="I27" s="23"/>
    </row>
    <row r="28" spans="1:17" x14ac:dyDescent="0.25">
      <c r="A28" s="35"/>
      <c r="D28" s="1"/>
      <c r="E28" s="1"/>
      <c r="F28" s="1"/>
      <c r="G28" s="22"/>
      <c r="H28" s="22"/>
      <c r="I28" s="23"/>
    </row>
    <row r="29" spans="1:17" x14ac:dyDescent="0.25">
      <c r="D29" s="1"/>
      <c r="E29" s="1"/>
      <c r="F29" s="1"/>
      <c r="G29" s="22"/>
      <c r="H29" s="22"/>
      <c r="I29" s="23"/>
    </row>
    <row r="30" spans="1:17" x14ac:dyDescent="0.25">
      <c r="A30" s="24" t="s">
        <v>28</v>
      </c>
    </row>
    <row r="31" spans="1:17" x14ac:dyDescent="0.25">
      <c r="A31" s="25" t="s">
        <v>29</v>
      </c>
      <c r="B31" s="26"/>
      <c r="C31" s="26"/>
      <c r="D31" s="27"/>
      <c r="E31" s="27"/>
      <c r="F31" s="27"/>
    </row>
    <row r="32" spans="1:17" x14ac:dyDescent="0.25">
      <c r="A32" s="25" t="s">
        <v>30</v>
      </c>
      <c r="B32" s="26"/>
      <c r="C32" s="26"/>
      <c r="D32" s="27"/>
      <c r="E32" s="27"/>
      <c r="F32" s="27"/>
    </row>
    <row r="33" spans="1:9" x14ac:dyDescent="0.25">
      <c r="A33" s="28" t="s">
        <v>31</v>
      </c>
      <c r="B33" s="29"/>
      <c r="C33" s="29"/>
      <c r="D33" s="27"/>
      <c r="E33" s="27"/>
      <c r="F33" s="27"/>
    </row>
    <row r="34" spans="1:9" x14ac:dyDescent="0.25">
      <c r="A34" s="30" t="s">
        <v>0</v>
      </c>
      <c r="B34" s="31"/>
      <c r="C34" s="31"/>
      <c r="D34" s="27"/>
      <c r="E34" s="27"/>
      <c r="F34" s="27"/>
    </row>
    <row r="35" spans="1:9" x14ac:dyDescent="0.25">
      <c r="A35" s="36"/>
      <c r="B35" s="36"/>
      <c r="C35" s="36"/>
    </row>
    <row r="36" spans="1:9" x14ac:dyDescent="0.25">
      <c r="A36" s="32"/>
      <c r="B36" s="32"/>
      <c r="C36" s="32"/>
    </row>
    <row r="37" spans="1:9" x14ac:dyDescent="0.25">
      <c r="G37" s="33" t="s">
        <v>32</v>
      </c>
      <c r="H37" s="222" t="str">
        <f>+I13</f>
        <v xml:space="preserve"> 12 November 21</v>
      </c>
      <c r="I37" s="237"/>
    </row>
    <row r="40" spans="1:9" ht="18" customHeight="1" x14ac:dyDescent="0.25"/>
    <row r="41" spans="1:9" ht="17.25" customHeight="1" x14ac:dyDescent="0.25"/>
    <row r="43" spans="1:9" x14ac:dyDescent="0.25">
      <c r="G43" s="223" t="s">
        <v>33</v>
      </c>
      <c r="H43" s="223"/>
      <c r="I43" s="223"/>
    </row>
  </sheetData>
  <mergeCells count="8">
    <mergeCell ref="G43:I43"/>
    <mergeCell ref="I18:I20"/>
    <mergeCell ref="G18:H20"/>
    <mergeCell ref="A10:I10"/>
    <mergeCell ref="G17:H17"/>
    <mergeCell ref="A21:H21"/>
    <mergeCell ref="A22:B22"/>
    <mergeCell ref="H37:I37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2"/>
  <sheetViews>
    <sheetView topLeftCell="A7" workbookViewId="0">
      <selection activeCell="E18" sqref="E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8.5703125" style="2" customWidth="1"/>
    <col min="5" max="5" width="14.85546875" style="2" customWidth="1"/>
    <col min="6" max="6" width="6.7109375" style="2" customWidth="1"/>
    <col min="7" max="7" width="14.140625" style="3" bestFit="1" customWidth="1"/>
    <col min="8" max="8" width="1.5703125" style="3" customWidth="1"/>
    <col min="9" max="9" width="17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2" t="s">
        <v>44</v>
      </c>
      <c r="G12" s="3" t="s">
        <v>9</v>
      </c>
      <c r="H12" s="7" t="s">
        <v>10</v>
      </c>
      <c r="I12" s="8" t="s">
        <v>210</v>
      </c>
    </row>
    <row r="13" spans="1:9" x14ac:dyDescent="0.25">
      <c r="G13" s="3" t="s">
        <v>11</v>
      </c>
      <c r="H13" s="7" t="s">
        <v>10</v>
      </c>
      <c r="I13" s="9" t="s">
        <v>201</v>
      </c>
    </row>
    <row r="14" spans="1:9" x14ac:dyDescent="0.25">
      <c r="G14" s="3" t="s">
        <v>12</v>
      </c>
      <c r="H14" s="7" t="s">
        <v>10</v>
      </c>
      <c r="I14" s="2" t="s">
        <v>66</v>
      </c>
    </row>
    <row r="15" spans="1:9" x14ac:dyDescent="0.25">
      <c r="A15" s="2" t="s">
        <v>13</v>
      </c>
      <c r="B15" s="8" t="s">
        <v>14</v>
      </c>
      <c r="C15" s="8"/>
      <c r="G15" s="3" t="s">
        <v>45</v>
      </c>
      <c r="H15" s="7" t="s">
        <v>46</v>
      </c>
      <c r="I15" s="2" t="s">
        <v>200</v>
      </c>
    </row>
    <row r="16" spans="1:9" ht="16.5" thickBot="1" x14ac:dyDescent="0.3"/>
    <row r="17" spans="1:17" ht="20.100000000000001" customHeight="1" x14ac:dyDescent="0.25">
      <c r="A17" s="10" t="s">
        <v>15</v>
      </c>
      <c r="B17" s="75" t="s">
        <v>16</v>
      </c>
      <c r="C17" s="75" t="s">
        <v>17</v>
      </c>
      <c r="D17" s="75" t="s">
        <v>18</v>
      </c>
      <c r="E17" s="75" t="s">
        <v>19</v>
      </c>
      <c r="F17" s="136" t="s">
        <v>20</v>
      </c>
      <c r="G17" s="238" t="s">
        <v>22</v>
      </c>
      <c r="H17" s="239"/>
      <c r="I17" s="11" t="s">
        <v>23</v>
      </c>
    </row>
    <row r="18" spans="1:17" ht="53.25" customHeight="1" x14ac:dyDescent="0.25">
      <c r="A18" s="12">
        <v>1</v>
      </c>
      <c r="B18" s="13">
        <v>44504</v>
      </c>
      <c r="C18" s="90">
        <v>402272</v>
      </c>
      <c r="D18" s="15" t="s">
        <v>208</v>
      </c>
      <c r="E18" s="15" t="s">
        <v>203</v>
      </c>
      <c r="F18" s="16">
        <v>59</v>
      </c>
      <c r="G18" s="216">
        <v>1881188</v>
      </c>
      <c r="H18" s="217"/>
      <c r="I18" s="268">
        <f>G18</f>
        <v>1881188</v>
      </c>
    </row>
    <row r="19" spans="1:17" ht="53.25" customHeight="1" x14ac:dyDescent="0.25">
      <c r="A19" s="12">
        <v>2</v>
      </c>
      <c r="B19" s="13">
        <v>44504</v>
      </c>
      <c r="C19" s="90">
        <v>402273</v>
      </c>
      <c r="D19" s="15" t="s">
        <v>207</v>
      </c>
      <c r="E19" s="15" t="s">
        <v>203</v>
      </c>
      <c r="F19" s="16">
        <v>39</v>
      </c>
      <c r="G19" s="271"/>
      <c r="H19" s="272"/>
      <c r="I19" s="269"/>
    </row>
    <row r="20" spans="1:17" ht="25.5" customHeight="1" thickBot="1" x14ac:dyDescent="0.3">
      <c r="A20" s="218" t="s">
        <v>24</v>
      </c>
      <c r="B20" s="219"/>
      <c r="C20" s="219"/>
      <c r="D20" s="219"/>
      <c r="E20" s="219"/>
      <c r="F20" s="219"/>
      <c r="G20" s="219"/>
      <c r="H20" s="220"/>
      <c r="I20" s="17">
        <f>SUM(I18)</f>
        <v>1881188</v>
      </c>
    </row>
    <row r="21" spans="1:17" x14ac:dyDescent="0.25">
      <c r="A21" s="221"/>
      <c r="B21" s="221"/>
      <c r="C21" s="135"/>
      <c r="D21" s="135"/>
      <c r="E21" s="135"/>
      <c r="F21" s="135"/>
      <c r="G21" s="18"/>
      <c r="H21" s="18"/>
      <c r="I21" s="19"/>
    </row>
    <row r="22" spans="1:17" x14ac:dyDescent="0.25">
      <c r="A22" s="135"/>
      <c r="B22" s="135"/>
      <c r="C22" s="135"/>
      <c r="D22" s="135"/>
      <c r="E22" s="135"/>
      <c r="F22" s="135"/>
      <c r="G22" s="37" t="s">
        <v>25</v>
      </c>
      <c r="H22" s="20">
        <f>H18*1%</f>
        <v>0</v>
      </c>
      <c r="I22" s="19">
        <f>I20*1%</f>
        <v>18811.88</v>
      </c>
    </row>
    <row r="23" spans="1:17" ht="16.5" thickBot="1" x14ac:dyDescent="0.3">
      <c r="E23" s="1"/>
      <c r="F23" s="1"/>
      <c r="G23" s="34" t="s">
        <v>43</v>
      </c>
      <c r="H23" s="21">
        <v>0</v>
      </c>
      <c r="I23" s="21">
        <f>I20*2%</f>
        <v>37623.760000000002</v>
      </c>
      <c r="Q23" s="2" t="s">
        <v>26</v>
      </c>
    </row>
    <row r="24" spans="1:17" x14ac:dyDescent="0.25">
      <c r="E24" s="1"/>
      <c r="F24" s="1"/>
      <c r="G24" s="22" t="s">
        <v>27</v>
      </c>
      <c r="H24" s="23">
        <f>H20+H22</f>
        <v>0</v>
      </c>
      <c r="I24" s="23">
        <f>I20+I22-I23</f>
        <v>1862376.1199999999</v>
      </c>
    </row>
    <row r="25" spans="1:17" x14ac:dyDescent="0.25">
      <c r="E25" s="1"/>
      <c r="F25" s="1"/>
      <c r="G25" s="22"/>
      <c r="H25" s="23"/>
      <c r="I25" s="23"/>
    </row>
    <row r="26" spans="1:17" x14ac:dyDescent="0.25">
      <c r="A26" s="1" t="s">
        <v>209</v>
      </c>
      <c r="D26" s="1"/>
      <c r="E26" s="1"/>
      <c r="F26" s="1"/>
      <c r="G26" s="22"/>
      <c r="H26" s="22"/>
      <c r="I26" s="23"/>
    </row>
    <row r="27" spans="1:17" x14ac:dyDescent="0.25">
      <c r="A27" s="35"/>
      <c r="D27" s="1"/>
      <c r="E27" s="1"/>
      <c r="F27" s="1"/>
      <c r="G27" s="22"/>
      <c r="H27" s="22"/>
      <c r="I27" s="23"/>
    </row>
    <row r="28" spans="1:17" x14ac:dyDescent="0.25">
      <c r="D28" s="1"/>
      <c r="E28" s="1"/>
      <c r="F28" s="1"/>
      <c r="G28" s="22"/>
      <c r="H28" s="22"/>
      <c r="I28" s="23"/>
    </row>
    <row r="29" spans="1:17" x14ac:dyDescent="0.25">
      <c r="A29" s="24" t="s">
        <v>28</v>
      </c>
    </row>
    <row r="30" spans="1:17" x14ac:dyDescent="0.25">
      <c r="A30" s="25" t="s">
        <v>29</v>
      </c>
      <c r="B30" s="26"/>
      <c r="C30" s="26"/>
      <c r="D30" s="27"/>
      <c r="E30" s="27"/>
      <c r="F30" s="27"/>
    </row>
    <row r="31" spans="1:17" x14ac:dyDescent="0.25">
      <c r="A31" s="25" t="s">
        <v>30</v>
      </c>
      <c r="B31" s="26"/>
      <c r="C31" s="26"/>
      <c r="D31" s="27"/>
      <c r="E31" s="27"/>
      <c r="F31" s="27"/>
    </row>
    <row r="32" spans="1:17" x14ac:dyDescent="0.25">
      <c r="A32" s="28" t="s">
        <v>31</v>
      </c>
      <c r="B32" s="29"/>
      <c r="C32" s="29"/>
      <c r="D32" s="27"/>
      <c r="E32" s="27"/>
      <c r="F32" s="27"/>
    </row>
    <row r="33" spans="1:9" x14ac:dyDescent="0.25">
      <c r="A33" s="30" t="s">
        <v>0</v>
      </c>
      <c r="B33" s="31"/>
      <c r="C33" s="31"/>
      <c r="D33" s="27"/>
      <c r="E33" s="27"/>
      <c r="F33" s="27"/>
    </row>
    <row r="34" spans="1:9" x14ac:dyDescent="0.25">
      <c r="A34" s="36"/>
      <c r="B34" s="36"/>
      <c r="C34" s="36"/>
    </row>
    <row r="35" spans="1:9" x14ac:dyDescent="0.25">
      <c r="A35" s="32"/>
      <c r="B35" s="32"/>
      <c r="C35" s="32"/>
    </row>
    <row r="36" spans="1:9" x14ac:dyDescent="0.25">
      <c r="G36" s="33" t="s">
        <v>32</v>
      </c>
      <c r="H36" s="222" t="str">
        <f>+I13</f>
        <v xml:space="preserve"> 12 November 21</v>
      </c>
      <c r="I36" s="237"/>
    </row>
    <row r="39" spans="1:9" ht="18" customHeight="1" x14ac:dyDescent="0.25"/>
    <row r="40" spans="1:9" ht="17.25" customHeight="1" x14ac:dyDescent="0.25"/>
    <row r="42" spans="1:9" x14ac:dyDescent="0.25">
      <c r="G42" s="223" t="s">
        <v>33</v>
      </c>
      <c r="H42" s="223"/>
      <c r="I42" s="223"/>
    </row>
  </sheetData>
  <mergeCells count="8">
    <mergeCell ref="H36:I36"/>
    <mergeCell ref="G42:I42"/>
    <mergeCell ref="A10:I10"/>
    <mergeCell ref="G17:H17"/>
    <mergeCell ref="G18:H19"/>
    <mergeCell ref="I18:I19"/>
    <mergeCell ref="A20:H20"/>
    <mergeCell ref="A21:B21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0" workbookViewId="0">
      <selection activeCell="I21" sqref="I21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8.5703125" style="2" customWidth="1"/>
    <col min="5" max="5" width="14.85546875" style="2" customWidth="1"/>
    <col min="6" max="6" width="6.7109375" style="2" customWidth="1"/>
    <col min="7" max="7" width="14.140625" style="3" bestFit="1" customWidth="1"/>
    <col min="8" max="8" width="1.5703125" style="3" customWidth="1"/>
    <col min="9" max="9" width="17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2" t="s">
        <v>44</v>
      </c>
      <c r="G12" s="3" t="s">
        <v>9</v>
      </c>
      <c r="H12" s="7" t="s">
        <v>10</v>
      </c>
      <c r="I12" s="8" t="s">
        <v>211</v>
      </c>
    </row>
    <row r="13" spans="1:9" x14ac:dyDescent="0.25">
      <c r="G13" s="3" t="s">
        <v>11</v>
      </c>
      <c r="H13" s="7" t="s">
        <v>10</v>
      </c>
      <c r="I13" s="9" t="s">
        <v>201</v>
      </c>
    </row>
    <row r="14" spans="1:9" x14ac:dyDescent="0.25">
      <c r="G14" s="3" t="s">
        <v>12</v>
      </c>
      <c r="H14" s="7" t="s">
        <v>10</v>
      </c>
      <c r="I14" s="2" t="s">
        <v>66</v>
      </c>
    </row>
    <row r="15" spans="1:9" x14ac:dyDescent="0.25">
      <c r="A15" s="2" t="s">
        <v>13</v>
      </c>
      <c r="B15" s="8" t="s">
        <v>14</v>
      </c>
      <c r="C15" s="8"/>
      <c r="G15" s="3" t="s">
        <v>45</v>
      </c>
      <c r="H15" s="7" t="s">
        <v>46</v>
      </c>
      <c r="I15" s="2" t="s">
        <v>200</v>
      </c>
    </row>
    <row r="16" spans="1:9" ht="16.5" thickBot="1" x14ac:dyDescent="0.3"/>
    <row r="17" spans="1:17" ht="20.100000000000001" customHeight="1" x14ac:dyDescent="0.25">
      <c r="A17" s="10" t="s">
        <v>15</v>
      </c>
      <c r="B17" s="75" t="s">
        <v>16</v>
      </c>
      <c r="C17" s="75" t="s">
        <v>17</v>
      </c>
      <c r="D17" s="75" t="s">
        <v>18</v>
      </c>
      <c r="E17" s="75" t="s">
        <v>19</v>
      </c>
      <c r="F17" s="136" t="s">
        <v>20</v>
      </c>
      <c r="G17" s="238" t="s">
        <v>22</v>
      </c>
      <c r="H17" s="239"/>
      <c r="I17" s="11" t="s">
        <v>23</v>
      </c>
    </row>
    <row r="18" spans="1:17" ht="53.25" customHeight="1" x14ac:dyDescent="0.25">
      <c r="A18" s="12">
        <v>1</v>
      </c>
      <c r="B18" s="13">
        <v>44508</v>
      </c>
      <c r="C18" s="90">
        <v>402594</v>
      </c>
      <c r="D18" s="15" t="s">
        <v>204</v>
      </c>
      <c r="E18" s="15" t="s">
        <v>203</v>
      </c>
      <c r="F18" s="16">
        <v>48</v>
      </c>
      <c r="G18" s="216">
        <v>1980198</v>
      </c>
      <c r="H18" s="217"/>
      <c r="I18" s="268">
        <f>G18</f>
        <v>1980198</v>
      </c>
    </row>
    <row r="19" spans="1:17" ht="53.25" customHeight="1" x14ac:dyDescent="0.25">
      <c r="A19" s="12">
        <v>2</v>
      </c>
      <c r="B19" s="13">
        <v>44508</v>
      </c>
      <c r="C19" s="90">
        <v>402596</v>
      </c>
      <c r="D19" s="15" t="s">
        <v>205</v>
      </c>
      <c r="E19" s="15" t="s">
        <v>203</v>
      </c>
      <c r="F19" s="16">
        <v>81</v>
      </c>
      <c r="G19" s="271"/>
      <c r="H19" s="272"/>
      <c r="I19" s="269"/>
    </row>
    <row r="20" spans="1:17" ht="53.25" customHeight="1" x14ac:dyDescent="0.25">
      <c r="A20" s="12">
        <v>3</v>
      </c>
      <c r="B20" s="13">
        <v>44508</v>
      </c>
      <c r="C20" s="90">
        <v>402595</v>
      </c>
      <c r="D20" s="15" t="s">
        <v>212</v>
      </c>
      <c r="E20" s="15" t="s">
        <v>203</v>
      </c>
      <c r="F20" s="16">
        <v>89</v>
      </c>
      <c r="G20" s="273"/>
      <c r="H20" s="274"/>
      <c r="I20" s="270"/>
    </row>
    <row r="21" spans="1:17" ht="25.5" customHeight="1" thickBot="1" x14ac:dyDescent="0.3">
      <c r="A21" s="218" t="s">
        <v>24</v>
      </c>
      <c r="B21" s="219"/>
      <c r="C21" s="219"/>
      <c r="D21" s="219"/>
      <c r="E21" s="219"/>
      <c r="F21" s="219"/>
      <c r="G21" s="219"/>
      <c r="H21" s="220"/>
      <c r="I21" s="17">
        <f>SUM(I18)</f>
        <v>1980198</v>
      </c>
    </row>
    <row r="22" spans="1:17" x14ac:dyDescent="0.25">
      <c r="A22" s="221"/>
      <c r="B22" s="221"/>
      <c r="C22" s="135"/>
      <c r="D22" s="135"/>
      <c r="E22" s="135"/>
      <c r="F22" s="135"/>
      <c r="G22" s="18"/>
      <c r="H22" s="18"/>
      <c r="I22" s="19"/>
    </row>
    <row r="23" spans="1:17" x14ac:dyDescent="0.25">
      <c r="A23" s="135"/>
      <c r="B23" s="135"/>
      <c r="C23" s="135"/>
      <c r="D23" s="135"/>
      <c r="E23" s="135"/>
      <c r="F23" s="135"/>
      <c r="G23" s="37" t="s">
        <v>25</v>
      </c>
      <c r="H23" s="20">
        <f>H18*1%</f>
        <v>0</v>
      </c>
      <c r="I23" s="19">
        <f>I21*1%</f>
        <v>19801.98</v>
      </c>
    </row>
    <row r="24" spans="1:17" ht="16.5" thickBot="1" x14ac:dyDescent="0.3">
      <c r="E24" s="1"/>
      <c r="F24" s="1"/>
      <c r="G24" s="34" t="s">
        <v>43</v>
      </c>
      <c r="H24" s="21">
        <v>0</v>
      </c>
      <c r="I24" s="21">
        <f>I21*2%</f>
        <v>39603.96</v>
      </c>
      <c r="Q24" s="2" t="s">
        <v>26</v>
      </c>
    </row>
    <row r="25" spans="1:17" x14ac:dyDescent="0.25">
      <c r="E25" s="1"/>
      <c r="F25" s="1"/>
      <c r="G25" s="22" t="s">
        <v>27</v>
      </c>
      <c r="H25" s="23">
        <f>H21+H23</f>
        <v>0</v>
      </c>
      <c r="I25" s="23">
        <f>I21+I23-I24</f>
        <v>1960396.02</v>
      </c>
    </row>
    <row r="26" spans="1:17" x14ac:dyDescent="0.25">
      <c r="E26" s="1"/>
      <c r="F26" s="1"/>
      <c r="G26" s="22"/>
      <c r="H26" s="23"/>
      <c r="I26" s="23"/>
    </row>
    <row r="27" spans="1:17" x14ac:dyDescent="0.25">
      <c r="A27" s="1" t="s">
        <v>206</v>
      </c>
      <c r="D27" s="1"/>
      <c r="E27" s="1"/>
      <c r="F27" s="1"/>
      <c r="G27" s="22"/>
      <c r="H27" s="22"/>
      <c r="I27" s="23"/>
    </row>
    <row r="28" spans="1:17" x14ac:dyDescent="0.25">
      <c r="A28" s="35"/>
      <c r="D28" s="1"/>
      <c r="E28" s="1"/>
      <c r="F28" s="1"/>
      <c r="G28" s="22"/>
      <c r="H28" s="22"/>
      <c r="I28" s="23"/>
    </row>
    <row r="29" spans="1:17" x14ac:dyDescent="0.25">
      <c r="D29" s="1"/>
      <c r="E29" s="1"/>
      <c r="F29" s="1"/>
      <c r="G29" s="22"/>
      <c r="H29" s="22"/>
      <c r="I29" s="23"/>
    </row>
    <row r="30" spans="1:17" x14ac:dyDescent="0.25">
      <c r="A30" s="24" t="s">
        <v>28</v>
      </c>
    </row>
    <row r="31" spans="1:17" x14ac:dyDescent="0.25">
      <c r="A31" s="25" t="s">
        <v>29</v>
      </c>
      <c r="B31" s="26"/>
      <c r="C31" s="26"/>
      <c r="D31" s="27"/>
      <c r="E31" s="27"/>
      <c r="F31" s="27"/>
    </row>
    <row r="32" spans="1:17" x14ac:dyDescent="0.25">
      <c r="A32" s="25" t="s">
        <v>30</v>
      </c>
      <c r="B32" s="26"/>
      <c r="C32" s="26"/>
      <c r="D32" s="27"/>
      <c r="E32" s="27"/>
      <c r="F32" s="27"/>
    </row>
    <row r="33" spans="1:9" x14ac:dyDescent="0.25">
      <c r="A33" s="28" t="s">
        <v>31</v>
      </c>
      <c r="B33" s="29"/>
      <c r="C33" s="29"/>
      <c r="D33" s="27"/>
      <c r="E33" s="27"/>
      <c r="F33" s="27"/>
    </row>
    <row r="34" spans="1:9" x14ac:dyDescent="0.25">
      <c r="A34" s="30" t="s">
        <v>0</v>
      </c>
      <c r="B34" s="31"/>
      <c r="C34" s="31"/>
      <c r="D34" s="27"/>
      <c r="E34" s="27"/>
      <c r="F34" s="27"/>
    </row>
    <row r="35" spans="1:9" x14ac:dyDescent="0.25">
      <c r="A35" s="36"/>
      <c r="B35" s="36"/>
      <c r="C35" s="36"/>
    </row>
    <row r="36" spans="1:9" x14ac:dyDescent="0.25">
      <c r="A36" s="32"/>
      <c r="B36" s="32"/>
      <c r="C36" s="32"/>
    </row>
    <row r="37" spans="1:9" x14ac:dyDescent="0.25">
      <c r="G37" s="33" t="s">
        <v>32</v>
      </c>
      <c r="H37" s="222" t="str">
        <f>+I13</f>
        <v xml:space="preserve"> 12 November 21</v>
      </c>
      <c r="I37" s="237"/>
    </row>
    <row r="40" spans="1:9" ht="18" customHeight="1" x14ac:dyDescent="0.25"/>
    <row r="41" spans="1:9" ht="17.25" customHeight="1" x14ac:dyDescent="0.25"/>
    <row r="43" spans="1:9" x14ac:dyDescent="0.25">
      <c r="G43" s="223" t="s">
        <v>33</v>
      </c>
      <c r="H43" s="223"/>
      <c r="I43" s="223"/>
    </row>
  </sheetData>
  <mergeCells count="8">
    <mergeCell ref="H37:I37"/>
    <mergeCell ref="G43:I43"/>
    <mergeCell ref="A10:I10"/>
    <mergeCell ref="G17:H17"/>
    <mergeCell ref="G18:H20"/>
    <mergeCell ref="I18:I20"/>
    <mergeCell ref="A21:H21"/>
    <mergeCell ref="A22:B22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3"/>
  <sheetViews>
    <sheetView topLeftCell="A4" workbookViewId="0">
      <selection activeCell="J21" sqref="J21"/>
    </sheetView>
  </sheetViews>
  <sheetFormatPr defaultRowHeight="15" x14ac:dyDescent="0.25"/>
  <cols>
    <col min="1" max="1" width="5.140625" style="40" customWidth="1"/>
    <col min="2" max="2" width="9.85546875" style="40" customWidth="1"/>
    <col min="3" max="3" width="8.85546875" style="40" customWidth="1"/>
    <col min="4" max="4" width="7.5703125" style="40" customWidth="1"/>
    <col min="5" max="5" width="25.85546875" style="40" customWidth="1"/>
    <col min="6" max="6" width="12.42578125" style="40" customWidth="1"/>
    <col min="7" max="7" width="5.28515625" style="40" customWidth="1"/>
    <col min="8" max="8" width="13.5703125" style="41" customWidth="1"/>
    <col min="9" max="9" width="1.42578125" style="41" customWidth="1"/>
    <col min="10" max="10" width="18.7109375" style="40" customWidth="1"/>
    <col min="11" max="16384" width="9.140625" style="40"/>
  </cols>
  <sheetData>
    <row r="2" spans="1:16" ht="15.75" x14ac:dyDescent="0.25">
      <c r="A2" s="1" t="s">
        <v>0</v>
      </c>
      <c r="B2" s="39"/>
      <c r="C2" s="39"/>
      <c r="D2" s="39"/>
    </row>
    <row r="3" spans="1:16" x14ac:dyDescent="0.25">
      <c r="A3" s="4" t="s">
        <v>1</v>
      </c>
      <c r="B3" s="4"/>
      <c r="C3" s="4"/>
      <c r="D3" s="4"/>
    </row>
    <row r="4" spans="1:16" x14ac:dyDescent="0.25">
      <c r="A4" s="4" t="s">
        <v>2</v>
      </c>
      <c r="B4" s="4"/>
      <c r="C4" s="4"/>
      <c r="D4" s="4"/>
    </row>
    <row r="5" spans="1:16" x14ac:dyDescent="0.25">
      <c r="A5" s="4" t="s">
        <v>3</v>
      </c>
      <c r="B5" s="4"/>
      <c r="C5" s="4"/>
      <c r="D5" s="4"/>
    </row>
    <row r="6" spans="1:16" x14ac:dyDescent="0.25">
      <c r="A6" s="4" t="s">
        <v>4</v>
      </c>
      <c r="B6" s="4"/>
      <c r="C6" s="4"/>
      <c r="D6" s="4"/>
    </row>
    <row r="7" spans="1:16" x14ac:dyDescent="0.25">
      <c r="A7" s="4" t="s">
        <v>5</v>
      </c>
      <c r="B7" s="4"/>
      <c r="C7" s="4"/>
      <c r="D7" s="4"/>
    </row>
    <row r="9" spans="1:16" ht="15.75" thickBot="1" x14ac:dyDescent="0.3">
      <c r="A9" s="42"/>
      <c r="B9" s="42"/>
      <c r="C9" s="42"/>
      <c r="D9" s="42"/>
      <c r="E9" s="42"/>
      <c r="F9" s="42"/>
      <c r="G9" s="42"/>
      <c r="H9" s="43"/>
      <c r="I9" s="43"/>
      <c r="J9" s="42"/>
    </row>
    <row r="10" spans="1:16" ht="24" thickBot="1" x14ac:dyDescent="0.4">
      <c r="A10" s="224" t="s">
        <v>6</v>
      </c>
      <c r="B10" s="225"/>
      <c r="C10" s="225"/>
      <c r="D10" s="225"/>
      <c r="E10" s="225"/>
      <c r="F10" s="225"/>
      <c r="G10" s="225"/>
      <c r="H10" s="225"/>
      <c r="I10" s="225"/>
      <c r="J10" s="226"/>
    </row>
    <row r="12" spans="1:16" ht="15.75" x14ac:dyDescent="0.25">
      <c r="A12" s="40" t="s">
        <v>7</v>
      </c>
      <c r="B12" s="40" t="s">
        <v>36</v>
      </c>
      <c r="H12" s="41" t="s">
        <v>9</v>
      </c>
      <c r="I12" s="44" t="s">
        <v>10</v>
      </c>
      <c r="J12" s="8" t="s">
        <v>213</v>
      </c>
    </row>
    <row r="13" spans="1:16" ht="15.75" x14ac:dyDescent="0.25">
      <c r="B13" s="45" t="s">
        <v>37</v>
      </c>
      <c r="C13" s="45"/>
      <c r="D13" s="45"/>
      <c r="E13" s="45"/>
      <c r="F13" s="45"/>
      <c r="H13" s="41" t="s">
        <v>11</v>
      </c>
      <c r="I13" s="44" t="s">
        <v>10</v>
      </c>
      <c r="J13" s="9" t="s">
        <v>214</v>
      </c>
      <c r="P13" s="40" t="s">
        <v>26</v>
      </c>
    </row>
    <row r="14" spans="1:16" ht="15.75" x14ac:dyDescent="0.25">
      <c r="B14" s="45" t="s">
        <v>38</v>
      </c>
      <c r="C14" s="45"/>
      <c r="D14" s="45"/>
      <c r="E14" s="45"/>
      <c r="F14" s="45"/>
      <c r="H14" s="41" t="s">
        <v>12</v>
      </c>
      <c r="I14" s="44" t="s">
        <v>10</v>
      </c>
      <c r="J14" s="9" t="s">
        <v>215</v>
      </c>
    </row>
    <row r="15" spans="1:16" x14ac:dyDescent="0.25">
      <c r="B15" s="45" t="s">
        <v>39</v>
      </c>
      <c r="C15" s="45"/>
      <c r="D15" s="45"/>
      <c r="E15" s="45"/>
      <c r="F15" s="45"/>
      <c r="H15" s="41" t="s">
        <v>196</v>
      </c>
      <c r="I15" s="41" t="s">
        <v>10</v>
      </c>
      <c r="J15" s="162" t="s">
        <v>219</v>
      </c>
    </row>
    <row r="16" spans="1:16" x14ac:dyDescent="0.25">
      <c r="B16" s="45"/>
      <c r="C16" s="45"/>
      <c r="D16" s="45"/>
      <c r="E16" s="45"/>
      <c r="F16" s="45"/>
      <c r="J16" s="46"/>
    </row>
    <row r="17" spans="1:10" x14ac:dyDescent="0.25">
      <c r="A17" s="40" t="s">
        <v>13</v>
      </c>
      <c r="B17" s="40" t="s">
        <v>14</v>
      </c>
      <c r="H17" s="40"/>
      <c r="I17" s="40"/>
    </row>
    <row r="18" spans="1:10" ht="15.75" thickBot="1" x14ac:dyDescent="0.3"/>
    <row r="19" spans="1:10" ht="15.75" x14ac:dyDescent="0.25">
      <c r="A19" s="47" t="s">
        <v>15</v>
      </c>
      <c r="B19" s="48" t="s">
        <v>16</v>
      </c>
      <c r="C19" s="48" t="s">
        <v>17</v>
      </c>
      <c r="D19" s="48" t="s">
        <v>40</v>
      </c>
      <c r="E19" s="49" t="s">
        <v>18</v>
      </c>
      <c r="F19" s="49" t="s">
        <v>19</v>
      </c>
      <c r="G19" s="48" t="s">
        <v>35</v>
      </c>
      <c r="H19" s="227" t="s">
        <v>22</v>
      </c>
      <c r="I19" s="228"/>
      <c r="J19" s="50" t="s">
        <v>23</v>
      </c>
    </row>
    <row r="20" spans="1:10" ht="51.75" customHeight="1" x14ac:dyDescent="0.25">
      <c r="A20" s="51">
        <v>1</v>
      </c>
      <c r="B20" s="52">
        <v>44511</v>
      </c>
      <c r="C20" s="53"/>
      <c r="D20" s="54" t="s">
        <v>216</v>
      </c>
      <c r="E20" s="55" t="s">
        <v>217</v>
      </c>
      <c r="F20" s="55" t="s">
        <v>218</v>
      </c>
      <c r="G20" s="56">
        <v>1</v>
      </c>
      <c r="H20" s="229">
        <v>3000000</v>
      </c>
      <c r="I20" s="230"/>
      <c r="J20" s="57">
        <f>+G20*H20</f>
        <v>3000000</v>
      </c>
    </row>
    <row r="21" spans="1:10" ht="22.5" customHeight="1" thickBot="1" x14ac:dyDescent="0.3">
      <c r="A21" s="231" t="s">
        <v>24</v>
      </c>
      <c r="B21" s="232"/>
      <c r="C21" s="232"/>
      <c r="D21" s="232"/>
      <c r="E21" s="232"/>
      <c r="F21" s="232"/>
      <c r="G21" s="232"/>
      <c r="H21" s="232"/>
      <c r="I21" s="233"/>
      <c r="J21" s="58">
        <f>SUM(J20:J20)</f>
        <v>3000000</v>
      </c>
    </row>
    <row r="22" spans="1:10" x14ac:dyDescent="0.25">
      <c r="A22" s="234"/>
      <c r="B22" s="234"/>
      <c r="C22" s="234"/>
      <c r="D22" s="234"/>
      <c r="E22" s="234"/>
      <c r="F22" s="138"/>
      <c r="G22" s="138"/>
      <c r="H22" s="59"/>
      <c r="I22" s="59"/>
      <c r="J22" s="60"/>
    </row>
    <row r="23" spans="1:10" s="2" customFormat="1" ht="15.75" x14ac:dyDescent="0.25">
      <c r="A23" s="137"/>
      <c r="B23" s="137"/>
      <c r="C23" s="137"/>
      <c r="D23" s="137"/>
      <c r="E23" s="137"/>
      <c r="F23" s="137"/>
      <c r="G23" s="137"/>
      <c r="H23" s="37" t="s">
        <v>41</v>
      </c>
      <c r="I23" s="37"/>
      <c r="J23" s="19">
        <f>J21*1%</f>
        <v>30000</v>
      </c>
    </row>
    <row r="24" spans="1:10" s="2" customFormat="1" ht="16.5" thickBot="1" x14ac:dyDescent="0.3">
      <c r="A24" s="137"/>
      <c r="B24" s="137"/>
      <c r="C24" s="137"/>
      <c r="D24" s="137"/>
      <c r="E24" s="137"/>
      <c r="F24" s="137"/>
      <c r="G24" s="137"/>
      <c r="H24" s="38" t="s">
        <v>43</v>
      </c>
      <c r="I24" s="38"/>
      <c r="J24" s="21">
        <f>J21*2%</f>
        <v>60000</v>
      </c>
    </row>
    <row r="25" spans="1:10" s="2" customFormat="1" ht="15.75" x14ac:dyDescent="0.25">
      <c r="E25" s="1"/>
      <c r="F25" s="1"/>
      <c r="G25" s="1"/>
      <c r="H25" s="22" t="s">
        <v>27</v>
      </c>
      <c r="I25" s="22"/>
      <c r="J25" s="23">
        <f>J21+J23-J24</f>
        <v>2970000</v>
      </c>
    </row>
    <row r="26" spans="1:10" x14ac:dyDescent="0.25">
      <c r="A26" s="39" t="s">
        <v>62</v>
      </c>
      <c r="B26" s="39"/>
      <c r="C26" s="39"/>
      <c r="D26" s="39"/>
      <c r="G26" s="39"/>
      <c r="H26" s="61"/>
      <c r="I26" s="61"/>
      <c r="J26" s="62"/>
    </row>
    <row r="27" spans="1:10" x14ac:dyDescent="0.25">
      <c r="G27" s="39"/>
      <c r="H27" s="61"/>
      <c r="I27" s="61"/>
      <c r="J27" s="62"/>
    </row>
    <row r="28" spans="1:10" x14ac:dyDescent="0.25">
      <c r="A28" s="63" t="s">
        <v>28</v>
      </c>
    </row>
    <row r="29" spans="1:10" x14ac:dyDescent="0.25">
      <c r="A29" s="39" t="s">
        <v>29</v>
      </c>
      <c r="B29" s="39"/>
      <c r="C29" s="39"/>
      <c r="D29" s="39"/>
      <c r="E29" s="39"/>
      <c r="F29" s="39"/>
    </row>
    <row r="30" spans="1:10" x14ac:dyDescent="0.25">
      <c r="A30" s="64" t="s">
        <v>30</v>
      </c>
      <c r="B30" s="39"/>
      <c r="C30" s="39"/>
      <c r="D30" s="39"/>
    </row>
    <row r="31" spans="1:10" x14ac:dyDescent="0.25">
      <c r="A31" s="65" t="s">
        <v>31</v>
      </c>
      <c r="B31" s="64"/>
      <c r="C31" s="64"/>
      <c r="D31" s="64"/>
      <c r="E31" s="64"/>
      <c r="F31" s="64"/>
    </row>
    <row r="32" spans="1:10" x14ac:dyDescent="0.25">
      <c r="A32" s="39" t="s">
        <v>0</v>
      </c>
      <c r="B32" s="65"/>
      <c r="C32" s="65"/>
      <c r="D32" s="65"/>
      <c r="E32" s="66"/>
      <c r="F32" s="66"/>
    </row>
    <row r="33" spans="1:10" x14ac:dyDescent="0.25">
      <c r="A33" s="66"/>
      <c r="B33" s="66"/>
      <c r="C33" s="66"/>
      <c r="D33" s="66"/>
      <c r="E33" s="66"/>
      <c r="F33" s="66"/>
    </row>
    <row r="34" spans="1:10" x14ac:dyDescent="0.25">
      <c r="A34" s="65"/>
      <c r="B34" s="65"/>
      <c r="C34" s="65"/>
      <c r="D34" s="65"/>
      <c r="E34" s="67"/>
      <c r="F34" s="67"/>
    </row>
    <row r="35" spans="1:10" x14ac:dyDescent="0.25">
      <c r="H35" s="68" t="s">
        <v>42</v>
      </c>
      <c r="I35" s="235" t="str">
        <f>+J13</f>
        <v xml:space="preserve"> 16 November 2021</v>
      </c>
      <c r="J35" s="236"/>
    </row>
    <row r="43" spans="1:10" ht="15.75" x14ac:dyDescent="0.25">
      <c r="H43" s="223" t="s">
        <v>33</v>
      </c>
      <c r="I43" s="223"/>
      <c r="J43" s="223"/>
    </row>
  </sheetData>
  <mergeCells count="7">
    <mergeCell ref="H43:J43"/>
    <mergeCell ref="A10:J10"/>
    <mergeCell ref="H19:I19"/>
    <mergeCell ref="H20:I20"/>
    <mergeCell ref="A21:I21"/>
    <mergeCell ref="A22:E22"/>
    <mergeCell ref="I35:J35"/>
  </mergeCells>
  <pageMargins left="0.45" right="0" top="0.75" bottom="0.75" header="0.3" footer="0.3"/>
  <pageSetup paperSize="9" scale="90" orientation="portrait" horizontalDpi="4294967293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7" workbookViewId="0">
      <selection activeCell="A21" sqref="A21:J21"/>
    </sheetView>
  </sheetViews>
  <sheetFormatPr defaultRowHeight="15" x14ac:dyDescent="0.25"/>
  <cols>
    <col min="1" max="1" width="4.85546875" customWidth="1"/>
    <col min="2" max="2" width="10.28515625" customWidth="1"/>
    <col min="3" max="3" width="8.7109375" customWidth="1"/>
    <col min="4" max="4" width="6.42578125" customWidth="1"/>
    <col min="5" max="5" width="24" customWidth="1"/>
    <col min="6" max="6" width="12.7109375" customWidth="1"/>
    <col min="7" max="7" width="6" customWidth="1"/>
    <col min="8" max="8" width="5.140625" customWidth="1"/>
    <col min="9" max="9" width="13.28515625" style="104" customWidth="1"/>
    <col min="10" max="10" width="1.5703125" style="104" customWidth="1"/>
    <col min="11" max="11" width="18.140625" customWidth="1"/>
  </cols>
  <sheetData>
    <row r="2" spans="1:17" x14ac:dyDescent="0.25">
      <c r="A2" s="103" t="s">
        <v>0</v>
      </c>
      <c r="B2" s="103"/>
      <c r="C2" s="103"/>
      <c r="D2" s="103"/>
    </row>
    <row r="3" spans="1:17" x14ac:dyDescent="0.25">
      <c r="A3" s="4" t="s">
        <v>1</v>
      </c>
      <c r="B3" s="70"/>
      <c r="C3" s="70"/>
      <c r="D3" s="70"/>
    </row>
    <row r="4" spans="1:17" x14ac:dyDescent="0.25">
      <c r="A4" s="4" t="s">
        <v>2</v>
      </c>
      <c r="B4" s="70"/>
      <c r="C4" s="70"/>
      <c r="D4" s="70"/>
    </row>
    <row r="5" spans="1:17" x14ac:dyDescent="0.25">
      <c r="A5" s="4" t="s">
        <v>3</v>
      </c>
      <c r="B5" s="70"/>
      <c r="C5" s="70"/>
      <c r="D5" s="70"/>
    </row>
    <row r="6" spans="1:17" x14ac:dyDescent="0.25">
      <c r="A6" s="4" t="s">
        <v>4</v>
      </c>
      <c r="B6" s="70"/>
      <c r="C6" s="70"/>
      <c r="D6" s="70"/>
      <c r="E6" s="70"/>
    </row>
    <row r="7" spans="1:17" x14ac:dyDescent="0.25">
      <c r="A7" s="4" t="s">
        <v>5</v>
      </c>
      <c r="B7" s="70"/>
      <c r="C7" s="70"/>
      <c r="D7" s="70"/>
      <c r="E7" s="70"/>
    </row>
    <row r="9" spans="1:17" ht="15.75" thickBot="1" x14ac:dyDescent="0.3">
      <c r="A9" s="105"/>
      <c r="B9" s="105"/>
      <c r="C9" s="105"/>
      <c r="D9" s="105"/>
      <c r="E9" s="105"/>
      <c r="F9" s="105"/>
      <c r="G9" s="105"/>
      <c r="H9" s="105"/>
      <c r="I9" s="106"/>
      <c r="J9" s="106"/>
      <c r="K9" s="105"/>
    </row>
    <row r="10" spans="1:17" ht="24" thickBot="1" x14ac:dyDescent="0.4">
      <c r="A10" s="243" t="s">
        <v>6</v>
      </c>
      <c r="B10" s="244"/>
      <c r="C10" s="244"/>
      <c r="D10" s="244"/>
      <c r="E10" s="244"/>
      <c r="F10" s="244"/>
      <c r="G10" s="244"/>
      <c r="H10" s="244"/>
      <c r="I10" s="244"/>
      <c r="J10" s="244"/>
      <c r="K10" s="245"/>
    </row>
    <row r="12" spans="1:17" ht="15.75" x14ac:dyDescent="0.25">
      <c r="A12" t="s">
        <v>7</v>
      </c>
      <c r="B12" t="s">
        <v>117</v>
      </c>
      <c r="I12" s="104" t="s">
        <v>9</v>
      </c>
      <c r="J12" s="107" t="s">
        <v>10</v>
      </c>
      <c r="K12" s="8" t="s">
        <v>220</v>
      </c>
    </row>
    <row r="13" spans="1:17" ht="15.75" x14ac:dyDescent="0.25">
      <c r="B13" s="108" t="s">
        <v>118</v>
      </c>
      <c r="C13" s="108"/>
      <c r="D13" s="108"/>
      <c r="F13" s="108"/>
      <c r="I13" s="104" t="s">
        <v>11</v>
      </c>
      <c r="J13" s="107" t="s">
        <v>10</v>
      </c>
      <c r="K13" s="9" t="s">
        <v>221</v>
      </c>
      <c r="Q13" t="s">
        <v>26</v>
      </c>
    </row>
    <row r="14" spans="1:17" ht="15.75" x14ac:dyDescent="0.25">
      <c r="B14" s="108" t="s">
        <v>119</v>
      </c>
      <c r="C14" s="108"/>
      <c r="D14" s="108"/>
      <c r="F14" s="108"/>
      <c r="I14" s="104" t="s">
        <v>12</v>
      </c>
      <c r="J14" s="107" t="s">
        <v>10</v>
      </c>
      <c r="K14" s="168">
        <v>44532</v>
      </c>
    </row>
    <row r="15" spans="1:17" x14ac:dyDescent="0.25">
      <c r="B15" s="108"/>
      <c r="C15" s="108"/>
      <c r="D15" s="108"/>
      <c r="F15" s="108"/>
      <c r="K15" s="161"/>
    </row>
    <row r="16" spans="1:17" x14ac:dyDescent="0.25">
      <c r="A16" t="s">
        <v>13</v>
      </c>
      <c r="B16" t="s">
        <v>14</v>
      </c>
    </row>
    <row r="17" spans="1:11" ht="11.25" customHeight="1" thickBot="1" x14ac:dyDescent="0.3"/>
    <row r="18" spans="1:11" x14ac:dyDescent="0.25">
      <c r="A18" s="110" t="s">
        <v>15</v>
      </c>
      <c r="B18" s="111" t="s">
        <v>16</v>
      </c>
      <c r="C18" s="111" t="s">
        <v>17</v>
      </c>
      <c r="D18" s="111" t="s">
        <v>196</v>
      </c>
      <c r="E18" s="111" t="s">
        <v>18</v>
      </c>
      <c r="F18" s="111" t="s">
        <v>19</v>
      </c>
      <c r="G18" s="111" t="s">
        <v>20</v>
      </c>
      <c r="H18" s="111" t="s">
        <v>21</v>
      </c>
      <c r="I18" s="246" t="s">
        <v>22</v>
      </c>
      <c r="J18" s="247"/>
      <c r="K18" s="112" t="s">
        <v>23</v>
      </c>
    </row>
    <row r="19" spans="1:11" ht="44.25" customHeight="1" x14ac:dyDescent="0.25">
      <c r="A19" s="113">
        <v>1</v>
      </c>
      <c r="B19" s="114">
        <v>44510</v>
      </c>
      <c r="C19" s="169">
        <v>403659</v>
      </c>
      <c r="D19" s="166" t="s">
        <v>222</v>
      </c>
      <c r="E19" s="165" t="s">
        <v>223</v>
      </c>
      <c r="F19" s="165" t="s">
        <v>194</v>
      </c>
      <c r="G19" s="116">
        <v>1</v>
      </c>
      <c r="H19" s="116">
        <v>3</v>
      </c>
      <c r="I19" s="248">
        <v>1800000</v>
      </c>
      <c r="J19" s="249"/>
      <c r="K19" s="117">
        <f t="shared" ref="K19:K20" si="0">I19</f>
        <v>1800000</v>
      </c>
    </row>
    <row r="20" spans="1:11" ht="44.25" customHeight="1" x14ac:dyDescent="0.25">
      <c r="A20" s="113">
        <v>2</v>
      </c>
      <c r="B20" s="114">
        <v>44516</v>
      </c>
      <c r="C20" s="169">
        <v>402523</v>
      </c>
      <c r="D20" s="171" t="s">
        <v>224</v>
      </c>
      <c r="E20" s="165" t="s">
        <v>225</v>
      </c>
      <c r="F20" s="165" t="s">
        <v>226</v>
      </c>
      <c r="G20" s="116">
        <v>1</v>
      </c>
      <c r="H20" s="116">
        <v>3</v>
      </c>
      <c r="I20" s="248">
        <v>1600000</v>
      </c>
      <c r="J20" s="249"/>
      <c r="K20" s="117">
        <f t="shared" si="0"/>
        <v>1600000</v>
      </c>
    </row>
    <row r="21" spans="1:11" ht="29.25" customHeight="1" thickBot="1" x14ac:dyDescent="0.3">
      <c r="A21" s="250" t="s">
        <v>24</v>
      </c>
      <c r="B21" s="251"/>
      <c r="C21" s="251"/>
      <c r="D21" s="251"/>
      <c r="E21" s="251"/>
      <c r="F21" s="251"/>
      <c r="G21" s="251"/>
      <c r="H21" s="251"/>
      <c r="I21" s="251"/>
      <c r="J21" s="252"/>
      <c r="K21" s="118">
        <f>SUM(K19:K20)</f>
        <v>3400000</v>
      </c>
    </row>
    <row r="22" spans="1:11" ht="8.25" customHeight="1" x14ac:dyDescent="0.25">
      <c r="A22" s="253"/>
      <c r="B22" s="253"/>
      <c r="C22" s="253"/>
      <c r="D22" s="253"/>
      <c r="E22" s="253"/>
      <c r="F22" s="253"/>
      <c r="G22" s="119"/>
      <c r="H22" s="119"/>
      <c r="I22" s="120"/>
      <c r="J22" s="120"/>
      <c r="K22" s="121"/>
    </row>
    <row r="23" spans="1:11" ht="18" customHeight="1" x14ac:dyDescent="0.25">
      <c r="A23" s="122"/>
      <c r="B23" s="122"/>
      <c r="C23" s="122"/>
      <c r="D23" s="122"/>
      <c r="E23" s="122"/>
      <c r="F23" s="122"/>
      <c r="G23" s="119"/>
      <c r="H23" s="119"/>
      <c r="I23" s="123" t="s">
        <v>121</v>
      </c>
      <c r="J23" s="120"/>
      <c r="K23" s="121">
        <f>K21*1%</f>
        <v>34000</v>
      </c>
    </row>
    <row r="24" spans="1:11" ht="18" customHeight="1" thickBot="1" x14ac:dyDescent="0.3">
      <c r="A24" s="119"/>
      <c r="B24" s="119"/>
      <c r="C24" s="119"/>
      <c r="D24" s="119"/>
      <c r="E24" s="119"/>
      <c r="F24" s="119"/>
      <c r="G24" s="119"/>
      <c r="H24" s="119"/>
      <c r="I24" s="124" t="s">
        <v>122</v>
      </c>
      <c r="J24" s="124"/>
      <c r="K24" s="125">
        <f>K21*2%</f>
        <v>68000</v>
      </c>
    </row>
    <row r="25" spans="1:11" x14ac:dyDescent="0.25">
      <c r="G25" s="103"/>
      <c r="H25" s="103"/>
      <c r="I25" s="126" t="s">
        <v>27</v>
      </c>
      <c r="J25" s="126"/>
      <c r="K25" s="127">
        <f>K21+K23-K24</f>
        <v>3366000</v>
      </c>
    </row>
    <row r="26" spans="1:11" ht="7.5" customHeight="1" x14ac:dyDescent="0.25">
      <c r="G26" s="103"/>
      <c r="H26" s="103"/>
      <c r="I26" s="126"/>
      <c r="J26" s="126"/>
      <c r="K26" s="127"/>
    </row>
    <row r="27" spans="1:11" ht="21" customHeight="1" x14ac:dyDescent="0.25">
      <c r="A27" s="128" t="s">
        <v>417</v>
      </c>
      <c r="B27" s="103"/>
      <c r="C27" s="103"/>
      <c r="D27" s="103"/>
      <c r="G27" s="103"/>
      <c r="H27" s="103"/>
      <c r="I27" s="126"/>
      <c r="J27" s="126"/>
      <c r="K27" s="127"/>
    </row>
    <row r="28" spans="1:11" ht="6.75" customHeight="1" x14ac:dyDescent="0.25">
      <c r="G28" s="103"/>
      <c r="H28" s="103"/>
      <c r="I28" s="126"/>
      <c r="J28" s="126"/>
      <c r="K28" s="127"/>
    </row>
    <row r="29" spans="1:11" ht="15.75" x14ac:dyDescent="0.25">
      <c r="A29" s="24" t="s">
        <v>28</v>
      </c>
      <c r="B29" s="129"/>
      <c r="C29" s="129"/>
      <c r="D29" s="129"/>
      <c r="E29" s="129"/>
    </row>
    <row r="30" spans="1:11" ht="15.75" x14ac:dyDescent="0.25">
      <c r="A30" s="25" t="s">
        <v>29</v>
      </c>
      <c r="B30" s="103"/>
      <c r="C30" s="103"/>
      <c r="D30" s="103"/>
      <c r="E30" s="103"/>
    </row>
    <row r="31" spans="1:11" ht="15.75" x14ac:dyDescent="0.25">
      <c r="A31" s="25" t="s">
        <v>30</v>
      </c>
      <c r="B31" s="103"/>
      <c r="C31" s="103"/>
      <c r="D31" s="103"/>
      <c r="E31" s="103"/>
    </row>
    <row r="32" spans="1:11" ht="15.75" x14ac:dyDescent="0.25">
      <c r="A32" s="28" t="s">
        <v>31</v>
      </c>
      <c r="B32" s="130"/>
      <c r="C32" s="130"/>
      <c r="D32" s="130"/>
      <c r="E32" s="131"/>
    </row>
    <row r="33" spans="1:11" ht="15.75" x14ac:dyDescent="0.25">
      <c r="A33" s="30" t="s">
        <v>0</v>
      </c>
      <c r="B33" s="132"/>
      <c r="C33" s="132"/>
      <c r="D33" s="132"/>
      <c r="E33" s="132"/>
    </row>
    <row r="34" spans="1:11" x14ac:dyDescent="0.25">
      <c r="A34" s="131"/>
      <c r="B34" s="131"/>
      <c r="C34" s="131"/>
      <c r="D34" s="131"/>
      <c r="E34" s="131"/>
    </row>
    <row r="35" spans="1:11" x14ac:dyDescent="0.25">
      <c r="A35" s="132"/>
      <c r="B35" s="132"/>
      <c r="C35" s="132"/>
      <c r="D35" s="132"/>
      <c r="E35" s="132"/>
    </row>
    <row r="36" spans="1:11" x14ac:dyDescent="0.25">
      <c r="I36" s="133" t="s">
        <v>32</v>
      </c>
      <c r="J36" s="254" t="str">
        <f>+K13</f>
        <v xml:space="preserve"> 18 November 2021</v>
      </c>
      <c r="K36" s="255"/>
    </row>
    <row r="43" spans="1:11" ht="15.75" x14ac:dyDescent="0.25">
      <c r="I43" s="223" t="s">
        <v>33</v>
      </c>
      <c r="J43" s="223"/>
      <c r="K43" s="223"/>
    </row>
  </sheetData>
  <mergeCells count="8">
    <mergeCell ref="A21:J21"/>
    <mergeCell ref="A22:F22"/>
    <mergeCell ref="J36:K36"/>
    <mergeCell ref="I43:K43"/>
    <mergeCell ref="A10:K10"/>
    <mergeCell ref="I18:J18"/>
    <mergeCell ref="I19:J19"/>
    <mergeCell ref="I20:J20"/>
  </mergeCells>
  <printOptions horizontalCentered="1"/>
  <pageMargins left="0.19685039370078741" right="3.937007874015748E-2" top="0.74803149606299213" bottom="0.74803149606299213" header="0.31496062992125984" footer="0.31496062992125984"/>
  <pageSetup paperSize="9" scale="90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1"/>
  <sheetViews>
    <sheetView topLeftCell="A10" workbookViewId="0">
      <selection activeCell="E18" sqref="E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8.5703125" style="2" customWidth="1"/>
    <col min="5" max="5" width="14.85546875" style="2" customWidth="1"/>
    <col min="6" max="6" width="6.7109375" style="2" customWidth="1"/>
    <col min="7" max="7" width="14.140625" style="3" bestFit="1" customWidth="1"/>
    <col min="8" max="8" width="1.5703125" style="3" customWidth="1"/>
    <col min="9" max="9" width="17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2" t="s">
        <v>44</v>
      </c>
      <c r="G12" s="3" t="s">
        <v>9</v>
      </c>
      <c r="H12" s="7" t="s">
        <v>10</v>
      </c>
      <c r="I12" s="8" t="s">
        <v>64</v>
      </c>
    </row>
    <row r="13" spans="1:9" x14ac:dyDescent="0.25">
      <c r="G13" s="3" t="s">
        <v>11</v>
      </c>
      <c r="H13" s="7" t="s">
        <v>10</v>
      </c>
      <c r="I13" s="9" t="s">
        <v>65</v>
      </c>
    </row>
    <row r="14" spans="1:9" x14ac:dyDescent="0.25">
      <c r="G14" s="3" t="s">
        <v>12</v>
      </c>
      <c r="H14" s="7" t="s">
        <v>10</v>
      </c>
      <c r="I14" s="2" t="s">
        <v>66</v>
      </c>
    </row>
    <row r="15" spans="1:9" x14ac:dyDescent="0.25">
      <c r="A15" s="2" t="s">
        <v>13</v>
      </c>
      <c r="B15" s="8" t="s">
        <v>14</v>
      </c>
      <c r="C15" s="8"/>
      <c r="G15" s="3" t="s">
        <v>45</v>
      </c>
      <c r="H15" s="7" t="s">
        <v>46</v>
      </c>
      <c r="I15" s="2" t="s">
        <v>67</v>
      </c>
    </row>
    <row r="16" spans="1:9" ht="16.5" thickBot="1" x14ac:dyDescent="0.3"/>
    <row r="17" spans="1:17" ht="20.100000000000001" customHeight="1" x14ac:dyDescent="0.25">
      <c r="A17" s="10" t="s">
        <v>15</v>
      </c>
      <c r="B17" s="75" t="s">
        <v>16</v>
      </c>
      <c r="C17" s="75" t="s">
        <v>17</v>
      </c>
      <c r="D17" s="75" t="s">
        <v>18</v>
      </c>
      <c r="E17" s="75" t="s">
        <v>19</v>
      </c>
      <c r="F17" s="72" t="s">
        <v>20</v>
      </c>
      <c r="G17" s="238" t="s">
        <v>22</v>
      </c>
      <c r="H17" s="239"/>
      <c r="I17" s="11" t="s">
        <v>23</v>
      </c>
    </row>
    <row r="18" spans="1:17" ht="53.25" customHeight="1" x14ac:dyDescent="0.25">
      <c r="A18" s="12">
        <v>1</v>
      </c>
      <c r="B18" s="13">
        <v>44483</v>
      </c>
      <c r="C18" s="14" t="s">
        <v>68</v>
      </c>
      <c r="D18" s="15" t="s">
        <v>69</v>
      </c>
      <c r="E18" s="15" t="s">
        <v>70</v>
      </c>
      <c r="F18" s="16">
        <v>117</v>
      </c>
      <c r="G18" s="216">
        <v>643500</v>
      </c>
      <c r="H18" s="217"/>
      <c r="I18" s="74">
        <f>G18</f>
        <v>643500</v>
      </c>
    </row>
    <row r="19" spans="1:17" ht="25.5" customHeight="1" thickBot="1" x14ac:dyDescent="0.3">
      <c r="A19" s="218" t="s">
        <v>24</v>
      </c>
      <c r="B19" s="219"/>
      <c r="C19" s="219"/>
      <c r="D19" s="219"/>
      <c r="E19" s="219"/>
      <c r="F19" s="219"/>
      <c r="G19" s="219"/>
      <c r="H19" s="220"/>
      <c r="I19" s="17">
        <f>SUM(I18)</f>
        <v>643500</v>
      </c>
    </row>
    <row r="20" spans="1:17" x14ac:dyDescent="0.25">
      <c r="A20" s="221"/>
      <c r="B20" s="221"/>
      <c r="C20" s="73"/>
      <c r="D20" s="73"/>
      <c r="E20" s="73"/>
      <c r="F20" s="73"/>
      <c r="G20" s="18"/>
      <c r="H20" s="18"/>
      <c r="I20" s="19"/>
    </row>
    <row r="21" spans="1:17" x14ac:dyDescent="0.25">
      <c r="A21" s="73"/>
      <c r="B21" s="73"/>
      <c r="C21" s="73"/>
      <c r="D21" s="73"/>
      <c r="E21" s="73"/>
      <c r="F21" s="73"/>
      <c r="G21" s="37" t="s">
        <v>25</v>
      </c>
      <c r="H21" s="20">
        <f>H18*1%</f>
        <v>0</v>
      </c>
      <c r="I21" s="19">
        <f>I19*1%</f>
        <v>6435</v>
      </c>
    </row>
    <row r="22" spans="1:17" ht="16.5" thickBot="1" x14ac:dyDescent="0.3">
      <c r="E22" s="1"/>
      <c r="F22" s="1"/>
      <c r="G22" s="34" t="s">
        <v>43</v>
      </c>
      <c r="H22" s="21">
        <v>0</v>
      </c>
      <c r="I22" s="21">
        <f>I19*2%</f>
        <v>12870</v>
      </c>
      <c r="Q22" s="2" t="s">
        <v>26</v>
      </c>
    </row>
    <row r="23" spans="1:17" x14ac:dyDescent="0.25">
      <c r="E23" s="1"/>
      <c r="F23" s="1"/>
      <c r="G23" s="22" t="s">
        <v>27</v>
      </c>
      <c r="H23" s="23">
        <f>H19+H21</f>
        <v>0</v>
      </c>
      <c r="I23" s="23">
        <f>I19+I21-I22</f>
        <v>637065</v>
      </c>
    </row>
    <row r="24" spans="1:17" x14ac:dyDescent="0.25">
      <c r="E24" s="1"/>
      <c r="F24" s="1"/>
      <c r="G24" s="22"/>
      <c r="H24" s="23"/>
      <c r="I24" s="23"/>
    </row>
    <row r="25" spans="1:17" x14ac:dyDescent="0.25">
      <c r="A25" s="1" t="s">
        <v>71</v>
      </c>
      <c r="D25" s="1"/>
      <c r="E25" s="1"/>
      <c r="F25" s="1"/>
      <c r="G25" s="22"/>
      <c r="H25" s="22"/>
      <c r="I25" s="23"/>
    </row>
    <row r="26" spans="1:17" x14ac:dyDescent="0.25">
      <c r="A26" s="35"/>
      <c r="D26" s="1"/>
      <c r="E26" s="1"/>
      <c r="F26" s="1"/>
      <c r="G26" s="22"/>
      <c r="H26" s="22"/>
      <c r="I26" s="23"/>
    </row>
    <row r="27" spans="1:17" x14ac:dyDescent="0.25">
      <c r="D27" s="1"/>
      <c r="E27" s="1"/>
      <c r="F27" s="1"/>
      <c r="G27" s="22"/>
      <c r="H27" s="22"/>
      <c r="I27" s="23"/>
    </row>
    <row r="28" spans="1:17" x14ac:dyDescent="0.25">
      <c r="A28" s="24" t="s">
        <v>28</v>
      </c>
    </row>
    <row r="29" spans="1:17" x14ac:dyDescent="0.25">
      <c r="A29" s="25" t="s">
        <v>29</v>
      </c>
      <c r="B29" s="26"/>
      <c r="C29" s="26"/>
      <c r="D29" s="27"/>
      <c r="E29" s="27"/>
      <c r="F29" s="27"/>
    </row>
    <row r="30" spans="1:17" x14ac:dyDescent="0.25">
      <c r="A30" s="25" t="s">
        <v>30</v>
      </c>
      <c r="B30" s="26"/>
      <c r="C30" s="26"/>
      <c r="D30" s="27"/>
      <c r="E30" s="27"/>
      <c r="F30" s="27"/>
    </row>
    <row r="31" spans="1:17" x14ac:dyDescent="0.25">
      <c r="A31" s="28" t="s">
        <v>31</v>
      </c>
      <c r="B31" s="29"/>
      <c r="C31" s="29"/>
      <c r="D31" s="27"/>
      <c r="E31" s="27"/>
      <c r="F31" s="27"/>
    </row>
    <row r="32" spans="1:17" x14ac:dyDescent="0.25">
      <c r="A32" s="30" t="s">
        <v>0</v>
      </c>
      <c r="B32" s="31"/>
      <c r="C32" s="31"/>
      <c r="D32" s="27"/>
      <c r="E32" s="27"/>
      <c r="F32" s="27"/>
    </row>
    <row r="33" spans="1:9" x14ac:dyDescent="0.25">
      <c r="A33" s="36"/>
      <c r="B33" s="36"/>
      <c r="C33" s="36"/>
    </row>
    <row r="34" spans="1:9" x14ac:dyDescent="0.25">
      <c r="A34" s="32"/>
      <c r="B34" s="32"/>
      <c r="C34" s="32"/>
    </row>
    <row r="35" spans="1:9" x14ac:dyDescent="0.25">
      <c r="G35" s="33" t="s">
        <v>32</v>
      </c>
      <c r="H35" s="222" t="str">
        <f>+I13</f>
        <v xml:space="preserve"> 01 November 21</v>
      </c>
      <c r="I35" s="237"/>
    </row>
    <row r="38" spans="1:9" ht="18" customHeight="1" x14ac:dyDescent="0.25"/>
    <row r="39" spans="1:9" ht="17.25" customHeight="1" x14ac:dyDescent="0.25"/>
    <row r="41" spans="1:9" x14ac:dyDescent="0.25">
      <c r="G41" s="223" t="s">
        <v>33</v>
      </c>
      <c r="H41" s="223"/>
      <c r="I41" s="223"/>
    </row>
  </sheetData>
  <mergeCells count="7">
    <mergeCell ref="H35:I35"/>
    <mergeCell ref="G41:I41"/>
    <mergeCell ref="A10:I10"/>
    <mergeCell ref="G17:H17"/>
    <mergeCell ref="G18:H18"/>
    <mergeCell ref="A19:H19"/>
    <mergeCell ref="A20:B20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3"/>
  <sheetViews>
    <sheetView topLeftCell="A9" workbookViewId="0">
      <selection activeCell="F20" sqref="F20"/>
    </sheetView>
  </sheetViews>
  <sheetFormatPr defaultRowHeight="15" x14ac:dyDescent="0.25"/>
  <cols>
    <col min="1" max="1" width="5.140625" style="40" customWidth="1"/>
    <col min="2" max="2" width="9.85546875" style="40" customWidth="1"/>
    <col min="3" max="3" width="8.85546875" style="40" customWidth="1"/>
    <col min="4" max="4" width="7.5703125" style="40" customWidth="1"/>
    <col min="5" max="5" width="25.85546875" style="40" customWidth="1"/>
    <col min="6" max="6" width="12.42578125" style="40" customWidth="1"/>
    <col min="7" max="7" width="5.28515625" style="40" customWidth="1"/>
    <col min="8" max="8" width="13.5703125" style="41" customWidth="1"/>
    <col min="9" max="9" width="1.42578125" style="41" customWidth="1"/>
    <col min="10" max="10" width="18.140625" style="40" customWidth="1"/>
    <col min="11" max="16384" width="9.140625" style="40"/>
  </cols>
  <sheetData>
    <row r="2" spans="1:16" ht="15.75" x14ac:dyDescent="0.25">
      <c r="A2" s="1" t="s">
        <v>0</v>
      </c>
      <c r="B2" s="39"/>
      <c r="C2" s="39"/>
      <c r="D2" s="39"/>
    </row>
    <row r="3" spans="1:16" x14ac:dyDescent="0.25">
      <c r="A3" s="4" t="s">
        <v>1</v>
      </c>
      <c r="B3" s="4"/>
      <c r="C3" s="4"/>
      <c r="D3" s="4"/>
    </row>
    <row r="4" spans="1:16" x14ac:dyDescent="0.25">
      <c r="A4" s="4" t="s">
        <v>2</v>
      </c>
      <c r="B4" s="4"/>
      <c r="C4" s="4"/>
      <c r="D4" s="4"/>
    </row>
    <row r="5" spans="1:16" x14ac:dyDescent="0.25">
      <c r="A5" s="4" t="s">
        <v>3</v>
      </c>
      <c r="B5" s="4"/>
      <c r="C5" s="4"/>
      <c r="D5" s="4"/>
    </row>
    <row r="6" spans="1:16" x14ac:dyDescent="0.25">
      <c r="A6" s="4" t="s">
        <v>4</v>
      </c>
      <c r="B6" s="4"/>
      <c r="C6" s="4"/>
      <c r="D6" s="4"/>
    </row>
    <row r="7" spans="1:16" x14ac:dyDescent="0.25">
      <c r="A7" s="4" t="s">
        <v>5</v>
      </c>
      <c r="B7" s="4"/>
      <c r="C7" s="4"/>
      <c r="D7" s="4"/>
    </row>
    <row r="9" spans="1:16" ht="15.75" thickBot="1" x14ac:dyDescent="0.3">
      <c r="A9" s="42"/>
      <c r="B9" s="42"/>
      <c r="C9" s="42"/>
      <c r="D9" s="42"/>
      <c r="E9" s="42"/>
      <c r="F9" s="42"/>
      <c r="G9" s="42"/>
      <c r="H9" s="43"/>
      <c r="I9" s="43"/>
      <c r="J9" s="42"/>
    </row>
    <row r="10" spans="1:16" ht="24" thickBot="1" x14ac:dyDescent="0.4">
      <c r="A10" s="224" t="s">
        <v>6</v>
      </c>
      <c r="B10" s="225"/>
      <c r="C10" s="225"/>
      <c r="D10" s="225"/>
      <c r="E10" s="225"/>
      <c r="F10" s="225"/>
      <c r="G10" s="225"/>
      <c r="H10" s="225"/>
      <c r="I10" s="225"/>
      <c r="J10" s="226"/>
    </row>
    <row r="12" spans="1:16" ht="15.75" x14ac:dyDescent="0.25">
      <c r="A12" s="40" t="s">
        <v>7</v>
      </c>
      <c r="B12" s="40" t="s">
        <v>36</v>
      </c>
      <c r="H12" s="41" t="s">
        <v>9</v>
      </c>
      <c r="I12" s="44" t="s">
        <v>10</v>
      </c>
      <c r="J12" s="8" t="s">
        <v>227</v>
      </c>
    </row>
    <row r="13" spans="1:16" ht="15.75" x14ac:dyDescent="0.25">
      <c r="B13" s="45" t="s">
        <v>37</v>
      </c>
      <c r="C13" s="45"/>
      <c r="D13" s="45"/>
      <c r="E13" s="45"/>
      <c r="F13" s="45"/>
      <c r="H13" s="41" t="s">
        <v>11</v>
      </c>
      <c r="I13" s="44" t="s">
        <v>10</v>
      </c>
      <c r="J13" s="168">
        <v>44518</v>
      </c>
      <c r="P13" s="40" t="s">
        <v>26</v>
      </c>
    </row>
    <row r="14" spans="1:16" ht="15.75" x14ac:dyDescent="0.25">
      <c r="B14" s="45" t="s">
        <v>38</v>
      </c>
      <c r="C14" s="45"/>
      <c r="D14" s="45"/>
      <c r="E14" s="45"/>
      <c r="F14" s="45"/>
      <c r="H14" s="41" t="s">
        <v>12</v>
      </c>
      <c r="I14" s="44" t="s">
        <v>10</v>
      </c>
      <c r="J14" s="168">
        <v>44532</v>
      </c>
    </row>
    <row r="15" spans="1:16" x14ac:dyDescent="0.25">
      <c r="B15" s="45" t="s">
        <v>39</v>
      </c>
      <c r="C15" s="45"/>
      <c r="D15" s="45"/>
      <c r="E15" s="45"/>
      <c r="F15" s="45"/>
      <c r="H15" s="41" t="s">
        <v>196</v>
      </c>
      <c r="I15" s="41" t="s">
        <v>10</v>
      </c>
      <c r="J15" s="162" t="s">
        <v>228</v>
      </c>
    </row>
    <row r="16" spans="1:16" x14ac:dyDescent="0.25">
      <c r="B16" s="45"/>
      <c r="C16" s="45"/>
      <c r="D16" s="45"/>
      <c r="E16" s="45"/>
      <c r="F16" s="45"/>
      <c r="J16" s="46"/>
    </row>
    <row r="17" spans="1:10" x14ac:dyDescent="0.25">
      <c r="A17" s="40" t="s">
        <v>13</v>
      </c>
      <c r="B17" s="40" t="s">
        <v>14</v>
      </c>
      <c r="H17" s="40"/>
      <c r="I17" s="40"/>
    </row>
    <row r="18" spans="1:10" ht="15.75" thickBot="1" x14ac:dyDescent="0.3"/>
    <row r="19" spans="1:10" ht="15.75" x14ac:dyDescent="0.25">
      <c r="A19" s="47" t="s">
        <v>15</v>
      </c>
      <c r="B19" s="48" t="s">
        <v>16</v>
      </c>
      <c r="C19" s="48" t="s">
        <v>17</v>
      </c>
      <c r="D19" s="48" t="s">
        <v>40</v>
      </c>
      <c r="E19" s="49" t="s">
        <v>18</v>
      </c>
      <c r="F19" s="49" t="s">
        <v>19</v>
      </c>
      <c r="G19" s="48" t="s">
        <v>35</v>
      </c>
      <c r="H19" s="227" t="s">
        <v>22</v>
      </c>
      <c r="I19" s="228"/>
      <c r="J19" s="50" t="s">
        <v>23</v>
      </c>
    </row>
    <row r="20" spans="1:10" ht="51.75" customHeight="1" x14ac:dyDescent="0.25">
      <c r="A20" s="51">
        <v>1</v>
      </c>
      <c r="B20" s="52">
        <v>44482</v>
      </c>
      <c r="C20" s="53">
        <v>402524</v>
      </c>
      <c r="D20" s="54" t="s">
        <v>229</v>
      </c>
      <c r="E20" s="55" t="s">
        <v>230</v>
      </c>
      <c r="F20" s="55" t="s">
        <v>231</v>
      </c>
      <c r="G20" s="56">
        <v>1</v>
      </c>
      <c r="H20" s="229">
        <v>2200000</v>
      </c>
      <c r="I20" s="230"/>
      <c r="J20" s="57">
        <f>+G20*H20</f>
        <v>2200000</v>
      </c>
    </row>
    <row r="21" spans="1:10" ht="22.5" customHeight="1" thickBot="1" x14ac:dyDescent="0.3">
      <c r="A21" s="231" t="s">
        <v>24</v>
      </c>
      <c r="B21" s="232"/>
      <c r="C21" s="232"/>
      <c r="D21" s="232"/>
      <c r="E21" s="232"/>
      <c r="F21" s="232"/>
      <c r="G21" s="232"/>
      <c r="H21" s="232"/>
      <c r="I21" s="233"/>
      <c r="J21" s="58">
        <f>SUM(J20:J20)</f>
        <v>2200000</v>
      </c>
    </row>
    <row r="22" spans="1:10" x14ac:dyDescent="0.25">
      <c r="A22" s="234"/>
      <c r="B22" s="234"/>
      <c r="C22" s="234"/>
      <c r="D22" s="234"/>
      <c r="E22" s="234"/>
      <c r="F22" s="164"/>
      <c r="G22" s="164"/>
      <c r="H22" s="59"/>
      <c r="I22" s="59"/>
      <c r="J22" s="60"/>
    </row>
    <row r="23" spans="1:10" s="2" customFormat="1" ht="15.75" x14ac:dyDescent="0.25">
      <c r="A23" s="163"/>
      <c r="B23" s="163"/>
      <c r="C23" s="163"/>
      <c r="D23" s="163"/>
      <c r="E23" s="163"/>
      <c r="F23" s="163"/>
      <c r="G23" s="163"/>
      <c r="H23" s="37" t="s">
        <v>41</v>
      </c>
      <c r="I23" s="37"/>
      <c r="J23" s="19">
        <f>J21*1%</f>
        <v>22000</v>
      </c>
    </row>
    <row r="24" spans="1:10" s="2" customFormat="1" ht="16.5" thickBot="1" x14ac:dyDescent="0.3">
      <c r="A24" s="163"/>
      <c r="B24" s="163"/>
      <c r="C24" s="163"/>
      <c r="D24" s="163"/>
      <c r="E24" s="163"/>
      <c r="F24" s="163"/>
      <c r="G24" s="163"/>
      <c r="H24" s="38" t="s">
        <v>43</v>
      </c>
      <c r="I24" s="38"/>
      <c r="J24" s="21">
        <f>J21*2%</f>
        <v>44000</v>
      </c>
    </row>
    <row r="25" spans="1:10" s="2" customFormat="1" ht="15.75" x14ac:dyDescent="0.25">
      <c r="E25" s="1"/>
      <c r="F25" s="1"/>
      <c r="G25" s="1"/>
      <c r="H25" s="22" t="s">
        <v>27</v>
      </c>
      <c r="I25" s="22"/>
      <c r="J25" s="23">
        <f>J21+J23-J24</f>
        <v>2178000</v>
      </c>
    </row>
    <row r="26" spans="1:10" x14ac:dyDescent="0.25">
      <c r="A26" s="39" t="s">
        <v>232</v>
      </c>
      <c r="B26" s="39"/>
      <c r="C26" s="39"/>
      <c r="D26" s="39"/>
      <c r="G26" s="39"/>
      <c r="H26" s="61"/>
      <c r="I26" s="61"/>
      <c r="J26" s="62"/>
    </row>
    <row r="27" spans="1:10" x14ac:dyDescent="0.25">
      <c r="G27" s="39"/>
      <c r="H27" s="61"/>
      <c r="I27" s="61"/>
      <c r="J27" s="62"/>
    </row>
    <row r="28" spans="1:10" x14ac:dyDescent="0.25">
      <c r="A28" s="63" t="s">
        <v>28</v>
      </c>
    </row>
    <row r="29" spans="1:10" x14ac:dyDescent="0.25">
      <c r="A29" s="39" t="s">
        <v>29</v>
      </c>
      <c r="B29" s="39"/>
      <c r="C29" s="39"/>
      <c r="D29" s="39"/>
      <c r="E29" s="39"/>
      <c r="F29" s="39"/>
    </row>
    <row r="30" spans="1:10" x14ac:dyDescent="0.25">
      <c r="A30" s="64" t="s">
        <v>30</v>
      </c>
      <c r="B30" s="39"/>
      <c r="C30" s="39"/>
      <c r="D30" s="39"/>
    </row>
    <row r="31" spans="1:10" x14ac:dyDescent="0.25">
      <c r="A31" s="65" t="s">
        <v>31</v>
      </c>
      <c r="B31" s="64"/>
      <c r="C31" s="64"/>
      <c r="D31" s="64"/>
      <c r="E31" s="64"/>
      <c r="F31" s="64"/>
    </row>
    <row r="32" spans="1:10" x14ac:dyDescent="0.25">
      <c r="A32" s="39" t="s">
        <v>0</v>
      </c>
      <c r="B32" s="65"/>
      <c r="C32" s="65"/>
      <c r="D32" s="65"/>
      <c r="E32" s="66"/>
      <c r="F32" s="66"/>
    </row>
    <row r="33" spans="1:10" x14ac:dyDescent="0.25">
      <c r="A33" s="66"/>
      <c r="B33" s="66"/>
      <c r="C33" s="66"/>
      <c r="D33" s="66"/>
      <c r="E33" s="66"/>
      <c r="F33" s="66"/>
    </row>
    <row r="34" spans="1:10" x14ac:dyDescent="0.25">
      <c r="A34" s="65"/>
      <c r="B34" s="65"/>
      <c r="C34" s="65"/>
      <c r="D34" s="65"/>
      <c r="E34" s="67"/>
      <c r="F34" s="67"/>
    </row>
    <row r="35" spans="1:10" x14ac:dyDescent="0.25">
      <c r="H35" s="68" t="s">
        <v>42</v>
      </c>
      <c r="I35" s="275">
        <f>J13</f>
        <v>44518</v>
      </c>
      <c r="J35" s="275"/>
    </row>
    <row r="43" spans="1:10" ht="15.75" x14ac:dyDescent="0.25">
      <c r="H43" s="223" t="s">
        <v>33</v>
      </c>
      <c r="I43" s="223"/>
      <c r="J43" s="223"/>
    </row>
  </sheetData>
  <mergeCells count="7">
    <mergeCell ref="H43:J43"/>
    <mergeCell ref="A10:J10"/>
    <mergeCell ref="H19:I19"/>
    <mergeCell ref="H20:I20"/>
    <mergeCell ref="A21:I21"/>
    <mergeCell ref="A22:E22"/>
    <mergeCell ref="I35:J35"/>
  </mergeCells>
  <pageMargins left="0.45" right="0" top="0.75" bottom="0.75" header="0.3" footer="0.3"/>
  <pageSetup paperSize="9" scale="90" orientation="portrait" horizontalDpi="4294967293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P44"/>
  <sheetViews>
    <sheetView topLeftCell="A10" workbookViewId="0">
      <selection activeCell="F18" sqref="F18:F19"/>
    </sheetView>
  </sheetViews>
  <sheetFormatPr defaultRowHeight="15.75" x14ac:dyDescent="0.25"/>
  <cols>
    <col min="1" max="1" width="4.85546875" style="2" customWidth="1"/>
    <col min="2" max="2" width="9.5703125" style="2" customWidth="1"/>
    <col min="3" max="3" width="9.42578125" style="2" customWidth="1"/>
    <col min="4" max="4" width="23.28515625" style="2" customWidth="1"/>
    <col min="5" max="5" width="13.28515625" style="2" customWidth="1"/>
    <col min="6" max="7" width="6.85546875" style="2" customWidth="1"/>
    <col min="8" max="8" width="13.85546875" style="3" customWidth="1"/>
    <col min="9" max="9" width="1.28515625" style="3" customWidth="1"/>
    <col min="10" max="10" width="18.5703125" style="2" customWidth="1"/>
    <col min="11" max="17" width="9.140625" style="2"/>
    <col min="18" max="18" width="9.42578125" style="2" customWidth="1"/>
    <col min="19" max="16384" width="9.140625" style="2"/>
  </cols>
  <sheetData>
    <row r="2" spans="1:16" x14ac:dyDescent="0.25">
      <c r="A2" s="1" t="s">
        <v>0</v>
      </c>
    </row>
    <row r="3" spans="1:16" x14ac:dyDescent="0.25">
      <c r="A3" s="4" t="s">
        <v>1</v>
      </c>
      <c r="B3" s="70"/>
    </row>
    <row r="4" spans="1:16" x14ac:dyDescent="0.25">
      <c r="A4" s="4" t="s">
        <v>2</v>
      </c>
      <c r="B4" s="70"/>
    </row>
    <row r="5" spans="1:16" x14ac:dyDescent="0.25">
      <c r="A5" s="4" t="s">
        <v>3</v>
      </c>
      <c r="B5" s="70"/>
    </row>
    <row r="6" spans="1:16" x14ac:dyDescent="0.25">
      <c r="A6" s="4" t="s">
        <v>4</v>
      </c>
      <c r="B6" s="70"/>
    </row>
    <row r="7" spans="1:16" x14ac:dyDescent="0.25">
      <c r="A7" s="4" t="s">
        <v>5</v>
      </c>
      <c r="B7" s="70"/>
    </row>
    <row r="9" spans="1:16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6" ht="26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2"/>
      <c r="J10" s="213"/>
    </row>
    <row r="12" spans="1:16" x14ac:dyDescent="0.25">
      <c r="A12" s="2" t="s">
        <v>7</v>
      </c>
      <c r="B12" s="2" t="s">
        <v>416</v>
      </c>
      <c r="H12" s="3" t="s">
        <v>9</v>
      </c>
      <c r="I12" s="7" t="s">
        <v>10</v>
      </c>
      <c r="J12" s="8" t="s">
        <v>233</v>
      </c>
    </row>
    <row r="13" spans="1:16" x14ac:dyDescent="0.25">
      <c r="B13" s="2" t="s">
        <v>51</v>
      </c>
      <c r="H13" s="3" t="s">
        <v>11</v>
      </c>
      <c r="I13" s="7" t="s">
        <v>10</v>
      </c>
      <c r="J13" s="168">
        <v>44518</v>
      </c>
    </row>
    <row r="14" spans="1:16" x14ac:dyDescent="0.25">
      <c r="B14" s="2" t="s">
        <v>52</v>
      </c>
      <c r="H14" s="3" t="s">
        <v>12</v>
      </c>
      <c r="I14" s="7" t="s">
        <v>10</v>
      </c>
      <c r="J14" s="168">
        <v>44550</v>
      </c>
    </row>
    <row r="15" spans="1:16" x14ac:dyDescent="0.25">
      <c r="B15" s="2" t="s">
        <v>53</v>
      </c>
      <c r="J15" s="170"/>
    </row>
    <row r="16" spans="1:16" x14ac:dyDescent="0.25">
      <c r="B16" s="78"/>
      <c r="C16" s="78"/>
      <c r="D16" s="78"/>
      <c r="J16" s="79"/>
      <c r="P16" s="2" t="s">
        <v>26</v>
      </c>
    </row>
    <row r="17" spans="1:12" x14ac:dyDescent="0.25">
      <c r="A17" s="2" t="s">
        <v>13</v>
      </c>
      <c r="B17" s="2" t="s">
        <v>14</v>
      </c>
    </row>
    <row r="18" spans="1:12" ht="16.5" thickBot="1" x14ac:dyDescent="0.3">
      <c r="F18" s="27"/>
      <c r="G18" s="27"/>
    </row>
    <row r="19" spans="1:12" ht="20.100000000000001" customHeight="1" x14ac:dyDescent="0.25">
      <c r="A19" s="80" t="s">
        <v>15</v>
      </c>
      <c r="B19" s="49" t="s">
        <v>16</v>
      </c>
      <c r="C19" s="49" t="s">
        <v>17</v>
      </c>
      <c r="D19" s="49" t="s">
        <v>18</v>
      </c>
      <c r="E19" s="49" t="s">
        <v>19</v>
      </c>
      <c r="F19" s="49" t="s">
        <v>20</v>
      </c>
      <c r="G19" s="81" t="s">
        <v>21</v>
      </c>
      <c r="H19" s="214" t="s">
        <v>22</v>
      </c>
      <c r="I19" s="215"/>
      <c r="J19" s="82" t="s">
        <v>23</v>
      </c>
    </row>
    <row r="20" spans="1:12" ht="55.5" customHeight="1" x14ac:dyDescent="0.25">
      <c r="A20" s="12">
        <v>1</v>
      </c>
      <c r="B20" s="69">
        <v>44482</v>
      </c>
      <c r="C20" s="83" t="s">
        <v>257</v>
      </c>
      <c r="D20" s="84" t="s">
        <v>262</v>
      </c>
      <c r="E20" s="15" t="s">
        <v>259</v>
      </c>
      <c r="F20" s="85">
        <v>44</v>
      </c>
      <c r="G20" s="172">
        <v>165</v>
      </c>
      <c r="H20" s="216">
        <v>17000000</v>
      </c>
      <c r="I20" s="217"/>
      <c r="J20" s="87">
        <f>+H20</f>
        <v>17000000</v>
      </c>
    </row>
    <row r="21" spans="1:12" ht="60.75" customHeight="1" x14ac:dyDescent="0.25">
      <c r="A21" s="12">
        <v>2</v>
      </c>
      <c r="B21" s="69">
        <v>44482</v>
      </c>
      <c r="C21" s="83" t="s">
        <v>258</v>
      </c>
      <c r="D21" s="84" t="s">
        <v>263</v>
      </c>
      <c r="E21" s="15" t="s">
        <v>260</v>
      </c>
      <c r="F21" s="85">
        <v>27</v>
      </c>
      <c r="G21" s="86">
        <v>165</v>
      </c>
      <c r="H21" s="216">
        <v>9000000</v>
      </c>
      <c r="I21" s="217"/>
      <c r="J21" s="87">
        <f>+H21</f>
        <v>9000000</v>
      </c>
      <c r="L21" s="2" t="s">
        <v>410</v>
      </c>
    </row>
    <row r="22" spans="1:12" ht="25.5" customHeight="1" thickBot="1" x14ac:dyDescent="0.3">
      <c r="A22" s="218" t="s">
        <v>24</v>
      </c>
      <c r="B22" s="219"/>
      <c r="C22" s="219"/>
      <c r="D22" s="219"/>
      <c r="E22" s="219"/>
      <c r="F22" s="219"/>
      <c r="G22" s="219"/>
      <c r="H22" s="219"/>
      <c r="I22" s="220"/>
      <c r="J22" s="17">
        <f>J20+J21</f>
        <v>26000000</v>
      </c>
    </row>
    <row r="23" spans="1:12" x14ac:dyDescent="0.25">
      <c r="A23" s="221"/>
      <c r="B23" s="221"/>
      <c r="C23" s="221"/>
      <c r="D23" s="221"/>
      <c r="E23" s="163"/>
      <c r="F23" s="163"/>
      <c r="G23" s="163"/>
      <c r="H23" s="18"/>
      <c r="I23" s="18"/>
      <c r="J23" s="19"/>
    </row>
    <row r="24" spans="1:12" x14ac:dyDescent="0.25">
      <c r="A24" s="163"/>
      <c r="B24" s="163"/>
      <c r="C24" s="163"/>
      <c r="D24" s="163"/>
      <c r="E24" s="163"/>
      <c r="F24" s="163"/>
      <c r="G24" s="163"/>
      <c r="H24" s="37" t="s">
        <v>41</v>
      </c>
      <c r="I24" s="37"/>
      <c r="J24" s="19">
        <f>J22*1%</f>
        <v>260000</v>
      </c>
    </row>
    <row r="25" spans="1:12" ht="16.5" thickBot="1" x14ac:dyDescent="0.3">
      <c r="A25" s="163"/>
      <c r="B25" s="163"/>
      <c r="C25" s="163"/>
      <c r="D25" s="163"/>
      <c r="E25" s="163"/>
      <c r="F25" s="163"/>
      <c r="G25" s="163"/>
      <c r="H25" s="38" t="s">
        <v>43</v>
      </c>
      <c r="I25" s="38"/>
      <c r="J25" s="21">
        <f>J22*2%</f>
        <v>520000</v>
      </c>
    </row>
    <row r="26" spans="1:12" x14ac:dyDescent="0.25">
      <c r="E26" s="1"/>
      <c r="F26" s="1"/>
      <c r="G26" s="1"/>
      <c r="H26" s="22" t="s">
        <v>27</v>
      </c>
      <c r="I26" s="22"/>
      <c r="J26" s="23">
        <f>J22+J24-J25</f>
        <v>25740000</v>
      </c>
    </row>
    <row r="27" spans="1:12" x14ac:dyDescent="0.25">
      <c r="A27" s="1" t="s">
        <v>261</v>
      </c>
      <c r="E27" s="1"/>
      <c r="F27" s="1"/>
      <c r="G27" s="1"/>
      <c r="H27" s="22"/>
      <c r="I27" s="22"/>
      <c r="J27" s="23"/>
    </row>
    <row r="28" spans="1:12" x14ac:dyDescent="0.25">
      <c r="A28" s="35"/>
      <c r="E28" s="1"/>
      <c r="F28" s="1"/>
      <c r="G28" s="1"/>
      <c r="H28" s="22"/>
      <c r="I28" s="22"/>
      <c r="J28" s="23"/>
    </row>
    <row r="29" spans="1:12" x14ac:dyDescent="0.25">
      <c r="E29" s="1"/>
      <c r="F29" s="1"/>
      <c r="G29" s="1"/>
      <c r="H29" s="22"/>
      <c r="I29" s="22"/>
      <c r="J29" s="23"/>
    </row>
    <row r="30" spans="1:12" x14ac:dyDescent="0.25">
      <c r="A30" s="63" t="s">
        <v>28</v>
      </c>
    </row>
    <row r="31" spans="1:12" x14ac:dyDescent="0.25">
      <c r="A31" s="39" t="s">
        <v>29</v>
      </c>
      <c r="B31" s="26"/>
      <c r="C31" s="26"/>
      <c r="D31" s="26"/>
      <c r="E31" s="27"/>
    </row>
    <row r="32" spans="1:12" x14ac:dyDescent="0.25">
      <c r="A32" s="64" t="s">
        <v>30</v>
      </c>
      <c r="B32" s="26"/>
      <c r="C32" s="26"/>
      <c r="D32" s="27"/>
      <c r="E32" s="27"/>
    </row>
    <row r="33" spans="1:10" x14ac:dyDescent="0.25">
      <c r="A33" s="65" t="s">
        <v>31</v>
      </c>
      <c r="B33" s="29"/>
      <c r="C33" s="29"/>
      <c r="D33" s="88"/>
      <c r="E33" s="27"/>
    </row>
    <row r="34" spans="1:10" x14ac:dyDescent="0.25">
      <c r="A34" s="39" t="s">
        <v>0</v>
      </c>
      <c r="B34" s="31"/>
      <c r="C34" s="31"/>
      <c r="D34" s="29"/>
      <c r="E34" s="27"/>
    </row>
    <row r="35" spans="1:10" x14ac:dyDescent="0.25">
      <c r="A35" s="36"/>
      <c r="B35" s="36"/>
      <c r="C35" s="36"/>
      <c r="D35" s="36"/>
    </row>
    <row r="36" spans="1:10" x14ac:dyDescent="0.25">
      <c r="A36" s="32"/>
      <c r="B36" s="32"/>
      <c r="C36" s="32"/>
      <c r="D36" s="89"/>
    </row>
    <row r="37" spans="1:10" x14ac:dyDescent="0.25">
      <c r="H37" s="33" t="s">
        <v>42</v>
      </c>
      <c r="I37" s="276">
        <f>+J13</f>
        <v>44518</v>
      </c>
      <c r="J37" s="276"/>
    </row>
    <row r="44" spans="1:10" x14ac:dyDescent="0.25">
      <c r="H44" s="210" t="s">
        <v>33</v>
      </c>
      <c r="I44" s="210"/>
      <c r="J44" s="210"/>
    </row>
  </sheetData>
  <mergeCells count="8">
    <mergeCell ref="H44:J44"/>
    <mergeCell ref="A10:J10"/>
    <mergeCell ref="H19:I19"/>
    <mergeCell ref="H20:I20"/>
    <mergeCell ref="A22:I22"/>
    <mergeCell ref="A23:D23"/>
    <mergeCell ref="I37:J37"/>
    <mergeCell ref="H21:I21"/>
  </mergeCells>
  <pageMargins left="0.45" right="0.2" top="0.75" bottom="0.75" header="0.3" footer="0.3"/>
  <pageSetup paperSize="9" scale="90" orientation="portrait" horizontalDpi="4294967293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P44"/>
  <sheetViews>
    <sheetView topLeftCell="A10" workbookViewId="0">
      <selection activeCell="M20" sqref="M20"/>
    </sheetView>
  </sheetViews>
  <sheetFormatPr defaultRowHeight="15.75" x14ac:dyDescent="0.25"/>
  <cols>
    <col min="1" max="1" width="4.85546875" style="2" customWidth="1"/>
    <col min="2" max="2" width="9.5703125" style="2" customWidth="1"/>
    <col min="3" max="3" width="9.42578125" style="2" customWidth="1"/>
    <col min="4" max="4" width="23.28515625" style="2" customWidth="1"/>
    <col min="5" max="5" width="13.28515625" style="2" customWidth="1"/>
    <col min="6" max="7" width="6.85546875" style="2" customWidth="1"/>
    <col min="8" max="8" width="13.85546875" style="3" customWidth="1"/>
    <col min="9" max="9" width="1.28515625" style="3" customWidth="1"/>
    <col min="10" max="10" width="18.5703125" style="2" customWidth="1"/>
    <col min="11" max="17" width="9.140625" style="2"/>
    <col min="18" max="18" width="9.42578125" style="2" customWidth="1"/>
    <col min="19" max="16384" width="9.140625" style="2"/>
  </cols>
  <sheetData>
    <row r="2" spans="1:16" x14ac:dyDescent="0.25">
      <c r="A2" s="1" t="s">
        <v>0</v>
      </c>
    </row>
    <row r="3" spans="1:16" x14ac:dyDescent="0.25">
      <c r="A3" s="4" t="s">
        <v>1</v>
      </c>
      <c r="B3" s="70"/>
    </row>
    <row r="4" spans="1:16" x14ac:dyDescent="0.25">
      <c r="A4" s="4" t="s">
        <v>2</v>
      </c>
      <c r="B4" s="70"/>
    </row>
    <row r="5" spans="1:16" x14ac:dyDescent="0.25">
      <c r="A5" s="4" t="s">
        <v>3</v>
      </c>
      <c r="B5" s="70"/>
    </row>
    <row r="6" spans="1:16" x14ac:dyDescent="0.25">
      <c r="A6" s="4" t="s">
        <v>4</v>
      </c>
      <c r="B6" s="70"/>
    </row>
    <row r="7" spans="1:16" x14ac:dyDescent="0.25">
      <c r="A7" s="4" t="s">
        <v>5</v>
      </c>
      <c r="B7" s="70"/>
    </row>
    <row r="9" spans="1:16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6" ht="26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2"/>
      <c r="J10" s="213"/>
    </row>
    <row r="12" spans="1:16" x14ac:dyDescent="0.25">
      <c r="A12" s="2" t="s">
        <v>7</v>
      </c>
      <c r="B12" s="2" t="s">
        <v>264</v>
      </c>
      <c r="H12" s="3" t="s">
        <v>9</v>
      </c>
      <c r="I12" s="7" t="s">
        <v>10</v>
      </c>
      <c r="J12" s="8" t="s">
        <v>233</v>
      </c>
    </row>
    <row r="13" spans="1:16" x14ac:dyDescent="0.25">
      <c r="B13" s="2" t="s">
        <v>51</v>
      </c>
      <c r="H13" s="3" t="s">
        <v>11</v>
      </c>
      <c r="I13" s="7" t="s">
        <v>10</v>
      </c>
      <c r="J13" s="168">
        <v>44518</v>
      </c>
    </row>
    <row r="14" spans="1:16" x14ac:dyDescent="0.25">
      <c r="B14" s="2" t="s">
        <v>52</v>
      </c>
      <c r="H14" s="3" t="s">
        <v>12</v>
      </c>
      <c r="I14" s="7" t="s">
        <v>10</v>
      </c>
      <c r="J14" s="168">
        <v>44550</v>
      </c>
    </row>
    <row r="15" spans="1:16" x14ac:dyDescent="0.25">
      <c r="B15" s="2" t="s">
        <v>53</v>
      </c>
      <c r="J15" s="170"/>
    </row>
    <row r="16" spans="1:16" x14ac:dyDescent="0.25">
      <c r="B16" s="78"/>
      <c r="C16" s="78"/>
      <c r="D16" s="78"/>
      <c r="J16" s="79"/>
      <c r="P16" s="2" t="s">
        <v>26</v>
      </c>
    </row>
    <row r="17" spans="1:12" x14ac:dyDescent="0.25">
      <c r="A17" s="2" t="s">
        <v>13</v>
      </c>
      <c r="B17" s="2" t="s">
        <v>14</v>
      </c>
    </row>
    <row r="18" spans="1:12" ht="16.5" thickBot="1" x14ac:dyDescent="0.3">
      <c r="F18" s="27"/>
      <c r="G18" s="27"/>
    </row>
    <row r="19" spans="1:12" ht="20.100000000000001" customHeight="1" x14ac:dyDescent="0.25">
      <c r="A19" s="80" t="s">
        <v>15</v>
      </c>
      <c r="B19" s="49" t="s">
        <v>16</v>
      </c>
      <c r="C19" s="49" t="s">
        <v>17</v>
      </c>
      <c r="D19" s="49" t="s">
        <v>18</v>
      </c>
      <c r="E19" s="49" t="s">
        <v>19</v>
      </c>
      <c r="F19" s="49" t="s">
        <v>20</v>
      </c>
      <c r="G19" s="81" t="s">
        <v>21</v>
      </c>
      <c r="H19" s="214" t="s">
        <v>22</v>
      </c>
      <c r="I19" s="215"/>
      <c r="J19" s="82" t="s">
        <v>23</v>
      </c>
    </row>
    <row r="20" spans="1:12" ht="55.5" customHeight="1" x14ac:dyDescent="0.25">
      <c r="A20" s="12">
        <v>1</v>
      </c>
      <c r="B20" s="69">
        <v>44482</v>
      </c>
      <c r="C20" s="83" t="s">
        <v>257</v>
      </c>
      <c r="D20" s="84" t="s">
        <v>262</v>
      </c>
      <c r="E20" s="15" t="s">
        <v>259</v>
      </c>
      <c r="F20" s="85">
        <v>44</v>
      </c>
      <c r="G20" s="172">
        <v>165</v>
      </c>
      <c r="H20" s="216">
        <v>17000000</v>
      </c>
      <c r="I20" s="217"/>
      <c r="J20" s="87">
        <f>+H20</f>
        <v>17000000</v>
      </c>
    </row>
    <row r="21" spans="1:12" ht="60.75" customHeight="1" x14ac:dyDescent="0.25">
      <c r="A21" s="12">
        <v>2</v>
      </c>
      <c r="B21" s="69">
        <v>44482</v>
      </c>
      <c r="C21" s="83" t="s">
        <v>258</v>
      </c>
      <c r="D21" s="84" t="s">
        <v>263</v>
      </c>
      <c r="E21" s="15" t="s">
        <v>260</v>
      </c>
      <c r="F21" s="85">
        <v>27</v>
      </c>
      <c r="G21" s="86">
        <v>165</v>
      </c>
      <c r="H21" s="216">
        <v>9000000</v>
      </c>
      <c r="I21" s="217"/>
      <c r="J21" s="87">
        <f>+H21</f>
        <v>9000000</v>
      </c>
      <c r="L21" s="2" t="s">
        <v>410</v>
      </c>
    </row>
    <row r="22" spans="1:12" ht="25.5" customHeight="1" thickBot="1" x14ac:dyDescent="0.3">
      <c r="A22" s="218" t="s">
        <v>24</v>
      </c>
      <c r="B22" s="219"/>
      <c r="C22" s="219"/>
      <c r="D22" s="219"/>
      <c r="E22" s="219"/>
      <c r="F22" s="219"/>
      <c r="G22" s="219"/>
      <c r="H22" s="219"/>
      <c r="I22" s="220"/>
      <c r="J22" s="17">
        <f>J20+J21</f>
        <v>26000000</v>
      </c>
    </row>
    <row r="23" spans="1:12" x14ac:dyDescent="0.25">
      <c r="A23" s="221"/>
      <c r="B23" s="221"/>
      <c r="C23" s="221"/>
      <c r="D23" s="221"/>
      <c r="E23" s="209"/>
      <c r="F23" s="209"/>
      <c r="G23" s="209"/>
      <c r="H23" s="18"/>
      <c r="I23" s="18"/>
      <c r="J23" s="19"/>
    </row>
    <row r="24" spans="1:12" x14ac:dyDescent="0.25">
      <c r="A24" s="209"/>
      <c r="B24" s="209"/>
      <c r="C24" s="209"/>
      <c r="D24" s="209"/>
      <c r="E24" s="209"/>
      <c r="F24" s="209"/>
      <c r="G24" s="209"/>
      <c r="H24" s="37" t="s">
        <v>41</v>
      </c>
      <c r="I24" s="37"/>
      <c r="J24" s="19">
        <f>J22*1%</f>
        <v>260000</v>
      </c>
    </row>
    <row r="25" spans="1:12" ht="16.5" thickBot="1" x14ac:dyDescent="0.3">
      <c r="A25" s="209"/>
      <c r="B25" s="209"/>
      <c r="C25" s="209"/>
      <c r="D25" s="209"/>
      <c r="E25" s="209"/>
      <c r="F25" s="209"/>
      <c r="G25" s="209"/>
      <c r="H25" s="38" t="s">
        <v>43</v>
      </c>
      <c r="I25" s="38"/>
      <c r="J25" s="21">
        <f>J22*2%</f>
        <v>520000</v>
      </c>
    </row>
    <row r="26" spans="1:12" x14ac:dyDescent="0.25">
      <c r="E26" s="1"/>
      <c r="F26" s="1"/>
      <c r="G26" s="1"/>
      <c r="H26" s="22" t="s">
        <v>27</v>
      </c>
      <c r="I26" s="22"/>
      <c r="J26" s="23">
        <f>J22+J24-J25</f>
        <v>25740000</v>
      </c>
    </row>
    <row r="27" spans="1:12" x14ac:dyDescent="0.25">
      <c r="A27" s="1" t="s">
        <v>261</v>
      </c>
      <c r="E27" s="1"/>
      <c r="F27" s="1"/>
      <c r="G27" s="1"/>
      <c r="H27" s="22"/>
      <c r="I27" s="22"/>
      <c r="J27" s="23"/>
    </row>
    <row r="28" spans="1:12" x14ac:dyDescent="0.25">
      <c r="A28" s="35"/>
      <c r="E28" s="1"/>
      <c r="F28" s="1"/>
      <c r="G28" s="1"/>
      <c r="H28" s="22"/>
      <c r="I28" s="22"/>
      <c r="J28" s="23"/>
    </row>
    <row r="29" spans="1:12" x14ac:dyDescent="0.25">
      <c r="E29" s="1"/>
      <c r="F29" s="1"/>
      <c r="G29" s="1"/>
      <c r="H29" s="22"/>
      <c r="I29" s="22"/>
      <c r="J29" s="23"/>
    </row>
    <row r="30" spans="1:12" x14ac:dyDescent="0.25">
      <c r="A30" s="63" t="s">
        <v>28</v>
      </c>
    </row>
    <row r="31" spans="1:12" x14ac:dyDescent="0.25">
      <c r="A31" s="39" t="s">
        <v>29</v>
      </c>
      <c r="B31" s="26"/>
      <c r="C31" s="26"/>
      <c r="D31" s="26"/>
      <c r="E31" s="27"/>
    </row>
    <row r="32" spans="1:12" x14ac:dyDescent="0.25">
      <c r="A32" s="64" t="s">
        <v>30</v>
      </c>
      <c r="B32" s="26"/>
      <c r="C32" s="26"/>
      <c r="D32" s="27"/>
      <c r="E32" s="27"/>
    </row>
    <row r="33" spans="1:10" x14ac:dyDescent="0.25">
      <c r="A33" s="65" t="s">
        <v>31</v>
      </c>
      <c r="B33" s="29"/>
      <c r="C33" s="29"/>
      <c r="D33" s="88"/>
      <c r="E33" s="27"/>
    </row>
    <row r="34" spans="1:10" x14ac:dyDescent="0.25">
      <c r="A34" s="39" t="s">
        <v>0</v>
      </c>
      <c r="B34" s="31"/>
      <c r="C34" s="31"/>
      <c r="D34" s="29"/>
      <c r="E34" s="27"/>
    </row>
    <row r="35" spans="1:10" x14ac:dyDescent="0.25">
      <c r="A35" s="36"/>
      <c r="B35" s="36"/>
      <c r="C35" s="36"/>
      <c r="D35" s="36"/>
    </row>
    <row r="36" spans="1:10" x14ac:dyDescent="0.25">
      <c r="A36" s="32"/>
      <c r="B36" s="32"/>
      <c r="C36" s="32"/>
      <c r="D36" s="89"/>
    </row>
    <row r="37" spans="1:10" x14ac:dyDescent="0.25">
      <c r="H37" s="33" t="s">
        <v>42</v>
      </c>
      <c r="I37" s="276">
        <f>+J13</f>
        <v>44518</v>
      </c>
      <c r="J37" s="276"/>
    </row>
    <row r="44" spans="1:10" x14ac:dyDescent="0.25">
      <c r="H44" s="210" t="s">
        <v>33</v>
      </c>
      <c r="I44" s="210"/>
      <c r="J44" s="210"/>
    </row>
  </sheetData>
  <mergeCells count="8">
    <mergeCell ref="I37:J37"/>
    <mergeCell ref="H44:J44"/>
    <mergeCell ref="A10:J10"/>
    <mergeCell ref="H19:I19"/>
    <mergeCell ref="H20:I20"/>
    <mergeCell ref="H21:I21"/>
    <mergeCell ref="A22:I22"/>
    <mergeCell ref="A23:D23"/>
  </mergeCells>
  <pageMargins left="0.45" right="0.2" top="0.75" bottom="0.75" header="0.3" footer="0.3"/>
  <pageSetup paperSize="9" scale="90" orientation="portrait" horizontalDpi="4294967293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3"/>
  <sheetViews>
    <sheetView topLeftCell="A10" workbookViewId="0">
      <selection activeCell="B12" sqref="B12"/>
    </sheetView>
  </sheetViews>
  <sheetFormatPr defaultRowHeight="15.75" x14ac:dyDescent="0.25"/>
  <cols>
    <col min="1" max="1" width="4.85546875" style="2" customWidth="1"/>
    <col min="2" max="2" width="9.5703125" style="2" customWidth="1"/>
    <col min="3" max="3" width="9.85546875" style="2" customWidth="1"/>
    <col min="4" max="4" width="22.140625" style="2" customWidth="1"/>
    <col min="5" max="5" width="12.7109375" style="2" customWidth="1"/>
    <col min="6" max="7" width="6.85546875" style="2" customWidth="1"/>
    <col min="8" max="8" width="13.42578125" style="3" customWidth="1"/>
    <col min="9" max="9" width="1.28515625" style="3" customWidth="1"/>
    <col min="10" max="10" width="19" style="2" customWidth="1"/>
    <col min="11" max="16384" width="9.140625" style="2"/>
  </cols>
  <sheetData>
    <row r="2" spans="1:15" x14ac:dyDescent="0.25">
      <c r="A2" s="1" t="s">
        <v>0</v>
      </c>
    </row>
    <row r="3" spans="1:15" x14ac:dyDescent="0.25">
      <c r="A3" s="4" t="s">
        <v>1</v>
      </c>
      <c r="B3" s="70"/>
    </row>
    <row r="4" spans="1:15" x14ac:dyDescent="0.25">
      <c r="A4" s="4" t="s">
        <v>2</v>
      </c>
      <c r="B4" s="70"/>
    </row>
    <row r="5" spans="1:15" x14ac:dyDescent="0.25">
      <c r="A5" s="4" t="s">
        <v>3</v>
      </c>
      <c r="B5" s="70"/>
    </row>
    <row r="6" spans="1:15" x14ac:dyDescent="0.25">
      <c r="A6" s="4" t="s">
        <v>4</v>
      </c>
      <c r="B6" s="70"/>
    </row>
    <row r="7" spans="1:15" x14ac:dyDescent="0.25">
      <c r="A7" s="4" t="s">
        <v>5</v>
      </c>
      <c r="B7" s="70"/>
    </row>
    <row r="9" spans="1:15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5" ht="26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2"/>
      <c r="J10" s="213"/>
    </row>
    <row r="12" spans="1:15" x14ac:dyDescent="0.25">
      <c r="A12" s="2" t="s">
        <v>7</v>
      </c>
      <c r="B12" s="2" t="s">
        <v>416</v>
      </c>
      <c r="H12" s="3" t="s">
        <v>9</v>
      </c>
      <c r="I12" s="7" t="s">
        <v>10</v>
      </c>
      <c r="J12" s="8" t="s">
        <v>413</v>
      </c>
    </row>
    <row r="13" spans="1:15" x14ac:dyDescent="0.25">
      <c r="B13" s="2" t="s">
        <v>51</v>
      </c>
      <c r="H13" s="3" t="s">
        <v>11</v>
      </c>
      <c r="I13" s="7" t="s">
        <v>10</v>
      </c>
      <c r="J13" s="168">
        <v>44518</v>
      </c>
    </row>
    <row r="14" spans="1:15" x14ac:dyDescent="0.25">
      <c r="B14" s="2" t="s">
        <v>52</v>
      </c>
      <c r="H14" s="3" t="s">
        <v>12</v>
      </c>
      <c r="I14" s="7" t="s">
        <v>10</v>
      </c>
      <c r="J14" s="168">
        <v>44550</v>
      </c>
    </row>
    <row r="15" spans="1:15" x14ac:dyDescent="0.25">
      <c r="B15" s="2" t="s">
        <v>53</v>
      </c>
    </row>
    <row r="16" spans="1:15" x14ac:dyDescent="0.25">
      <c r="B16" s="78"/>
      <c r="C16" s="78"/>
      <c r="D16" s="78"/>
      <c r="J16" s="79"/>
      <c r="O16" s="2" t="s">
        <v>26</v>
      </c>
    </row>
    <row r="17" spans="1:18" x14ac:dyDescent="0.25">
      <c r="A17" s="2" t="s">
        <v>13</v>
      </c>
      <c r="B17" s="2" t="s">
        <v>14</v>
      </c>
    </row>
    <row r="18" spans="1:18" ht="16.5" thickBot="1" x14ac:dyDescent="0.3">
      <c r="F18" s="27"/>
      <c r="G18" s="27"/>
    </row>
    <row r="19" spans="1:18" ht="20.100000000000001" customHeight="1" x14ac:dyDescent="0.25">
      <c r="A19" s="80" t="s">
        <v>15</v>
      </c>
      <c r="B19" s="49" t="s">
        <v>16</v>
      </c>
      <c r="C19" s="49" t="s">
        <v>17</v>
      </c>
      <c r="D19" s="49" t="s">
        <v>18</v>
      </c>
      <c r="E19" s="49" t="s">
        <v>19</v>
      </c>
      <c r="F19" s="49" t="s">
        <v>20</v>
      </c>
      <c r="G19" s="81" t="s">
        <v>21</v>
      </c>
      <c r="H19" s="214" t="s">
        <v>22</v>
      </c>
      <c r="I19" s="215"/>
      <c r="J19" s="82" t="s">
        <v>23</v>
      </c>
    </row>
    <row r="20" spans="1:18" ht="51.75" customHeight="1" x14ac:dyDescent="0.25">
      <c r="A20" s="12">
        <v>1</v>
      </c>
      <c r="B20" s="69">
        <v>44386</v>
      </c>
      <c r="C20" s="83" t="s">
        <v>411</v>
      </c>
      <c r="D20" s="84"/>
      <c r="E20" s="174" t="s">
        <v>412</v>
      </c>
      <c r="F20" s="85">
        <v>36</v>
      </c>
      <c r="G20" s="86">
        <v>360</v>
      </c>
      <c r="H20" s="216">
        <v>6000000</v>
      </c>
      <c r="I20" s="217"/>
      <c r="J20" s="87">
        <f>+H20</f>
        <v>6000000</v>
      </c>
    </row>
    <row r="21" spans="1:18" ht="25.5" customHeight="1" thickBot="1" x14ac:dyDescent="0.3">
      <c r="A21" s="218" t="s">
        <v>24</v>
      </c>
      <c r="B21" s="219"/>
      <c r="C21" s="219"/>
      <c r="D21" s="219"/>
      <c r="E21" s="219"/>
      <c r="F21" s="219"/>
      <c r="G21" s="219"/>
      <c r="H21" s="219"/>
      <c r="I21" s="220"/>
      <c r="J21" s="17">
        <f>J20</f>
        <v>6000000</v>
      </c>
    </row>
    <row r="22" spans="1:18" x14ac:dyDescent="0.25">
      <c r="A22" s="221"/>
      <c r="B22" s="221"/>
      <c r="C22" s="221"/>
      <c r="D22" s="221"/>
      <c r="E22" s="208"/>
      <c r="F22" s="208"/>
      <c r="G22" s="208"/>
      <c r="H22" s="18"/>
      <c r="I22" s="18"/>
      <c r="J22" s="19"/>
    </row>
    <row r="23" spans="1:18" x14ac:dyDescent="0.25">
      <c r="A23" s="208"/>
      <c r="B23" s="208"/>
      <c r="C23" s="208"/>
      <c r="D23" s="208"/>
      <c r="E23" s="208"/>
      <c r="F23" s="208"/>
      <c r="G23" s="208"/>
      <c r="H23" s="37" t="s">
        <v>41</v>
      </c>
      <c r="I23" s="37"/>
      <c r="J23" s="19">
        <f>J21*1%</f>
        <v>60000</v>
      </c>
    </row>
    <row r="24" spans="1:18" ht="16.5" thickBot="1" x14ac:dyDescent="0.3">
      <c r="E24" s="1"/>
      <c r="F24" s="1"/>
      <c r="G24" s="1"/>
      <c r="H24" s="34" t="s">
        <v>43</v>
      </c>
      <c r="I24" s="34"/>
      <c r="J24" s="21">
        <f>J21*2%</f>
        <v>120000</v>
      </c>
      <c r="K24" s="173"/>
      <c r="R24" s="2" t="s">
        <v>26</v>
      </c>
    </row>
    <row r="25" spans="1:18" x14ac:dyDescent="0.25">
      <c r="E25" s="1"/>
      <c r="F25" s="1"/>
      <c r="G25" s="1"/>
      <c r="H25" s="22" t="s">
        <v>27</v>
      </c>
      <c r="I25" s="22"/>
      <c r="J25" s="23">
        <f>J21+J23-J24</f>
        <v>5940000</v>
      </c>
    </row>
    <row r="26" spans="1:18" x14ac:dyDescent="0.25">
      <c r="A26" s="1" t="s">
        <v>414</v>
      </c>
      <c r="E26" s="1"/>
      <c r="F26" s="1"/>
      <c r="G26" s="1"/>
      <c r="H26" s="22"/>
      <c r="I26" s="22"/>
      <c r="J26" s="23"/>
    </row>
    <row r="27" spans="1:18" x14ac:dyDescent="0.25">
      <c r="A27" s="35"/>
      <c r="E27" s="1"/>
      <c r="F27" s="1"/>
      <c r="G27" s="1"/>
      <c r="H27" s="22"/>
      <c r="I27" s="22"/>
      <c r="J27" s="23"/>
    </row>
    <row r="28" spans="1:18" x14ac:dyDescent="0.25">
      <c r="E28" s="1"/>
      <c r="F28" s="1"/>
      <c r="G28" s="1"/>
      <c r="H28" s="22"/>
      <c r="I28" s="22"/>
      <c r="J28" s="23"/>
    </row>
    <row r="29" spans="1:18" x14ac:dyDescent="0.25">
      <c r="A29" s="63" t="s">
        <v>28</v>
      </c>
    </row>
    <row r="30" spans="1:18" x14ac:dyDescent="0.25">
      <c r="A30" s="39" t="s">
        <v>29</v>
      </c>
      <c r="B30" s="26"/>
      <c r="C30" s="26"/>
      <c r="D30" s="26"/>
      <c r="E30" s="27"/>
    </row>
    <row r="31" spans="1:18" x14ac:dyDescent="0.25">
      <c r="A31" s="64" t="s">
        <v>30</v>
      </c>
      <c r="B31" s="26"/>
      <c r="C31" s="26"/>
      <c r="D31" s="27"/>
      <c r="E31" s="27"/>
    </row>
    <row r="32" spans="1:18" x14ac:dyDescent="0.25">
      <c r="A32" s="65" t="s">
        <v>31</v>
      </c>
      <c r="B32" s="29"/>
      <c r="C32" s="29"/>
      <c r="D32" s="88"/>
      <c r="E32" s="27"/>
    </row>
    <row r="33" spans="1:10" x14ac:dyDescent="0.25">
      <c r="A33" s="39" t="s">
        <v>0</v>
      </c>
      <c r="B33" s="31"/>
      <c r="C33" s="31"/>
      <c r="D33" s="29"/>
      <c r="E33" s="27"/>
    </row>
    <row r="34" spans="1:10" x14ac:dyDescent="0.25">
      <c r="A34" s="36"/>
      <c r="B34" s="36"/>
      <c r="C34" s="36"/>
      <c r="D34" s="36"/>
    </row>
    <row r="35" spans="1:10" x14ac:dyDescent="0.25">
      <c r="A35" s="32"/>
      <c r="B35" s="32"/>
      <c r="C35" s="32"/>
      <c r="D35" s="89"/>
    </row>
    <row r="36" spans="1:10" x14ac:dyDescent="0.25">
      <c r="H36" s="33" t="s">
        <v>42</v>
      </c>
      <c r="I36" s="276">
        <f>+J13</f>
        <v>44518</v>
      </c>
      <c r="J36" s="276"/>
    </row>
    <row r="43" spans="1:10" x14ac:dyDescent="0.25">
      <c r="H43" s="210" t="s">
        <v>33</v>
      </c>
      <c r="I43" s="210"/>
      <c r="J43" s="210"/>
    </row>
  </sheetData>
  <mergeCells count="7">
    <mergeCell ref="H43:J43"/>
    <mergeCell ref="A10:J10"/>
    <mergeCell ref="H19:I19"/>
    <mergeCell ref="H20:I20"/>
    <mergeCell ref="A21:I21"/>
    <mergeCell ref="A22:D22"/>
    <mergeCell ref="I36:J36"/>
  </mergeCells>
  <pageMargins left="0.45" right="0.2" top="0.75" bottom="0.75" header="0.3" footer="0.3"/>
  <pageSetup paperSize="9" scale="90" orientation="portrait" horizontalDpi="4294967293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R43"/>
  <sheetViews>
    <sheetView topLeftCell="A7" workbookViewId="0">
      <selection activeCell="E20" sqref="E20"/>
    </sheetView>
  </sheetViews>
  <sheetFormatPr defaultRowHeight="15.75" x14ac:dyDescent="0.25"/>
  <cols>
    <col min="1" max="1" width="4.85546875" style="2" customWidth="1"/>
    <col min="2" max="2" width="9.5703125" style="2" customWidth="1"/>
    <col min="3" max="3" width="9.85546875" style="2" customWidth="1"/>
    <col min="4" max="4" width="22.140625" style="2" customWidth="1"/>
    <col min="5" max="5" width="12.7109375" style="2" customWidth="1"/>
    <col min="6" max="7" width="6.85546875" style="2" customWidth="1"/>
    <col min="8" max="8" width="13.42578125" style="3" customWidth="1"/>
    <col min="9" max="9" width="1.28515625" style="3" customWidth="1"/>
    <col min="10" max="10" width="19" style="2" customWidth="1"/>
    <col min="11" max="16384" width="9.140625" style="2"/>
  </cols>
  <sheetData>
    <row r="2" spans="1:15" x14ac:dyDescent="0.25">
      <c r="A2" s="1" t="s">
        <v>0</v>
      </c>
    </row>
    <row r="3" spans="1:15" x14ac:dyDescent="0.25">
      <c r="A3" s="4" t="s">
        <v>1</v>
      </c>
      <c r="B3" s="70"/>
    </row>
    <row r="4" spans="1:15" x14ac:dyDescent="0.25">
      <c r="A4" s="4" t="s">
        <v>2</v>
      </c>
      <c r="B4" s="70"/>
    </row>
    <row r="5" spans="1:15" x14ac:dyDescent="0.25">
      <c r="A5" s="4" t="s">
        <v>3</v>
      </c>
      <c r="B5" s="70"/>
    </row>
    <row r="6" spans="1:15" x14ac:dyDescent="0.25">
      <c r="A6" s="4" t="s">
        <v>4</v>
      </c>
      <c r="B6" s="70"/>
    </row>
    <row r="7" spans="1:15" x14ac:dyDescent="0.25">
      <c r="A7" s="4" t="s">
        <v>5</v>
      </c>
      <c r="B7" s="70"/>
    </row>
    <row r="9" spans="1:15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5" ht="26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2"/>
      <c r="J10" s="213"/>
    </row>
    <row r="12" spans="1:15" x14ac:dyDescent="0.25">
      <c r="A12" s="2" t="s">
        <v>7</v>
      </c>
      <c r="B12" s="2" t="s">
        <v>264</v>
      </c>
      <c r="H12" s="3" t="s">
        <v>9</v>
      </c>
      <c r="I12" s="7" t="s">
        <v>10</v>
      </c>
      <c r="J12" s="8" t="s">
        <v>269</v>
      </c>
    </row>
    <row r="13" spans="1:15" x14ac:dyDescent="0.25">
      <c r="B13" s="2" t="s">
        <v>51</v>
      </c>
      <c r="H13" s="3" t="s">
        <v>11</v>
      </c>
      <c r="I13" s="7" t="s">
        <v>10</v>
      </c>
      <c r="J13" s="168">
        <v>44518</v>
      </c>
    </row>
    <row r="14" spans="1:15" x14ac:dyDescent="0.25">
      <c r="B14" s="2" t="s">
        <v>52</v>
      </c>
      <c r="H14" s="3" t="s">
        <v>12</v>
      </c>
      <c r="I14" s="7" t="s">
        <v>10</v>
      </c>
      <c r="J14" s="168">
        <v>44550</v>
      </c>
    </row>
    <row r="15" spans="1:15" x14ac:dyDescent="0.25">
      <c r="B15" s="2" t="s">
        <v>53</v>
      </c>
    </row>
    <row r="16" spans="1:15" x14ac:dyDescent="0.25">
      <c r="B16" s="78"/>
      <c r="C16" s="78"/>
      <c r="D16" s="78"/>
      <c r="J16" s="79"/>
      <c r="O16" s="2" t="s">
        <v>26</v>
      </c>
    </row>
    <row r="17" spans="1:18" x14ac:dyDescent="0.25">
      <c r="A17" s="2" t="s">
        <v>13</v>
      </c>
      <c r="B17" s="2" t="s">
        <v>14</v>
      </c>
    </row>
    <row r="18" spans="1:18" ht="16.5" thickBot="1" x14ac:dyDescent="0.3">
      <c r="F18" s="27"/>
      <c r="G18" s="27"/>
    </row>
    <row r="19" spans="1:18" ht="20.100000000000001" customHeight="1" x14ac:dyDescent="0.25">
      <c r="A19" s="80" t="s">
        <v>15</v>
      </c>
      <c r="B19" s="49" t="s">
        <v>16</v>
      </c>
      <c r="C19" s="49" t="s">
        <v>17</v>
      </c>
      <c r="D19" s="49" t="s">
        <v>18</v>
      </c>
      <c r="E19" s="49" t="s">
        <v>19</v>
      </c>
      <c r="F19" s="49" t="s">
        <v>20</v>
      </c>
      <c r="G19" s="81" t="s">
        <v>21</v>
      </c>
      <c r="H19" s="214" t="s">
        <v>22</v>
      </c>
      <c r="I19" s="215"/>
      <c r="J19" s="82" t="s">
        <v>23</v>
      </c>
    </row>
    <row r="20" spans="1:18" ht="51.75" customHeight="1" x14ac:dyDescent="0.25">
      <c r="A20" s="12">
        <v>1</v>
      </c>
      <c r="B20" s="69">
        <v>44386</v>
      </c>
      <c r="C20" s="83" t="s">
        <v>266</v>
      </c>
      <c r="D20" s="84" t="s">
        <v>267</v>
      </c>
      <c r="E20" s="174" t="s">
        <v>265</v>
      </c>
      <c r="F20" s="85">
        <v>36</v>
      </c>
      <c r="G20" s="86">
        <v>360</v>
      </c>
      <c r="H20" s="216">
        <v>1900000</v>
      </c>
      <c r="I20" s="217"/>
      <c r="J20" s="87">
        <f>+H20</f>
        <v>1900000</v>
      </c>
      <c r="L20" s="2" t="s">
        <v>415</v>
      </c>
    </row>
    <row r="21" spans="1:18" ht="25.5" customHeight="1" thickBot="1" x14ac:dyDescent="0.3">
      <c r="A21" s="218" t="s">
        <v>24</v>
      </c>
      <c r="B21" s="219"/>
      <c r="C21" s="219"/>
      <c r="D21" s="219"/>
      <c r="E21" s="219"/>
      <c r="F21" s="219"/>
      <c r="G21" s="219"/>
      <c r="H21" s="219"/>
      <c r="I21" s="220"/>
      <c r="J21" s="17">
        <f>J20</f>
        <v>1900000</v>
      </c>
    </row>
    <row r="22" spans="1:18" x14ac:dyDescent="0.25">
      <c r="A22" s="221"/>
      <c r="B22" s="221"/>
      <c r="C22" s="221"/>
      <c r="D22" s="221"/>
      <c r="E22" s="167"/>
      <c r="F22" s="167"/>
      <c r="G22" s="167"/>
      <c r="H22" s="18"/>
      <c r="I22" s="18"/>
      <c r="J22" s="19"/>
    </row>
    <row r="23" spans="1:18" x14ac:dyDescent="0.25">
      <c r="A23" s="167"/>
      <c r="B23" s="167"/>
      <c r="C23" s="167"/>
      <c r="D23" s="167"/>
      <c r="E23" s="167"/>
      <c r="F23" s="167"/>
      <c r="G23" s="167"/>
      <c r="H23" s="37" t="s">
        <v>41</v>
      </c>
      <c r="I23" s="37"/>
      <c r="J23" s="19">
        <f>J21*1%</f>
        <v>19000</v>
      </c>
    </row>
    <row r="24" spans="1:18" ht="16.5" thickBot="1" x14ac:dyDescent="0.3">
      <c r="E24" s="1"/>
      <c r="F24" s="1"/>
      <c r="G24" s="1"/>
      <c r="H24" s="34" t="s">
        <v>43</v>
      </c>
      <c r="I24" s="34"/>
      <c r="J24" s="21">
        <f>J21*2%</f>
        <v>38000</v>
      </c>
      <c r="K24" s="173"/>
      <c r="R24" s="2" t="s">
        <v>26</v>
      </c>
    </row>
    <row r="25" spans="1:18" x14ac:dyDescent="0.25">
      <c r="E25" s="1"/>
      <c r="F25" s="1"/>
      <c r="G25" s="1"/>
      <c r="H25" s="22" t="s">
        <v>27</v>
      </c>
      <c r="I25" s="22"/>
      <c r="J25" s="23">
        <f>J21+J23-J24</f>
        <v>1881000</v>
      </c>
    </row>
    <row r="26" spans="1:18" x14ac:dyDescent="0.25">
      <c r="A26" s="1" t="s">
        <v>268</v>
      </c>
      <c r="E26" s="1"/>
      <c r="F26" s="1"/>
      <c r="G26" s="1"/>
      <c r="H26" s="22"/>
      <c r="I26" s="22"/>
      <c r="J26" s="23"/>
    </row>
    <row r="27" spans="1:18" x14ac:dyDescent="0.25">
      <c r="A27" s="35"/>
      <c r="E27" s="1"/>
      <c r="F27" s="1"/>
      <c r="G27" s="1"/>
      <c r="H27" s="22"/>
      <c r="I27" s="22"/>
      <c r="J27" s="23"/>
    </row>
    <row r="28" spans="1:18" x14ac:dyDescent="0.25">
      <c r="E28" s="1"/>
      <c r="F28" s="1"/>
      <c r="G28" s="1"/>
      <c r="H28" s="22"/>
      <c r="I28" s="22"/>
      <c r="J28" s="23"/>
    </row>
    <row r="29" spans="1:18" x14ac:dyDescent="0.25">
      <c r="A29" s="63" t="s">
        <v>28</v>
      </c>
    </row>
    <row r="30" spans="1:18" x14ac:dyDescent="0.25">
      <c r="A30" s="39" t="s">
        <v>29</v>
      </c>
      <c r="B30" s="26"/>
      <c r="C30" s="26"/>
      <c r="D30" s="26"/>
      <c r="E30" s="27"/>
    </row>
    <row r="31" spans="1:18" x14ac:dyDescent="0.25">
      <c r="A31" s="64" t="s">
        <v>30</v>
      </c>
      <c r="B31" s="26"/>
      <c r="C31" s="26"/>
      <c r="D31" s="27"/>
      <c r="E31" s="27"/>
    </row>
    <row r="32" spans="1:18" x14ac:dyDescent="0.25">
      <c r="A32" s="65" t="s">
        <v>31</v>
      </c>
      <c r="B32" s="29"/>
      <c r="C32" s="29"/>
      <c r="D32" s="88"/>
      <c r="E32" s="27"/>
    </row>
    <row r="33" spans="1:10" x14ac:dyDescent="0.25">
      <c r="A33" s="39" t="s">
        <v>0</v>
      </c>
      <c r="B33" s="31"/>
      <c r="C33" s="31"/>
      <c r="D33" s="29"/>
      <c r="E33" s="27"/>
    </row>
    <row r="34" spans="1:10" x14ac:dyDescent="0.25">
      <c r="A34" s="36"/>
      <c r="B34" s="36"/>
      <c r="C34" s="36"/>
      <c r="D34" s="36"/>
    </row>
    <row r="35" spans="1:10" x14ac:dyDescent="0.25">
      <c r="A35" s="32"/>
      <c r="B35" s="32"/>
      <c r="C35" s="32"/>
      <c r="D35" s="89"/>
    </row>
    <row r="36" spans="1:10" x14ac:dyDescent="0.25">
      <c r="H36" s="33" t="s">
        <v>42</v>
      </c>
      <c r="I36" s="276">
        <f>+J13</f>
        <v>44518</v>
      </c>
      <c r="J36" s="276"/>
    </row>
    <row r="43" spans="1:10" x14ac:dyDescent="0.25">
      <c r="H43" s="210" t="s">
        <v>33</v>
      </c>
      <c r="I43" s="210"/>
      <c r="J43" s="210"/>
    </row>
  </sheetData>
  <mergeCells count="7">
    <mergeCell ref="H43:J43"/>
    <mergeCell ref="A10:J10"/>
    <mergeCell ref="H19:I19"/>
    <mergeCell ref="H20:I20"/>
    <mergeCell ref="A21:I21"/>
    <mergeCell ref="A22:D22"/>
    <mergeCell ref="I36:J36"/>
  </mergeCells>
  <pageMargins left="0.45" right="0.2" top="0.75" bottom="0.75" header="0.3" footer="0.3"/>
  <pageSetup paperSize="9" scale="90" orientation="portrait" horizontalDpi="4294967293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6"/>
  <sheetViews>
    <sheetView topLeftCell="A7" workbookViewId="0">
      <selection activeCell="J15" sqref="J15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6.42578125" style="2" customWidth="1"/>
    <col min="5" max="5" width="13.85546875" style="2" customWidth="1"/>
    <col min="6" max="6" width="6.85546875" style="2" bestFit="1" customWidth="1"/>
    <col min="7" max="7" width="6.42578125" style="2" customWidth="1"/>
    <col min="8" max="8" width="13.28515625" style="3" customWidth="1"/>
    <col min="9" max="9" width="1.5703125" style="3" customWidth="1"/>
    <col min="10" max="10" width="19.5703125" style="2" customWidth="1"/>
    <col min="11" max="11" width="9.140625" style="2"/>
    <col min="12" max="12" width="15.710937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2"/>
      <c r="J10" s="213"/>
    </row>
    <row r="12" spans="1:10" x14ac:dyDescent="0.25">
      <c r="A12" s="2" t="s">
        <v>7</v>
      </c>
      <c r="B12" s="2" t="s">
        <v>8</v>
      </c>
      <c r="G12" s="242" t="s">
        <v>9</v>
      </c>
      <c r="H12" s="242"/>
      <c r="I12" s="7" t="s">
        <v>10</v>
      </c>
      <c r="J12" s="8" t="s">
        <v>275</v>
      </c>
    </row>
    <row r="13" spans="1:10" x14ac:dyDescent="0.25">
      <c r="G13" s="242" t="s">
        <v>11</v>
      </c>
      <c r="H13" s="242"/>
      <c r="I13" s="7" t="s">
        <v>10</v>
      </c>
      <c r="J13" s="168">
        <v>44520</v>
      </c>
    </row>
    <row r="14" spans="1:10" x14ac:dyDescent="0.25">
      <c r="G14" s="242" t="s">
        <v>73</v>
      </c>
      <c r="H14" s="242"/>
      <c r="I14" s="7" t="s">
        <v>10</v>
      </c>
      <c r="J14" s="168" t="s">
        <v>270</v>
      </c>
    </row>
    <row r="15" spans="1:10" x14ac:dyDescent="0.25">
      <c r="A15" s="2" t="s">
        <v>13</v>
      </c>
      <c r="B15" s="8" t="s">
        <v>14</v>
      </c>
      <c r="C15" s="8"/>
      <c r="I15" s="7"/>
      <c r="J15" s="2" t="s">
        <v>271</v>
      </c>
    </row>
    <row r="16" spans="1:10" ht="16.5" thickBot="1" x14ac:dyDescent="0.3"/>
    <row r="17" spans="1:12" ht="26.25" customHeight="1" x14ac:dyDescent="0.25">
      <c r="A17" s="10" t="s">
        <v>15</v>
      </c>
      <c r="B17" s="75" t="s">
        <v>16</v>
      </c>
      <c r="C17" s="75" t="s">
        <v>17</v>
      </c>
      <c r="D17" s="75" t="s">
        <v>18</v>
      </c>
      <c r="E17" s="75" t="s">
        <v>19</v>
      </c>
      <c r="F17" s="176" t="s">
        <v>20</v>
      </c>
      <c r="G17" s="176" t="s">
        <v>21</v>
      </c>
      <c r="H17" s="238" t="s">
        <v>22</v>
      </c>
      <c r="I17" s="239"/>
      <c r="J17" s="11" t="s">
        <v>23</v>
      </c>
    </row>
    <row r="18" spans="1:12" ht="35.25" customHeight="1" x14ac:dyDescent="0.25">
      <c r="A18" s="12">
        <v>1</v>
      </c>
      <c r="B18" s="13">
        <f>'[3]402155'!E3</f>
        <v>44470</v>
      </c>
      <c r="C18" s="90">
        <f>'[3]402155'!A3</f>
        <v>402155</v>
      </c>
      <c r="D18" s="15" t="s">
        <v>272</v>
      </c>
      <c r="E18" s="15" t="s">
        <v>273</v>
      </c>
      <c r="F18" s="91">
        <v>21</v>
      </c>
      <c r="G18" s="139">
        <f>'[3]402155'!N24</f>
        <v>451.20075000000008</v>
      </c>
      <c r="H18" s="240">
        <v>7000</v>
      </c>
      <c r="I18" s="241"/>
      <c r="J18" s="153">
        <f>G18*H18</f>
        <v>3158405.2500000005</v>
      </c>
      <c r="L18"/>
    </row>
    <row r="19" spans="1:12" ht="35.25" customHeight="1" x14ac:dyDescent="0.25">
      <c r="A19" s="12">
        <f>A18+1</f>
        <v>2</v>
      </c>
      <c r="B19" s="13">
        <f>'[3]402157'!E3</f>
        <v>44471</v>
      </c>
      <c r="C19" s="90">
        <f>'[3]402157'!A3</f>
        <v>402157</v>
      </c>
      <c r="D19" s="15" t="s">
        <v>272</v>
      </c>
      <c r="E19" s="15" t="s">
        <v>273</v>
      </c>
      <c r="F19" s="91">
        <v>27</v>
      </c>
      <c r="G19" s="139">
        <f>'[3]402157'!N30</f>
        <v>503.16199999999998</v>
      </c>
      <c r="H19" s="240">
        <v>7000</v>
      </c>
      <c r="I19" s="241"/>
      <c r="J19" s="153">
        <f t="shared" ref="J19:J71" si="0">G19*H19</f>
        <v>3522134</v>
      </c>
      <c r="L19"/>
    </row>
    <row r="20" spans="1:12" ht="35.25" customHeight="1" x14ac:dyDescent="0.25">
      <c r="A20" s="12">
        <f t="shared" ref="A20:A71" si="1">A19+1</f>
        <v>3</v>
      </c>
      <c r="B20" s="13">
        <f>'[3]405780'!E3</f>
        <v>44471</v>
      </c>
      <c r="C20" s="90">
        <f>'[3]405780'!A3</f>
        <v>405780</v>
      </c>
      <c r="D20" s="15" t="s">
        <v>272</v>
      </c>
      <c r="E20" s="15" t="s">
        <v>273</v>
      </c>
      <c r="F20" s="91">
        <v>5</v>
      </c>
      <c r="G20" s="139">
        <f>'[3]405780'!N8</f>
        <v>82.65424999999999</v>
      </c>
      <c r="H20" s="240">
        <v>7000</v>
      </c>
      <c r="I20" s="241"/>
      <c r="J20" s="153">
        <f t="shared" si="0"/>
        <v>578579.74999999988</v>
      </c>
      <c r="L20"/>
    </row>
    <row r="21" spans="1:12" ht="35.25" customHeight="1" x14ac:dyDescent="0.25">
      <c r="A21" s="12">
        <f t="shared" si="1"/>
        <v>4</v>
      </c>
      <c r="B21" s="13" t="str">
        <f>'[3]402162'!E3</f>
        <v>03-Okt-21</v>
      </c>
      <c r="C21" s="90">
        <f>'[3]402162'!A3</f>
        <v>402162</v>
      </c>
      <c r="D21" s="15" t="s">
        <v>272</v>
      </c>
      <c r="E21" s="15" t="s">
        <v>273</v>
      </c>
      <c r="F21" s="91">
        <v>18</v>
      </c>
      <c r="G21" s="139">
        <f>'[3]402162'!N21</f>
        <v>494.4735</v>
      </c>
      <c r="H21" s="240">
        <v>7000</v>
      </c>
      <c r="I21" s="241"/>
      <c r="J21" s="153">
        <f t="shared" si="0"/>
        <v>3461314.5</v>
      </c>
      <c r="L21"/>
    </row>
    <row r="22" spans="1:12" ht="35.25" customHeight="1" x14ac:dyDescent="0.25">
      <c r="A22" s="12">
        <f t="shared" si="1"/>
        <v>5</v>
      </c>
      <c r="B22" s="13" t="str">
        <f>'[3]402164'!E3</f>
        <v>03-Okt-21</v>
      </c>
      <c r="C22" s="90">
        <f>'[3]402164'!A3</f>
        <v>402164</v>
      </c>
      <c r="D22" s="15" t="s">
        <v>272</v>
      </c>
      <c r="E22" s="15" t="s">
        <v>273</v>
      </c>
      <c r="F22" s="91">
        <v>5</v>
      </c>
      <c r="G22" s="139">
        <f>'[3]402164'!N8</f>
        <v>225.91650000000001</v>
      </c>
      <c r="H22" s="240">
        <v>7000</v>
      </c>
      <c r="I22" s="241"/>
      <c r="J22" s="153">
        <f t="shared" si="0"/>
        <v>1581415.5</v>
      </c>
      <c r="L22"/>
    </row>
    <row r="23" spans="1:12" ht="35.25" customHeight="1" x14ac:dyDescent="0.25">
      <c r="A23" s="12">
        <f t="shared" si="1"/>
        <v>6</v>
      </c>
      <c r="B23" s="13">
        <f>'[3]402166'!E3</f>
        <v>44473</v>
      </c>
      <c r="C23" s="90">
        <f>'[3]402166'!A3</f>
        <v>402166</v>
      </c>
      <c r="D23" s="15" t="s">
        <v>272</v>
      </c>
      <c r="E23" s="15" t="s">
        <v>273</v>
      </c>
      <c r="F23" s="91">
        <v>4</v>
      </c>
      <c r="G23" s="139">
        <f>'[3]402166'!N7</f>
        <v>58.549499999999995</v>
      </c>
      <c r="H23" s="240">
        <v>7000</v>
      </c>
      <c r="I23" s="241"/>
      <c r="J23" s="153">
        <f t="shared" si="0"/>
        <v>409846.49999999994</v>
      </c>
      <c r="L23"/>
    </row>
    <row r="24" spans="1:12" ht="35.25" customHeight="1" x14ac:dyDescent="0.25">
      <c r="A24" s="12">
        <f t="shared" si="1"/>
        <v>7</v>
      </c>
      <c r="B24" s="13">
        <f>'[3]402169'!E3</f>
        <v>44474</v>
      </c>
      <c r="C24" s="90">
        <f>'[3]402169'!A3</f>
        <v>402169</v>
      </c>
      <c r="D24" s="15" t="s">
        <v>272</v>
      </c>
      <c r="E24" s="15" t="s">
        <v>273</v>
      </c>
      <c r="F24" s="91">
        <v>23</v>
      </c>
      <c r="G24" s="139">
        <f>'[3]402169'!N26</f>
        <v>547.59974999999997</v>
      </c>
      <c r="H24" s="240">
        <v>7000</v>
      </c>
      <c r="I24" s="241"/>
      <c r="J24" s="153">
        <f t="shared" si="0"/>
        <v>3833198.25</v>
      </c>
      <c r="L24"/>
    </row>
    <row r="25" spans="1:12" ht="35.25" customHeight="1" x14ac:dyDescent="0.25">
      <c r="A25" s="12">
        <f t="shared" si="1"/>
        <v>8</v>
      </c>
      <c r="B25" s="13">
        <f>'[3]402171'!E3</f>
        <v>44475</v>
      </c>
      <c r="C25" s="90">
        <f>'[3]402171'!A3</f>
        <v>402171</v>
      </c>
      <c r="D25" s="15" t="s">
        <v>272</v>
      </c>
      <c r="E25" s="15" t="s">
        <v>273</v>
      </c>
      <c r="F25" s="91">
        <v>39</v>
      </c>
      <c r="G25" s="139">
        <f>'[3]402171'!N42</f>
        <v>686.60474999999985</v>
      </c>
      <c r="H25" s="240">
        <v>7000</v>
      </c>
      <c r="I25" s="241"/>
      <c r="J25" s="153">
        <f t="shared" si="0"/>
        <v>4806233.2499999991</v>
      </c>
      <c r="L25"/>
    </row>
    <row r="26" spans="1:12" ht="35.25" customHeight="1" x14ac:dyDescent="0.25">
      <c r="A26" s="12">
        <f t="shared" si="1"/>
        <v>9</v>
      </c>
      <c r="B26" s="13">
        <f>'[3]402173'!E3</f>
        <v>44475</v>
      </c>
      <c r="C26" s="90">
        <f>'[3]402173'!A3</f>
        <v>402173</v>
      </c>
      <c r="D26" s="15" t="s">
        <v>272</v>
      </c>
      <c r="E26" s="15" t="s">
        <v>273</v>
      </c>
      <c r="F26" s="91">
        <v>2</v>
      </c>
      <c r="G26" s="139">
        <f>'[3]402173'!N5</f>
        <v>19.077750000000002</v>
      </c>
      <c r="H26" s="240">
        <v>7000</v>
      </c>
      <c r="I26" s="241"/>
      <c r="J26" s="153">
        <f t="shared" si="0"/>
        <v>133544.25</v>
      </c>
      <c r="L26"/>
    </row>
    <row r="27" spans="1:12" ht="35.25" customHeight="1" x14ac:dyDescent="0.25">
      <c r="A27" s="12">
        <f t="shared" si="1"/>
        <v>10</v>
      </c>
      <c r="B27" s="13">
        <f>'[3]402175'!E3</f>
        <v>44476</v>
      </c>
      <c r="C27" s="90">
        <f>'[3]402175'!A3</f>
        <v>402175</v>
      </c>
      <c r="D27" s="15" t="s">
        <v>272</v>
      </c>
      <c r="E27" s="15" t="s">
        <v>273</v>
      </c>
      <c r="F27" s="91">
        <v>19</v>
      </c>
      <c r="G27" s="139">
        <f>'[3]402175'!N21</f>
        <v>353.75599999999997</v>
      </c>
      <c r="H27" s="240">
        <v>7000</v>
      </c>
      <c r="I27" s="241"/>
      <c r="J27" s="153">
        <f t="shared" si="0"/>
        <v>2476292</v>
      </c>
      <c r="L27"/>
    </row>
    <row r="28" spans="1:12" ht="35.25" customHeight="1" x14ac:dyDescent="0.25">
      <c r="A28" s="12">
        <f t="shared" si="1"/>
        <v>11</v>
      </c>
      <c r="B28" s="13">
        <f>'[3]402177'!E3</f>
        <v>44476</v>
      </c>
      <c r="C28" s="90">
        <f>'[3]402177'!A3</f>
        <v>402177</v>
      </c>
      <c r="D28" s="15" t="s">
        <v>272</v>
      </c>
      <c r="E28" s="15" t="s">
        <v>273</v>
      </c>
      <c r="F28" s="91">
        <v>2</v>
      </c>
      <c r="G28" s="139">
        <f>'[3]402177'!N5</f>
        <v>56.25</v>
      </c>
      <c r="H28" s="240">
        <v>7000</v>
      </c>
      <c r="I28" s="241"/>
      <c r="J28" s="153">
        <f t="shared" si="0"/>
        <v>393750</v>
      </c>
      <c r="L28"/>
    </row>
    <row r="29" spans="1:12" ht="35.25" customHeight="1" x14ac:dyDescent="0.25">
      <c r="A29" s="12">
        <f t="shared" si="1"/>
        <v>12</v>
      </c>
      <c r="B29" s="13">
        <f>'[3]402179'!E3</f>
        <v>44477</v>
      </c>
      <c r="C29" s="90">
        <f>'[3]402179'!A3</f>
        <v>402179</v>
      </c>
      <c r="D29" s="15" t="s">
        <v>272</v>
      </c>
      <c r="E29" s="15" t="s">
        <v>273</v>
      </c>
      <c r="F29" s="91">
        <v>18</v>
      </c>
      <c r="G29" s="139">
        <f>'[3]402179'!N21</f>
        <v>464.71800000000002</v>
      </c>
      <c r="H29" s="240">
        <v>7000</v>
      </c>
      <c r="I29" s="241"/>
      <c r="J29" s="153">
        <f t="shared" si="0"/>
        <v>3253026</v>
      </c>
      <c r="L29"/>
    </row>
    <row r="30" spans="1:12" ht="35.25" customHeight="1" x14ac:dyDescent="0.25">
      <c r="A30" s="12">
        <f t="shared" si="1"/>
        <v>13</v>
      </c>
      <c r="B30" s="13">
        <f>'[3]402181'!E3</f>
        <v>44477</v>
      </c>
      <c r="C30" s="90">
        <f>'[3]402181'!A3</f>
        <v>402181</v>
      </c>
      <c r="D30" s="15" t="s">
        <v>272</v>
      </c>
      <c r="E30" s="15" t="s">
        <v>273</v>
      </c>
      <c r="F30" s="91">
        <v>8</v>
      </c>
      <c r="G30" s="139">
        <f>'[3]402181'!N11</f>
        <v>213.49099999999999</v>
      </c>
      <c r="H30" s="240">
        <v>7000</v>
      </c>
      <c r="I30" s="241"/>
      <c r="J30" s="153">
        <f t="shared" si="0"/>
        <v>1494437</v>
      </c>
      <c r="L30"/>
    </row>
    <row r="31" spans="1:12" ht="35.25" customHeight="1" x14ac:dyDescent="0.25">
      <c r="A31" s="12">
        <f t="shared" si="1"/>
        <v>14</v>
      </c>
      <c r="B31" s="13">
        <f>'[3]402183'!E3</f>
        <v>44478</v>
      </c>
      <c r="C31" s="90">
        <f>'[3]402183'!A3</f>
        <v>402183</v>
      </c>
      <c r="D31" s="15" t="s">
        <v>272</v>
      </c>
      <c r="E31" s="15" t="s">
        <v>273</v>
      </c>
      <c r="F31" s="91">
        <v>25</v>
      </c>
      <c r="G31" s="139">
        <f>'[3]402183'!N28</f>
        <v>562.88599999999997</v>
      </c>
      <c r="H31" s="240">
        <v>7000</v>
      </c>
      <c r="I31" s="241"/>
      <c r="J31" s="153">
        <f t="shared" si="0"/>
        <v>3940202</v>
      </c>
      <c r="L31"/>
    </row>
    <row r="32" spans="1:12" ht="35.25" customHeight="1" x14ac:dyDescent="0.25">
      <c r="A32" s="12">
        <f t="shared" si="1"/>
        <v>15</v>
      </c>
      <c r="B32" s="13">
        <f>'[3]402186'!E3</f>
        <v>44479</v>
      </c>
      <c r="C32" s="90">
        <f>'[3]402186'!A3</f>
        <v>402186</v>
      </c>
      <c r="D32" s="15" t="s">
        <v>272</v>
      </c>
      <c r="E32" s="15" t="s">
        <v>273</v>
      </c>
      <c r="F32" s="91">
        <v>27</v>
      </c>
      <c r="G32" s="139">
        <f>'[3]402186'!N30</f>
        <v>612.61099999999999</v>
      </c>
      <c r="H32" s="240">
        <v>7000</v>
      </c>
      <c r="I32" s="241"/>
      <c r="J32" s="153">
        <f t="shared" si="0"/>
        <v>4288277</v>
      </c>
      <c r="L32"/>
    </row>
    <row r="33" spans="1:12" ht="35.25" customHeight="1" x14ac:dyDescent="0.25">
      <c r="A33" s="12">
        <f t="shared" si="1"/>
        <v>16</v>
      </c>
      <c r="B33" s="13">
        <f>'[3]402188'!E3</f>
        <v>44480</v>
      </c>
      <c r="C33" s="90">
        <f>'[3]402188'!A3</f>
        <v>402188</v>
      </c>
      <c r="D33" s="15" t="s">
        <v>272</v>
      </c>
      <c r="E33" s="15" t="s">
        <v>273</v>
      </c>
      <c r="F33" s="91">
        <v>10</v>
      </c>
      <c r="G33" s="139">
        <f>'[3]402188'!N13</f>
        <v>169.22649999999999</v>
      </c>
      <c r="H33" s="240">
        <v>7000</v>
      </c>
      <c r="I33" s="241"/>
      <c r="J33" s="153">
        <f t="shared" si="0"/>
        <v>1184585.5</v>
      </c>
      <c r="L33"/>
    </row>
    <row r="34" spans="1:12" ht="35.25" customHeight="1" x14ac:dyDescent="0.25">
      <c r="A34" s="12">
        <f t="shared" si="1"/>
        <v>17</v>
      </c>
      <c r="B34" s="13">
        <f>'[3]402191'!E3</f>
        <v>44481</v>
      </c>
      <c r="C34" s="90">
        <f>'[3]402191'!A3</f>
        <v>402191</v>
      </c>
      <c r="D34" s="15" t="s">
        <v>272</v>
      </c>
      <c r="E34" s="15" t="s">
        <v>273</v>
      </c>
      <c r="F34" s="91">
        <v>26</v>
      </c>
      <c r="G34" s="139">
        <f>'[3]402191'!N29</f>
        <v>636.00075000000004</v>
      </c>
      <c r="H34" s="240">
        <v>7000</v>
      </c>
      <c r="I34" s="241"/>
      <c r="J34" s="153">
        <f t="shared" si="0"/>
        <v>4452005.25</v>
      </c>
      <c r="L34"/>
    </row>
    <row r="35" spans="1:12" ht="35.25" customHeight="1" x14ac:dyDescent="0.25">
      <c r="A35" s="12">
        <f t="shared" si="1"/>
        <v>18</v>
      </c>
      <c r="B35" s="13" t="str">
        <f>'[3]402195'!E3</f>
        <v>13-Okt-21</v>
      </c>
      <c r="C35" s="90">
        <f>'[3]402195'!A3</f>
        <v>402195</v>
      </c>
      <c r="D35" s="15" t="s">
        <v>272</v>
      </c>
      <c r="E35" s="15" t="s">
        <v>273</v>
      </c>
      <c r="F35" s="91">
        <v>15</v>
      </c>
      <c r="G35" s="139">
        <f>'[3]402195'!N18</f>
        <v>232.14449999999999</v>
      </c>
      <c r="H35" s="240">
        <v>7000</v>
      </c>
      <c r="I35" s="241"/>
      <c r="J35" s="153">
        <f t="shared" si="0"/>
        <v>1625011.5</v>
      </c>
      <c r="L35"/>
    </row>
    <row r="36" spans="1:12" ht="35.25" customHeight="1" x14ac:dyDescent="0.25">
      <c r="A36" s="12">
        <f t="shared" si="1"/>
        <v>19</v>
      </c>
      <c r="B36" s="13" t="str">
        <f>'[3]402198'!E3</f>
        <v>13-Okt-21</v>
      </c>
      <c r="C36" s="90">
        <f>'[3]402198'!A3</f>
        <v>402198</v>
      </c>
      <c r="D36" s="15" t="s">
        <v>272</v>
      </c>
      <c r="E36" s="15" t="s">
        <v>273</v>
      </c>
      <c r="F36" s="91">
        <v>4</v>
      </c>
      <c r="G36" s="139">
        <f>'[3]402198'!N7</f>
        <v>109.5485</v>
      </c>
      <c r="H36" s="240">
        <v>7000</v>
      </c>
      <c r="I36" s="241"/>
      <c r="J36" s="153">
        <f t="shared" si="0"/>
        <v>766839.5</v>
      </c>
      <c r="L36"/>
    </row>
    <row r="37" spans="1:12" ht="35.25" customHeight="1" x14ac:dyDescent="0.25">
      <c r="A37" s="12">
        <f t="shared" si="1"/>
        <v>20</v>
      </c>
      <c r="B37" s="13">
        <f>'[3]402199'!E3</f>
        <v>44483</v>
      </c>
      <c r="C37" s="90">
        <f>'[3]402199'!A3</f>
        <v>402199</v>
      </c>
      <c r="D37" s="15" t="s">
        <v>272</v>
      </c>
      <c r="E37" s="15" t="s">
        <v>273</v>
      </c>
      <c r="F37" s="91">
        <v>25</v>
      </c>
      <c r="G37" s="139">
        <f>'[3]402199'!N28</f>
        <v>430.14025000000004</v>
      </c>
      <c r="H37" s="240">
        <v>7000</v>
      </c>
      <c r="I37" s="241"/>
      <c r="J37" s="153">
        <f t="shared" si="0"/>
        <v>3010981.7500000005</v>
      </c>
      <c r="L37"/>
    </row>
    <row r="38" spans="1:12" ht="35.25" customHeight="1" x14ac:dyDescent="0.25">
      <c r="A38" s="12">
        <f t="shared" si="1"/>
        <v>21</v>
      </c>
      <c r="B38" s="13">
        <f>'[3]402230'!E3</f>
        <v>44483</v>
      </c>
      <c r="C38" s="90">
        <f>'[3]402230'!A3</f>
        <v>402230</v>
      </c>
      <c r="D38" s="15" t="s">
        <v>272</v>
      </c>
      <c r="E38" s="15" t="s">
        <v>273</v>
      </c>
      <c r="F38" s="91">
        <v>19</v>
      </c>
      <c r="G38" s="139">
        <f>'[3]402230'!N22</f>
        <v>244.2585</v>
      </c>
      <c r="H38" s="240">
        <v>7000</v>
      </c>
      <c r="I38" s="241"/>
      <c r="J38" s="153">
        <f t="shared" si="0"/>
        <v>1709809.5</v>
      </c>
      <c r="L38"/>
    </row>
    <row r="39" spans="1:12" ht="35.25" customHeight="1" x14ac:dyDescent="0.25">
      <c r="A39" s="12">
        <f t="shared" si="1"/>
        <v>22</v>
      </c>
      <c r="B39" s="13">
        <f>'[3]402232'!E3</f>
        <v>44484</v>
      </c>
      <c r="C39" s="90">
        <f>'[3]402232'!A3</f>
        <v>402232</v>
      </c>
      <c r="D39" s="15" t="s">
        <v>272</v>
      </c>
      <c r="E39" s="15" t="s">
        <v>273</v>
      </c>
      <c r="F39" s="91">
        <v>45</v>
      </c>
      <c r="G39" s="139">
        <f>'[3]402232'!N48</f>
        <v>716</v>
      </c>
      <c r="H39" s="240">
        <v>7000</v>
      </c>
      <c r="I39" s="241"/>
      <c r="J39" s="153">
        <f t="shared" si="0"/>
        <v>5012000</v>
      </c>
      <c r="L39"/>
    </row>
    <row r="40" spans="1:12" ht="35.25" customHeight="1" x14ac:dyDescent="0.25">
      <c r="A40" s="12">
        <f t="shared" si="1"/>
        <v>23</v>
      </c>
      <c r="B40" s="13">
        <f>'[3]403901'!E3</f>
        <v>44484</v>
      </c>
      <c r="C40" s="90">
        <f>'[3]403901'!A3</f>
        <v>403901</v>
      </c>
      <c r="D40" s="15" t="s">
        <v>272</v>
      </c>
      <c r="E40" s="15" t="s">
        <v>273</v>
      </c>
      <c r="F40" s="91">
        <v>4</v>
      </c>
      <c r="G40" s="139">
        <f>'[3]403901'!N7</f>
        <v>46</v>
      </c>
      <c r="H40" s="240">
        <v>7000</v>
      </c>
      <c r="I40" s="241"/>
      <c r="J40" s="153">
        <f t="shared" si="0"/>
        <v>322000</v>
      </c>
      <c r="L40"/>
    </row>
    <row r="41" spans="1:12" ht="35.25" customHeight="1" x14ac:dyDescent="0.25">
      <c r="A41" s="12">
        <f t="shared" si="1"/>
        <v>24</v>
      </c>
      <c r="B41" s="13">
        <f>'[3]403904'!E3</f>
        <v>44485</v>
      </c>
      <c r="C41" s="90">
        <f>'[3]403904'!A3</f>
        <v>403904</v>
      </c>
      <c r="D41" s="15" t="s">
        <v>272</v>
      </c>
      <c r="E41" s="15" t="s">
        <v>273</v>
      </c>
      <c r="F41" s="91">
        <v>3</v>
      </c>
      <c r="G41" s="139">
        <f>'[3]403904'!N6</f>
        <v>60.559249999999999</v>
      </c>
      <c r="H41" s="240">
        <v>7000</v>
      </c>
      <c r="I41" s="241"/>
      <c r="J41" s="153">
        <f t="shared" si="0"/>
        <v>423914.75</v>
      </c>
      <c r="L41"/>
    </row>
    <row r="42" spans="1:12" ht="35.25" customHeight="1" x14ac:dyDescent="0.25">
      <c r="A42" s="12">
        <f t="shared" si="1"/>
        <v>25</v>
      </c>
      <c r="B42" s="13">
        <f>'[3]402234'!E3</f>
        <v>44485</v>
      </c>
      <c r="C42" s="90">
        <f>'[3]402234'!A3</f>
        <v>402234</v>
      </c>
      <c r="D42" s="15" t="s">
        <v>272</v>
      </c>
      <c r="E42" s="15" t="s">
        <v>273</v>
      </c>
      <c r="F42" s="91">
        <v>27</v>
      </c>
      <c r="G42" s="139">
        <f>'[3]402234'!N30</f>
        <v>476.24549999999999</v>
      </c>
      <c r="H42" s="240">
        <v>7000</v>
      </c>
      <c r="I42" s="241"/>
      <c r="J42" s="153">
        <f t="shared" si="0"/>
        <v>3333718.5</v>
      </c>
      <c r="L42"/>
    </row>
    <row r="43" spans="1:12" ht="35.25" customHeight="1" x14ac:dyDescent="0.25">
      <c r="A43" s="12">
        <f t="shared" si="1"/>
        <v>26</v>
      </c>
      <c r="B43" s="13">
        <f>'[3]402236'!E3</f>
        <v>44486</v>
      </c>
      <c r="C43" s="90">
        <f>'[3]402236'!A3</f>
        <v>402236</v>
      </c>
      <c r="D43" s="15" t="s">
        <v>272</v>
      </c>
      <c r="E43" s="15" t="s">
        <v>273</v>
      </c>
      <c r="F43" s="91">
        <v>9</v>
      </c>
      <c r="G43" s="139">
        <f>'[3]402236'!N12</f>
        <v>107.4</v>
      </c>
      <c r="H43" s="240">
        <v>7000</v>
      </c>
      <c r="I43" s="241"/>
      <c r="J43" s="153">
        <f t="shared" si="0"/>
        <v>751800</v>
      </c>
      <c r="L43"/>
    </row>
    <row r="44" spans="1:12" ht="35.25" customHeight="1" x14ac:dyDescent="0.25">
      <c r="A44" s="12">
        <f t="shared" si="1"/>
        <v>27</v>
      </c>
      <c r="B44" s="13">
        <f>'[3]402238'!E3</f>
        <v>44487</v>
      </c>
      <c r="C44" s="90">
        <f>'[3]402238'!A3</f>
        <v>402238</v>
      </c>
      <c r="D44" s="15" t="s">
        <v>272</v>
      </c>
      <c r="E44" s="15" t="s">
        <v>273</v>
      </c>
      <c r="F44" s="91">
        <v>9</v>
      </c>
      <c r="G44" s="139">
        <f>'[3]402238'!N12</f>
        <v>94.374250000000004</v>
      </c>
      <c r="H44" s="240">
        <v>7000</v>
      </c>
      <c r="I44" s="241"/>
      <c r="J44" s="153">
        <f t="shared" si="0"/>
        <v>660619.75</v>
      </c>
      <c r="L44"/>
    </row>
    <row r="45" spans="1:12" ht="35.25" customHeight="1" x14ac:dyDescent="0.25">
      <c r="A45" s="12">
        <f t="shared" si="1"/>
        <v>28</v>
      </c>
      <c r="B45" s="13">
        <f>'[3]403909'!E3</f>
        <v>44486</v>
      </c>
      <c r="C45" s="90">
        <f>'[3]403909'!A3</f>
        <v>403909</v>
      </c>
      <c r="D45" s="15" t="s">
        <v>272</v>
      </c>
      <c r="E45" s="15" t="s">
        <v>273</v>
      </c>
      <c r="F45" s="91">
        <v>3</v>
      </c>
      <c r="G45" s="139">
        <f>'[3]403909'!N6</f>
        <v>38.5</v>
      </c>
      <c r="H45" s="240">
        <v>7000</v>
      </c>
      <c r="I45" s="241"/>
      <c r="J45" s="153">
        <f t="shared" si="0"/>
        <v>269500</v>
      </c>
      <c r="L45"/>
    </row>
    <row r="46" spans="1:12" ht="35.25" customHeight="1" x14ac:dyDescent="0.25">
      <c r="A46" s="12">
        <f t="shared" si="1"/>
        <v>29</v>
      </c>
      <c r="B46" s="13">
        <f>'[3]402302'!E3</f>
        <v>44488</v>
      </c>
      <c r="C46" s="90">
        <f>'[3]402302'!A3</f>
        <v>402302</v>
      </c>
      <c r="D46" s="15" t="s">
        <v>272</v>
      </c>
      <c r="E46" s="15" t="s">
        <v>273</v>
      </c>
      <c r="F46" s="91">
        <v>29</v>
      </c>
      <c r="G46" s="139">
        <f>'[3]402302'!N32</f>
        <v>399.15999999999997</v>
      </c>
      <c r="H46" s="240">
        <v>7000</v>
      </c>
      <c r="I46" s="241"/>
      <c r="J46" s="153">
        <f t="shared" si="0"/>
        <v>2794120</v>
      </c>
      <c r="L46"/>
    </row>
    <row r="47" spans="1:12" ht="35.25" customHeight="1" x14ac:dyDescent="0.25">
      <c r="A47" s="12">
        <f t="shared" si="1"/>
        <v>30</v>
      </c>
      <c r="B47" s="13">
        <f>'[3]403914'!E3</f>
        <v>44489</v>
      </c>
      <c r="C47" s="90">
        <f>'[3]403914'!A3</f>
        <v>403914</v>
      </c>
      <c r="D47" s="15" t="s">
        <v>272</v>
      </c>
      <c r="E47" s="15" t="s">
        <v>273</v>
      </c>
      <c r="F47" s="91">
        <v>1</v>
      </c>
      <c r="G47" s="139">
        <f>'[3]403914'!N4</f>
        <v>7</v>
      </c>
      <c r="H47" s="240">
        <v>7000</v>
      </c>
      <c r="I47" s="241"/>
      <c r="J47" s="153">
        <f t="shared" si="0"/>
        <v>49000</v>
      </c>
      <c r="L47"/>
    </row>
    <row r="48" spans="1:12" ht="35.25" customHeight="1" x14ac:dyDescent="0.25">
      <c r="A48" s="12">
        <f t="shared" si="1"/>
        <v>31</v>
      </c>
      <c r="B48" s="13">
        <f>'[3]401487'!E3</f>
        <v>44489</v>
      </c>
      <c r="C48" s="90">
        <f>'[3]401487'!A3</f>
        <v>401487</v>
      </c>
      <c r="D48" s="15" t="s">
        <v>272</v>
      </c>
      <c r="E48" s="15" t="s">
        <v>273</v>
      </c>
      <c r="F48" s="91">
        <v>26</v>
      </c>
      <c r="G48" s="139">
        <f>'[3]401487'!N29</f>
        <v>505.02149999999995</v>
      </c>
      <c r="H48" s="240">
        <v>7000</v>
      </c>
      <c r="I48" s="241"/>
      <c r="J48" s="153">
        <f t="shared" si="0"/>
        <v>3535150.4999999995</v>
      </c>
      <c r="L48"/>
    </row>
    <row r="49" spans="1:12" ht="35.25" customHeight="1" x14ac:dyDescent="0.25">
      <c r="A49" s="12">
        <f t="shared" si="1"/>
        <v>32</v>
      </c>
      <c r="B49" s="13">
        <f>'[3]403916'!E3</f>
        <v>44490</v>
      </c>
      <c r="C49" s="90">
        <f>'[3]403916'!A3</f>
        <v>403916</v>
      </c>
      <c r="D49" s="15" t="s">
        <v>272</v>
      </c>
      <c r="E49" s="15" t="s">
        <v>273</v>
      </c>
      <c r="F49" s="91">
        <v>4</v>
      </c>
      <c r="G49" s="139">
        <f>'[3]403916'!N7</f>
        <v>52</v>
      </c>
      <c r="H49" s="240">
        <v>7000</v>
      </c>
      <c r="I49" s="241"/>
      <c r="J49" s="153">
        <f t="shared" si="0"/>
        <v>364000</v>
      </c>
      <c r="L49"/>
    </row>
    <row r="50" spans="1:12" ht="35.25" customHeight="1" x14ac:dyDescent="0.25">
      <c r="A50" s="12">
        <f t="shared" si="1"/>
        <v>33</v>
      </c>
      <c r="B50" s="13">
        <f>'[3]401490'!E3</f>
        <v>44490</v>
      </c>
      <c r="C50" s="90">
        <f>'[3]401490'!A3</f>
        <v>401490</v>
      </c>
      <c r="D50" s="15" t="s">
        <v>272</v>
      </c>
      <c r="E50" s="15" t="s">
        <v>273</v>
      </c>
      <c r="F50" s="91">
        <v>18</v>
      </c>
      <c r="G50" s="139">
        <f>'[3]401490'!N21</f>
        <v>373.32274999999998</v>
      </c>
      <c r="H50" s="240">
        <v>7000</v>
      </c>
      <c r="I50" s="241"/>
      <c r="J50" s="153">
        <f t="shared" si="0"/>
        <v>2613259.25</v>
      </c>
      <c r="L50"/>
    </row>
    <row r="51" spans="1:12" ht="35.25" customHeight="1" x14ac:dyDescent="0.25">
      <c r="A51" s="12">
        <f t="shared" si="1"/>
        <v>34</v>
      </c>
      <c r="B51" s="13">
        <f>'[3]403918'!E3</f>
        <v>44491</v>
      </c>
      <c r="C51" s="90">
        <f>'[3]403918'!A3</f>
        <v>403918</v>
      </c>
      <c r="D51" s="15" t="s">
        <v>272</v>
      </c>
      <c r="E51" s="15" t="s">
        <v>273</v>
      </c>
      <c r="F51" s="91">
        <v>2</v>
      </c>
      <c r="G51" s="139">
        <f>'[3]403918'!N5</f>
        <v>23</v>
      </c>
      <c r="H51" s="240">
        <v>7000</v>
      </c>
      <c r="I51" s="241"/>
      <c r="J51" s="153">
        <f t="shared" si="0"/>
        <v>161000</v>
      </c>
      <c r="L51"/>
    </row>
    <row r="52" spans="1:12" ht="35.25" customHeight="1" x14ac:dyDescent="0.25">
      <c r="A52" s="12">
        <f t="shared" si="1"/>
        <v>35</v>
      </c>
      <c r="B52" s="13">
        <f>'[3]401492'!E3</f>
        <v>44491</v>
      </c>
      <c r="C52" s="90">
        <f>'[3]401492'!A3</f>
        <v>401492</v>
      </c>
      <c r="D52" s="15" t="s">
        <v>272</v>
      </c>
      <c r="E52" s="15" t="s">
        <v>273</v>
      </c>
      <c r="F52" s="91">
        <v>24</v>
      </c>
      <c r="G52" s="139">
        <f>'[3]401492'!N27</f>
        <v>417.32899999999989</v>
      </c>
      <c r="H52" s="240">
        <v>7000</v>
      </c>
      <c r="I52" s="241"/>
      <c r="J52" s="153">
        <f t="shared" si="0"/>
        <v>2921302.9999999991</v>
      </c>
      <c r="L52"/>
    </row>
    <row r="53" spans="1:12" ht="35.25" customHeight="1" x14ac:dyDescent="0.25">
      <c r="A53" s="12">
        <f t="shared" si="1"/>
        <v>36</v>
      </c>
      <c r="B53" s="13">
        <f>'[3]403920'!E3</f>
        <v>44492</v>
      </c>
      <c r="C53" s="90">
        <f>'[3]403920'!A3</f>
        <v>403920</v>
      </c>
      <c r="D53" s="15" t="s">
        <v>272</v>
      </c>
      <c r="E53" s="15" t="s">
        <v>273</v>
      </c>
      <c r="F53" s="91">
        <v>3</v>
      </c>
      <c r="G53" s="139">
        <f>'[3]403920'!N6</f>
        <v>32.08</v>
      </c>
      <c r="H53" s="240">
        <v>7000</v>
      </c>
      <c r="I53" s="241"/>
      <c r="J53" s="153">
        <f t="shared" si="0"/>
        <v>224560</v>
      </c>
      <c r="L53"/>
    </row>
    <row r="54" spans="1:12" ht="35.25" customHeight="1" x14ac:dyDescent="0.25">
      <c r="A54" s="12">
        <f t="shared" si="1"/>
        <v>37</v>
      </c>
      <c r="B54" s="13">
        <f>'[3]401495'!E3</f>
        <v>44492</v>
      </c>
      <c r="C54" s="90">
        <f>'[3]401495'!A3</f>
        <v>401495</v>
      </c>
      <c r="D54" s="15" t="s">
        <v>272</v>
      </c>
      <c r="E54" s="15" t="s">
        <v>273</v>
      </c>
      <c r="F54" s="91">
        <v>33</v>
      </c>
      <c r="G54" s="139">
        <f>'[3]401495'!N36</f>
        <v>745.36950000000002</v>
      </c>
      <c r="H54" s="240">
        <v>7000</v>
      </c>
      <c r="I54" s="241"/>
      <c r="J54" s="153">
        <f t="shared" si="0"/>
        <v>5217586.5</v>
      </c>
      <c r="L54"/>
    </row>
    <row r="55" spans="1:12" ht="35.25" customHeight="1" x14ac:dyDescent="0.25">
      <c r="A55" s="12">
        <f t="shared" si="1"/>
        <v>38</v>
      </c>
      <c r="B55" s="13" t="e">
        <f>[3]!Table224578910112345678910111213141516171819202122232425262728293031323334353637383940[Pick Up]</f>
        <v>#REF!</v>
      </c>
      <c r="C55" s="90">
        <f>'[3]403922'!A3</f>
        <v>403922</v>
      </c>
      <c r="D55" s="15" t="s">
        <v>272</v>
      </c>
      <c r="E55" s="15" t="s">
        <v>273</v>
      </c>
      <c r="F55" s="91">
        <v>1</v>
      </c>
      <c r="G55" s="139">
        <f>'[3]403922'!N4</f>
        <v>30.965250000000001</v>
      </c>
      <c r="H55" s="240">
        <v>7000</v>
      </c>
      <c r="I55" s="241"/>
      <c r="J55" s="153">
        <f t="shared" si="0"/>
        <v>216756.75</v>
      </c>
      <c r="L55"/>
    </row>
    <row r="56" spans="1:12" ht="35.25" customHeight="1" x14ac:dyDescent="0.25">
      <c r="A56" s="12">
        <f t="shared" si="1"/>
        <v>39</v>
      </c>
      <c r="B56" s="13" t="str">
        <f>'[3]401498'!E3</f>
        <v>24-Okt-21</v>
      </c>
      <c r="C56" s="180">
        <f>'[3]401498'!A3</f>
        <v>401498</v>
      </c>
      <c r="D56" s="15" t="s">
        <v>272</v>
      </c>
      <c r="E56" s="15" t="s">
        <v>273</v>
      </c>
      <c r="F56" s="91">
        <v>21</v>
      </c>
      <c r="G56" s="139">
        <f>'[3]401498'!N24</f>
        <v>399.32899999999995</v>
      </c>
      <c r="H56" s="240">
        <v>7000</v>
      </c>
      <c r="I56" s="241"/>
      <c r="J56" s="153">
        <f t="shared" si="0"/>
        <v>2795302.9999999995</v>
      </c>
      <c r="L56"/>
    </row>
    <row r="57" spans="1:12" ht="35.25" customHeight="1" x14ac:dyDescent="0.25">
      <c r="A57" s="12">
        <f t="shared" si="1"/>
        <v>40</v>
      </c>
      <c r="B57" s="13" t="str">
        <f>'[3]403926'!E3</f>
        <v>25-Okt-21</v>
      </c>
      <c r="C57" s="180">
        <f>'[3]403926'!A3</f>
        <v>403926</v>
      </c>
      <c r="D57" s="15" t="s">
        <v>272</v>
      </c>
      <c r="E57" s="15" t="s">
        <v>273</v>
      </c>
      <c r="F57" s="91">
        <v>2</v>
      </c>
      <c r="G57" s="139">
        <f>'[3]403926'!N5</f>
        <v>42.875</v>
      </c>
      <c r="H57" s="240">
        <v>7000</v>
      </c>
      <c r="I57" s="241"/>
      <c r="J57" s="153">
        <f t="shared" si="0"/>
        <v>300125</v>
      </c>
      <c r="L57"/>
    </row>
    <row r="58" spans="1:12" ht="35.25" customHeight="1" x14ac:dyDescent="0.25">
      <c r="A58" s="12">
        <f t="shared" si="1"/>
        <v>41</v>
      </c>
      <c r="B58" s="13" t="str">
        <f>'[3]402247'!E3</f>
        <v>25-Okt-21</v>
      </c>
      <c r="C58" s="90">
        <f>'[3]402247'!A3</f>
        <v>402247</v>
      </c>
      <c r="D58" s="15" t="s">
        <v>272</v>
      </c>
      <c r="E58" s="15" t="s">
        <v>273</v>
      </c>
      <c r="F58" s="91">
        <v>7</v>
      </c>
      <c r="G58" s="139">
        <f>'[3]402247'!N10</f>
        <v>116.31225000000001</v>
      </c>
      <c r="H58" s="240">
        <v>7000</v>
      </c>
      <c r="I58" s="241"/>
      <c r="J58" s="153">
        <f t="shared" si="0"/>
        <v>814185.75</v>
      </c>
      <c r="L58"/>
    </row>
    <row r="59" spans="1:12" ht="35.25" customHeight="1" x14ac:dyDescent="0.25">
      <c r="A59" s="12">
        <f t="shared" si="1"/>
        <v>42</v>
      </c>
      <c r="B59" s="13" t="str">
        <f>'[3]403928'!E3</f>
        <v>26-Okt-21</v>
      </c>
      <c r="C59" s="90">
        <f>'[3]403928'!A3</f>
        <v>403928</v>
      </c>
      <c r="D59" s="15" t="s">
        <v>272</v>
      </c>
      <c r="E59" s="15" t="s">
        <v>273</v>
      </c>
      <c r="F59" s="91">
        <v>6</v>
      </c>
      <c r="G59" s="139">
        <f>'[3]403928'!N9</f>
        <v>150.72800000000001</v>
      </c>
      <c r="H59" s="240">
        <v>7000</v>
      </c>
      <c r="I59" s="241"/>
      <c r="J59" s="153">
        <f t="shared" si="0"/>
        <v>1055096</v>
      </c>
      <c r="L59"/>
    </row>
    <row r="60" spans="1:12" ht="35.25" customHeight="1" x14ac:dyDescent="0.25">
      <c r="A60" s="12">
        <f t="shared" si="1"/>
        <v>43</v>
      </c>
      <c r="B60" s="13" t="str">
        <f>'[3]402422'!E3</f>
        <v>26-Okt-21</v>
      </c>
      <c r="C60" s="90">
        <f>'[3]402422'!A3</f>
        <v>402422</v>
      </c>
      <c r="D60" s="15" t="s">
        <v>272</v>
      </c>
      <c r="E60" s="15" t="s">
        <v>273</v>
      </c>
      <c r="F60" s="91">
        <v>15</v>
      </c>
      <c r="G60" s="139">
        <f>'[3]402422'!N18</f>
        <v>315.69899999999996</v>
      </c>
      <c r="H60" s="240">
        <v>7000</v>
      </c>
      <c r="I60" s="241"/>
      <c r="J60" s="153">
        <f t="shared" si="0"/>
        <v>2209892.9999999995</v>
      </c>
      <c r="L60"/>
    </row>
    <row r="61" spans="1:12" ht="35.25" customHeight="1" x14ac:dyDescent="0.25">
      <c r="A61" s="12">
        <f t="shared" si="1"/>
        <v>44</v>
      </c>
      <c r="B61" s="13" t="str">
        <f>'[3]402426'!E3</f>
        <v>26-Okt-21</v>
      </c>
      <c r="C61" s="90">
        <f>'[3]402426'!A3</f>
        <v>402426</v>
      </c>
      <c r="D61" s="15" t="s">
        <v>272</v>
      </c>
      <c r="E61" s="15" t="s">
        <v>273</v>
      </c>
      <c r="F61" s="91">
        <v>4</v>
      </c>
      <c r="G61" s="139">
        <f>'[3]402426'!N7</f>
        <v>50.058999999999997</v>
      </c>
      <c r="H61" s="240">
        <v>7000</v>
      </c>
      <c r="I61" s="241"/>
      <c r="J61" s="153">
        <f t="shared" si="0"/>
        <v>350413</v>
      </c>
      <c r="L61"/>
    </row>
    <row r="62" spans="1:12" ht="35.25" customHeight="1" x14ac:dyDescent="0.25">
      <c r="A62" s="12">
        <f t="shared" si="1"/>
        <v>45</v>
      </c>
      <c r="B62" s="13" t="str">
        <f>'[3]403930'!E3</f>
        <v>27-Okt-21</v>
      </c>
      <c r="C62" s="90">
        <f>'[3]403930'!A3</f>
        <v>403930</v>
      </c>
      <c r="D62" s="15" t="s">
        <v>272</v>
      </c>
      <c r="E62" s="15" t="s">
        <v>273</v>
      </c>
      <c r="F62" s="91">
        <v>2</v>
      </c>
      <c r="G62" s="139">
        <f>'[3]403930'!N5</f>
        <v>26.7</v>
      </c>
      <c r="H62" s="240">
        <v>7000</v>
      </c>
      <c r="I62" s="241"/>
      <c r="J62" s="153">
        <f t="shared" si="0"/>
        <v>186900</v>
      </c>
      <c r="L62"/>
    </row>
    <row r="63" spans="1:12" ht="35.25" customHeight="1" x14ac:dyDescent="0.25">
      <c r="A63" s="12">
        <f t="shared" si="1"/>
        <v>46</v>
      </c>
      <c r="B63" s="13" t="str">
        <f>'[3]402432'!E3</f>
        <v>27-Okt-21</v>
      </c>
      <c r="C63" s="90">
        <f>'[3]402432'!A3</f>
        <v>402432</v>
      </c>
      <c r="D63" s="15" t="s">
        <v>272</v>
      </c>
      <c r="E63" s="15" t="s">
        <v>273</v>
      </c>
      <c r="F63" s="91">
        <v>15</v>
      </c>
      <c r="G63" s="139">
        <f>'[3]402432'!N18</f>
        <v>243.53200000000001</v>
      </c>
      <c r="H63" s="240">
        <v>7000</v>
      </c>
      <c r="I63" s="241"/>
      <c r="J63" s="153">
        <f t="shared" si="0"/>
        <v>1704724</v>
      </c>
      <c r="L63"/>
    </row>
    <row r="64" spans="1:12" ht="35.25" customHeight="1" x14ac:dyDescent="0.25">
      <c r="A64" s="12">
        <f t="shared" si="1"/>
        <v>47</v>
      </c>
      <c r="B64" s="13" t="str">
        <f>'[3]404002'!E3</f>
        <v>28-Okt-21</v>
      </c>
      <c r="C64" s="90">
        <f>'[3]404002'!A3</f>
        <v>404002</v>
      </c>
      <c r="D64" s="15" t="s">
        <v>272</v>
      </c>
      <c r="E64" s="15" t="s">
        <v>273</v>
      </c>
      <c r="F64" s="91">
        <v>4</v>
      </c>
      <c r="G64" s="139">
        <f>'[3]404002'!N7</f>
        <v>54.797249999999998</v>
      </c>
      <c r="H64" s="240">
        <v>7000</v>
      </c>
      <c r="I64" s="241"/>
      <c r="J64" s="153">
        <f t="shared" si="0"/>
        <v>383580.75</v>
      </c>
      <c r="L64"/>
    </row>
    <row r="65" spans="1:12" ht="35.25" customHeight="1" x14ac:dyDescent="0.25">
      <c r="A65" s="12">
        <f t="shared" si="1"/>
        <v>48</v>
      </c>
      <c r="B65" s="13" t="str">
        <f>'[3]402440'!E3</f>
        <v>28-Okt-21</v>
      </c>
      <c r="C65" s="180">
        <f>'[3]402440'!A3</f>
        <v>402440</v>
      </c>
      <c r="D65" s="15" t="s">
        <v>272</v>
      </c>
      <c r="E65" s="15" t="s">
        <v>273</v>
      </c>
      <c r="F65" s="91">
        <v>24</v>
      </c>
      <c r="G65" s="139">
        <f>'[3]402440'!N27</f>
        <v>376.71999999999997</v>
      </c>
      <c r="H65" s="240">
        <v>7000</v>
      </c>
      <c r="I65" s="241"/>
      <c r="J65" s="153">
        <f t="shared" si="0"/>
        <v>2637040</v>
      </c>
      <c r="L65"/>
    </row>
    <row r="66" spans="1:12" ht="35.25" customHeight="1" x14ac:dyDescent="0.25">
      <c r="A66" s="12">
        <f t="shared" si="1"/>
        <v>49</v>
      </c>
      <c r="B66" s="13" t="str">
        <f>'[3]403932'!E3</f>
        <v>29-Okt-21</v>
      </c>
      <c r="C66" s="90">
        <f>'[3]403932'!A3</f>
        <v>403932</v>
      </c>
      <c r="D66" s="15" t="s">
        <v>272</v>
      </c>
      <c r="E66" s="15" t="s">
        <v>273</v>
      </c>
      <c r="F66" s="91">
        <v>4</v>
      </c>
      <c r="G66" s="139">
        <f>'[3]403932'!N7</f>
        <v>79.081000000000003</v>
      </c>
      <c r="H66" s="240">
        <v>7000</v>
      </c>
      <c r="I66" s="241"/>
      <c r="J66" s="153">
        <f t="shared" si="0"/>
        <v>553567</v>
      </c>
      <c r="L66"/>
    </row>
    <row r="67" spans="1:12" ht="35.25" customHeight="1" x14ac:dyDescent="0.25">
      <c r="A67" s="12">
        <f t="shared" si="1"/>
        <v>50</v>
      </c>
      <c r="B67" s="13" t="str">
        <f>'[3]402304'!E3</f>
        <v>29-Okt-21</v>
      </c>
      <c r="C67" s="90">
        <f>'[3]402304'!A3</f>
        <v>402304</v>
      </c>
      <c r="D67" s="15" t="s">
        <v>272</v>
      </c>
      <c r="E67" s="15" t="s">
        <v>273</v>
      </c>
      <c r="F67" s="91">
        <v>31</v>
      </c>
      <c r="G67" s="139">
        <f>'[3]402304'!N34</f>
        <v>498.07825000000003</v>
      </c>
      <c r="H67" s="240">
        <v>7000</v>
      </c>
      <c r="I67" s="241"/>
      <c r="J67" s="153">
        <f t="shared" si="0"/>
        <v>3486547.75</v>
      </c>
      <c r="L67"/>
    </row>
    <row r="68" spans="1:12" ht="35.25" customHeight="1" x14ac:dyDescent="0.25">
      <c r="A68" s="12">
        <f t="shared" si="1"/>
        <v>51</v>
      </c>
      <c r="B68" s="13" t="e">
        <f>[3]!Table22457891011234567891011121314151617181920212223242526272829303132333435363738394041424344454647484950515253[Pick Up]</f>
        <v>#REF!</v>
      </c>
      <c r="C68" s="90">
        <f>'[3]404004'!A3</f>
        <v>404004</v>
      </c>
      <c r="D68" s="15" t="s">
        <v>272</v>
      </c>
      <c r="E68" s="15" t="s">
        <v>273</v>
      </c>
      <c r="F68" s="91">
        <v>1</v>
      </c>
      <c r="G68" s="139">
        <f>'[3]404004'!N4</f>
        <v>11</v>
      </c>
      <c r="H68" s="240">
        <v>7000</v>
      </c>
      <c r="I68" s="241"/>
      <c r="J68" s="153">
        <f t="shared" si="0"/>
        <v>77000</v>
      </c>
      <c r="L68"/>
    </row>
    <row r="69" spans="1:12" ht="35.25" customHeight="1" x14ac:dyDescent="0.25">
      <c r="A69" s="12">
        <f t="shared" si="1"/>
        <v>52</v>
      </c>
      <c r="B69" s="13">
        <f>'[3]402310'!E3</f>
        <v>44499</v>
      </c>
      <c r="C69" s="90">
        <f>'[3]402310'!A3</f>
        <v>402310</v>
      </c>
      <c r="D69" s="15" t="s">
        <v>272</v>
      </c>
      <c r="E69" s="15" t="s">
        <v>273</v>
      </c>
      <c r="F69" s="91">
        <v>25</v>
      </c>
      <c r="G69" s="139">
        <f>'[3]402310'!N28</f>
        <v>433.24925000000002</v>
      </c>
      <c r="H69" s="240">
        <v>7000</v>
      </c>
      <c r="I69" s="241"/>
      <c r="J69" s="153">
        <f t="shared" si="0"/>
        <v>3032744.75</v>
      </c>
      <c r="L69"/>
    </row>
    <row r="70" spans="1:12" ht="35.25" customHeight="1" x14ac:dyDescent="0.25">
      <c r="A70" s="12">
        <f t="shared" si="1"/>
        <v>53</v>
      </c>
      <c r="B70" s="13" t="e">
        <f>[3]!Table224578910112345678910111213141516171819202122232425262728293031323334353637383940414243444546474849505152535455[Pick Up]</f>
        <v>#REF!</v>
      </c>
      <c r="C70" s="90">
        <f>'[3]404006'!A3</f>
        <v>404006</v>
      </c>
      <c r="D70" s="15" t="s">
        <v>272</v>
      </c>
      <c r="E70" s="15" t="s">
        <v>273</v>
      </c>
      <c r="F70" s="91">
        <v>1</v>
      </c>
      <c r="G70" s="139">
        <f>'[3]404006'!N4</f>
        <v>13</v>
      </c>
      <c r="H70" s="240">
        <v>7000</v>
      </c>
      <c r="I70" s="241"/>
      <c r="J70" s="153">
        <f t="shared" si="0"/>
        <v>91000</v>
      </c>
      <c r="L70"/>
    </row>
    <row r="71" spans="1:12" ht="35.25" customHeight="1" x14ac:dyDescent="0.25">
      <c r="A71" s="12">
        <f t="shared" si="1"/>
        <v>54</v>
      </c>
      <c r="B71" s="13">
        <f>'[3]402314'!E3</f>
        <v>44500</v>
      </c>
      <c r="C71" s="90">
        <f>'[3]402314'!A3</f>
        <v>402314</v>
      </c>
      <c r="D71" s="15" t="s">
        <v>272</v>
      </c>
      <c r="E71" s="15" t="s">
        <v>273</v>
      </c>
      <c r="F71" s="91">
        <v>29</v>
      </c>
      <c r="G71" s="139">
        <f>'[3]402314'!N32</f>
        <v>426.71775000000002</v>
      </c>
      <c r="H71" s="240">
        <v>7000</v>
      </c>
      <c r="I71" s="241"/>
      <c r="J71" s="153">
        <f t="shared" si="0"/>
        <v>2987024.25</v>
      </c>
      <c r="L71"/>
    </row>
    <row r="72" spans="1:12" ht="32.25" customHeight="1" thickBot="1" x14ac:dyDescent="0.3">
      <c r="A72" s="218" t="s">
        <v>24</v>
      </c>
      <c r="B72" s="219"/>
      <c r="C72" s="219"/>
      <c r="D72" s="219"/>
      <c r="E72" s="219"/>
      <c r="F72" s="219"/>
      <c r="G72" s="219"/>
      <c r="H72" s="219"/>
      <c r="I72" s="220"/>
      <c r="J72" s="17">
        <f>SUM(J18:J71)</f>
        <v>101615321.5</v>
      </c>
      <c r="L72" s="3"/>
    </row>
    <row r="73" spans="1:12" x14ac:dyDescent="0.25">
      <c r="A73" s="221"/>
      <c r="B73" s="221"/>
      <c r="C73" s="175"/>
      <c r="D73" s="175"/>
      <c r="E73" s="175"/>
      <c r="F73" s="175"/>
      <c r="G73" s="175"/>
      <c r="H73" s="18"/>
      <c r="I73" s="18"/>
      <c r="J73" s="19"/>
    </row>
    <row r="74" spans="1:12" x14ac:dyDescent="0.25">
      <c r="A74" s="175"/>
      <c r="B74" s="175"/>
      <c r="C74" s="175"/>
      <c r="D74" s="175"/>
      <c r="E74" s="175"/>
      <c r="F74" s="175"/>
      <c r="G74" s="37" t="s">
        <v>34</v>
      </c>
      <c r="H74" s="37"/>
      <c r="I74" s="18"/>
      <c r="J74" s="19">
        <v>0</v>
      </c>
      <c r="L74" s="20"/>
    </row>
    <row r="75" spans="1:12" x14ac:dyDescent="0.25">
      <c r="A75" s="175"/>
      <c r="B75" s="175"/>
      <c r="C75" s="175"/>
      <c r="D75" s="175"/>
      <c r="E75" s="175"/>
      <c r="F75" s="175"/>
      <c r="G75" s="92" t="s">
        <v>76</v>
      </c>
      <c r="H75" s="92"/>
      <c r="I75" s="93"/>
      <c r="J75" s="94">
        <f>J72-J74</f>
        <v>101615321.5</v>
      </c>
      <c r="L75" s="20"/>
    </row>
    <row r="76" spans="1:12" x14ac:dyDescent="0.25">
      <c r="A76" s="175"/>
      <c r="B76" s="175"/>
      <c r="C76" s="175"/>
      <c r="D76" s="175"/>
      <c r="E76" s="175"/>
      <c r="F76" s="175"/>
      <c r="G76" s="37" t="s">
        <v>25</v>
      </c>
      <c r="H76" s="37"/>
      <c r="I76" s="20" t="e">
        <f>#REF!*1%</f>
        <v>#REF!</v>
      </c>
      <c r="J76" s="19">
        <f>J75*1%</f>
        <v>1016153.215</v>
      </c>
    </row>
    <row r="77" spans="1:12" ht="16.5" thickBot="1" x14ac:dyDescent="0.3">
      <c r="A77" s="175"/>
      <c r="B77" s="175"/>
      <c r="C77" s="175"/>
      <c r="D77" s="175"/>
      <c r="E77" s="175"/>
      <c r="F77" s="175"/>
      <c r="G77" s="38" t="s">
        <v>43</v>
      </c>
      <c r="H77" s="38"/>
      <c r="I77" s="21">
        <f>I73*10%</f>
        <v>0</v>
      </c>
      <c r="J77" s="21">
        <f>J75*2%</f>
        <v>2032306.43</v>
      </c>
    </row>
    <row r="78" spans="1:12" x14ac:dyDescent="0.25">
      <c r="E78" s="1"/>
      <c r="F78" s="1"/>
      <c r="G78" s="22" t="s">
        <v>77</v>
      </c>
      <c r="H78" s="22"/>
      <c r="I78" s="23" t="e">
        <f>I72+I76</f>
        <v>#REF!</v>
      </c>
      <c r="J78" s="23">
        <f>J75+J76-J77</f>
        <v>100599168.285</v>
      </c>
    </row>
    <row r="79" spans="1:12" x14ac:dyDescent="0.25">
      <c r="E79" s="1"/>
      <c r="F79" s="1"/>
      <c r="G79" s="22"/>
      <c r="H79" s="22"/>
      <c r="I79" s="23"/>
      <c r="J79" s="23"/>
    </row>
    <row r="80" spans="1:12" x14ac:dyDescent="0.25">
      <c r="A80" s="1" t="s">
        <v>274</v>
      </c>
      <c r="D80" s="1"/>
      <c r="E80" s="1"/>
      <c r="F80" s="1"/>
      <c r="G80" s="1"/>
      <c r="H80" s="22"/>
      <c r="I80" s="22"/>
      <c r="J80" s="23"/>
    </row>
    <row r="81" spans="1:10" x14ac:dyDescent="0.25">
      <c r="A81" s="35"/>
      <c r="D81" s="1"/>
      <c r="E81" s="1"/>
      <c r="F81" s="1"/>
      <c r="G81" s="1"/>
      <c r="H81" s="22"/>
      <c r="I81" s="22"/>
      <c r="J81" s="23"/>
    </row>
    <row r="82" spans="1:10" x14ac:dyDescent="0.25">
      <c r="D82" s="1"/>
      <c r="E82" s="1"/>
      <c r="F82" s="1"/>
      <c r="G82" s="1"/>
      <c r="H82" s="22"/>
      <c r="I82" s="22"/>
      <c r="J82" s="23"/>
    </row>
    <row r="83" spans="1:10" x14ac:dyDescent="0.25">
      <c r="A83" s="24" t="s">
        <v>28</v>
      </c>
    </row>
    <row r="84" spans="1:10" x14ac:dyDescent="0.25">
      <c r="A84" s="25" t="s">
        <v>29</v>
      </c>
      <c r="B84" s="26"/>
      <c r="C84" s="26"/>
      <c r="D84" s="27"/>
      <c r="E84" s="27"/>
      <c r="F84" s="27"/>
      <c r="G84" s="27"/>
    </row>
    <row r="85" spans="1:10" x14ac:dyDescent="0.25">
      <c r="A85" s="25" t="s">
        <v>30</v>
      </c>
      <c r="B85" s="26"/>
      <c r="C85" s="26"/>
      <c r="D85" s="27"/>
      <c r="E85" s="27"/>
      <c r="F85" s="27"/>
      <c r="G85" s="27"/>
    </row>
    <row r="86" spans="1:10" x14ac:dyDescent="0.25">
      <c r="A86" s="28" t="s">
        <v>31</v>
      </c>
      <c r="B86" s="29"/>
      <c r="C86" s="29"/>
      <c r="D86" s="27"/>
      <c r="E86" s="27"/>
      <c r="F86" s="27"/>
      <c r="G86" s="27"/>
    </row>
    <row r="87" spans="1:10" x14ac:dyDescent="0.25">
      <c r="A87" s="30" t="s">
        <v>0</v>
      </c>
      <c r="B87" s="31"/>
      <c r="C87" s="31"/>
      <c r="D87" s="27"/>
      <c r="E87" s="27"/>
      <c r="F87" s="27"/>
      <c r="G87" s="27"/>
    </row>
    <row r="88" spans="1:10" x14ac:dyDescent="0.25">
      <c r="A88" s="32"/>
      <c r="B88" s="32"/>
      <c r="C88" s="32"/>
      <c r="J88" s="181"/>
    </row>
    <row r="89" spans="1:10" x14ac:dyDescent="0.25">
      <c r="H89" s="33" t="s">
        <v>32</v>
      </c>
      <c r="I89" s="276">
        <f>J13</f>
        <v>44520</v>
      </c>
      <c r="J89" s="276"/>
    </row>
    <row r="93" spans="1:10" ht="18" customHeight="1" x14ac:dyDescent="0.25"/>
    <row r="94" spans="1:10" ht="17.25" customHeight="1" x14ac:dyDescent="0.25"/>
    <row r="96" spans="1:10" x14ac:dyDescent="0.25">
      <c r="H96" s="223" t="s">
        <v>33</v>
      </c>
      <c r="I96" s="223"/>
      <c r="J96" s="223"/>
    </row>
  </sheetData>
  <mergeCells count="63">
    <mergeCell ref="H18:I18"/>
    <mergeCell ref="A10:J10"/>
    <mergeCell ref="G12:H12"/>
    <mergeCell ref="G13:H13"/>
    <mergeCell ref="G14:H14"/>
    <mergeCell ref="H17:I17"/>
    <mergeCell ref="H30:I30"/>
    <mergeCell ref="H19:I19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42:I42"/>
    <mergeCell ref="H31:I31"/>
    <mergeCell ref="H32:I32"/>
    <mergeCell ref="H33:I33"/>
    <mergeCell ref="H34:I34"/>
    <mergeCell ref="H35:I35"/>
    <mergeCell ref="H36:I36"/>
    <mergeCell ref="H37:I37"/>
    <mergeCell ref="H38:I38"/>
    <mergeCell ref="H39:I39"/>
    <mergeCell ref="H40:I40"/>
    <mergeCell ref="H41:I41"/>
    <mergeCell ref="H54:I54"/>
    <mergeCell ref="H43:I43"/>
    <mergeCell ref="H44:I44"/>
    <mergeCell ref="H45:I45"/>
    <mergeCell ref="H46:I46"/>
    <mergeCell ref="H47:I47"/>
    <mergeCell ref="H48:I48"/>
    <mergeCell ref="H49:I49"/>
    <mergeCell ref="H50:I50"/>
    <mergeCell ref="H51:I51"/>
    <mergeCell ref="H52:I52"/>
    <mergeCell ref="H53:I53"/>
    <mergeCell ref="H66:I66"/>
    <mergeCell ref="H55:I55"/>
    <mergeCell ref="H56:I56"/>
    <mergeCell ref="H57:I57"/>
    <mergeCell ref="H58:I58"/>
    <mergeCell ref="H59:I59"/>
    <mergeCell ref="H60:I60"/>
    <mergeCell ref="H61:I61"/>
    <mergeCell ref="H62:I62"/>
    <mergeCell ref="H63:I63"/>
    <mergeCell ref="H64:I64"/>
    <mergeCell ref="H65:I65"/>
    <mergeCell ref="A73:B73"/>
    <mergeCell ref="I89:J89"/>
    <mergeCell ref="H96:J96"/>
    <mergeCell ref="H67:I67"/>
    <mergeCell ref="H68:I68"/>
    <mergeCell ref="H69:I69"/>
    <mergeCell ref="H70:I70"/>
    <mergeCell ref="H71:I71"/>
    <mergeCell ref="A72:I72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topLeftCell="A10" workbookViewId="0">
      <selection activeCell="J15" sqref="J15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6.42578125" style="2" customWidth="1"/>
    <col min="5" max="5" width="13.85546875" style="2" customWidth="1"/>
    <col min="6" max="6" width="6.85546875" style="2" bestFit="1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9.5703125" style="2" customWidth="1"/>
    <col min="11" max="11" width="9.140625" style="2"/>
    <col min="12" max="12" width="15.710937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2"/>
      <c r="J10" s="213"/>
    </row>
    <row r="12" spans="1:10" x14ac:dyDescent="0.25">
      <c r="A12" s="2" t="s">
        <v>7</v>
      </c>
      <c r="B12" s="2" t="s">
        <v>8</v>
      </c>
      <c r="G12" s="242" t="s">
        <v>9</v>
      </c>
      <c r="H12" s="242"/>
      <c r="I12" s="7" t="s">
        <v>10</v>
      </c>
      <c r="J12" s="8" t="s">
        <v>280</v>
      </c>
    </row>
    <row r="13" spans="1:10" x14ac:dyDescent="0.25">
      <c r="G13" s="242" t="s">
        <v>11</v>
      </c>
      <c r="H13" s="242"/>
      <c r="I13" s="7" t="s">
        <v>10</v>
      </c>
      <c r="J13" s="168">
        <v>44520</v>
      </c>
    </row>
    <row r="14" spans="1:10" x14ac:dyDescent="0.25">
      <c r="G14" s="242" t="s">
        <v>73</v>
      </c>
      <c r="H14" s="242"/>
      <c r="I14" s="7" t="s">
        <v>10</v>
      </c>
      <c r="J14" s="2" t="s">
        <v>277</v>
      </c>
    </row>
    <row r="15" spans="1:10" x14ac:dyDescent="0.25">
      <c r="A15" s="2" t="s">
        <v>13</v>
      </c>
      <c r="B15" s="8" t="s">
        <v>14</v>
      </c>
      <c r="C15" s="8"/>
      <c r="I15" s="7"/>
      <c r="J15" s="182" t="s">
        <v>281</v>
      </c>
    </row>
    <row r="16" spans="1:10" ht="16.5" thickBot="1" x14ac:dyDescent="0.3"/>
    <row r="17" spans="1:12" ht="26.25" customHeight="1" x14ac:dyDescent="0.25">
      <c r="A17" s="10" t="s">
        <v>15</v>
      </c>
      <c r="B17" s="75" t="s">
        <v>16</v>
      </c>
      <c r="C17" s="75" t="s">
        <v>17</v>
      </c>
      <c r="D17" s="75" t="s">
        <v>18</v>
      </c>
      <c r="E17" s="75" t="s">
        <v>19</v>
      </c>
      <c r="F17" s="176" t="s">
        <v>20</v>
      </c>
      <c r="G17" s="176" t="s">
        <v>21</v>
      </c>
      <c r="H17" s="238" t="s">
        <v>22</v>
      </c>
      <c r="I17" s="239"/>
      <c r="J17" s="11" t="s">
        <v>23</v>
      </c>
    </row>
    <row r="18" spans="1:12" ht="48" customHeight="1" x14ac:dyDescent="0.25">
      <c r="A18" s="12">
        <v>1</v>
      </c>
      <c r="B18" s="13">
        <f>[4]BKI032210029223!E3</f>
        <v>44414</v>
      </c>
      <c r="C18" s="90" t="str">
        <f>[4]BKI032210029223!A3</f>
        <v>BKI032210029223</v>
      </c>
      <c r="D18" s="15" t="s">
        <v>278</v>
      </c>
      <c r="E18" s="15" t="str">
        <f>[4]BKI032210029223!D3</f>
        <v>DMP MDC (MANADO)</v>
      </c>
      <c r="F18" s="16">
        <v>38</v>
      </c>
      <c r="G18" s="91">
        <f>[4]BKI032210029223!N41</f>
        <v>477</v>
      </c>
      <c r="H18" s="240">
        <v>7500</v>
      </c>
      <c r="I18" s="241"/>
      <c r="J18" s="177">
        <f>G18*H18</f>
        <v>3577500</v>
      </c>
      <c r="L18"/>
    </row>
    <row r="19" spans="1:12" ht="32.25" customHeight="1" thickBot="1" x14ac:dyDescent="0.3">
      <c r="A19" s="218" t="s">
        <v>24</v>
      </c>
      <c r="B19" s="219"/>
      <c r="C19" s="219"/>
      <c r="D19" s="219"/>
      <c r="E19" s="219"/>
      <c r="F19" s="219"/>
      <c r="G19" s="219"/>
      <c r="H19" s="219"/>
      <c r="I19" s="220"/>
      <c r="J19" s="17">
        <f>SUM(J18:J18)</f>
        <v>3577500</v>
      </c>
      <c r="L19" s="3"/>
    </row>
    <row r="20" spans="1:12" x14ac:dyDescent="0.25">
      <c r="A20" s="221"/>
      <c r="B20" s="221"/>
      <c r="C20" s="175"/>
      <c r="D20" s="175"/>
      <c r="E20" s="175"/>
      <c r="F20" s="175"/>
      <c r="G20" s="175"/>
      <c r="H20" s="18"/>
      <c r="I20" s="18"/>
      <c r="J20" s="19"/>
    </row>
    <row r="21" spans="1:12" x14ac:dyDescent="0.25">
      <c r="A21" s="175"/>
      <c r="B21" s="175"/>
      <c r="C21" s="175"/>
      <c r="D21" s="175"/>
      <c r="E21" s="175"/>
      <c r="F21" s="175"/>
      <c r="G21" s="37" t="s">
        <v>34</v>
      </c>
      <c r="H21" s="37"/>
      <c r="I21" s="18"/>
      <c r="J21" s="19">
        <f>J19*10%</f>
        <v>357750</v>
      </c>
      <c r="L21" s="20"/>
    </row>
    <row r="22" spans="1:12" x14ac:dyDescent="0.25">
      <c r="A22" s="175"/>
      <c r="B22" s="175"/>
      <c r="C22" s="175"/>
      <c r="D22" s="175"/>
      <c r="E22" s="175"/>
      <c r="F22" s="175"/>
      <c r="G22" s="92" t="s">
        <v>76</v>
      </c>
      <c r="H22" s="92"/>
      <c r="I22" s="93"/>
      <c r="J22" s="94">
        <f>J19-J21</f>
        <v>3219750</v>
      </c>
      <c r="L22" s="20"/>
    </row>
    <row r="23" spans="1:12" x14ac:dyDescent="0.25">
      <c r="A23" s="175"/>
      <c r="B23" s="175"/>
      <c r="C23" s="175"/>
      <c r="D23" s="175"/>
      <c r="E23" s="175"/>
      <c r="F23" s="175"/>
      <c r="G23" s="37" t="s">
        <v>25</v>
      </c>
      <c r="H23" s="37"/>
      <c r="I23" s="20" t="e">
        <f>#REF!*1%</f>
        <v>#REF!</v>
      </c>
      <c r="J23" s="19">
        <f>J22*1%</f>
        <v>32197.5</v>
      </c>
    </row>
    <row r="24" spans="1:12" ht="16.5" thickBot="1" x14ac:dyDescent="0.3">
      <c r="A24" s="175"/>
      <c r="B24" s="175"/>
      <c r="C24" s="175"/>
      <c r="D24" s="175"/>
      <c r="E24" s="175"/>
      <c r="F24" s="175"/>
      <c r="G24" s="38" t="s">
        <v>43</v>
      </c>
      <c r="H24" s="38"/>
      <c r="I24" s="21">
        <f>I20*10%</f>
        <v>0</v>
      </c>
      <c r="J24" s="21">
        <f>J22*2%</f>
        <v>64395</v>
      </c>
    </row>
    <row r="25" spans="1:12" x14ac:dyDescent="0.25">
      <c r="E25" s="1"/>
      <c r="F25" s="1"/>
      <c r="G25" s="22" t="s">
        <v>77</v>
      </c>
      <c r="H25" s="22"/>
      <c r="I25" s="23" t="e">
        <f>I19+I23</f>
        <v>#REF!</v>
      </c>
      <c r="J25" s="23">
        <f>J22+J23-J24</f>
        <v>3187552.5</v>
      </c>
    </row>
    <row r="26" spans="1:12" x14ac:dyDescent="0.25">
      <c r="E26" s="1"/>
      <c r="F26" s="1"/>
      <c r="G26" s="22"/>
      <c r="H26" s="22"/>
      <c r="I26" s="23"/>
      <c r="J26" s="23"/>
    </row>
    <row r="27" spans="1:12" x14ac:dyDescent="0.25">
      <c r="A27" s="1" t="s">
        <v>279</v>
      </c>
      <c r="D27" s="1"/>
      <c r="E27" s="1"/>
      <c r="F27" s="1"/>
      <c r="G27" s="1"/>
      <c r="H27" s="22"/>
      <c r="I27" s="22"/>
      <c r="J27" s="23"/>
    </row>
    <row r="28" spans="1:12" x14ac:dyDescent="0.25">
      <c r="A28" s="35"/>
      <c r="D28" s="1"/>
      <c r="E28" s="1"/>
      <c r="F28" s="1"/>
      <c r="G28" s="1"/>
      <c r="H28" s="22"/>
      <c r="I28" s="22"/>
      <c r="J28" s="23"/>
    </row>
    <row r="29" spans="1:12" x14ac:dyDescent="0.25">
      <c r="D29" s="1"/>
      <c r="E29" s="1"/>
      <c r="F29" s="1"/>
      <c r="G29" s="1"/>
      <c r="H29" s="22"/>
      <c r="I29" s="22"/>
      <c r="J29" s="23"/>
    </row>
    <row r="30" spans="1:12" x14ac:dyDescent="0.25">
      <c r="A30" s="24" t="s">
        <v>28</v>
      </c>
    </row>
    <row r="31" spans="1:12" x14ac:dyDescent="0.25">
      <c r="A31" s="25" t="s">
        <v>29</v>
      </c>
      <c r="B31" s="26"/>
      <c r="C31" s="26"/>
      <c r="D31" s="27"/>
      <c r="E31" s="27"/>
      <c r="F31" s="27"/>
      <c r="G31" s="27"/>
    </row>
    <row r="32" spans="1:12" x14ac:dyDescent="0.25">
      <c r="A32" s="25" t="s">
        <v>30</v>
      </c>
      <c r="B32" s="26"/>
      <c r="C32" s="26"/>
      <c r="D32" s="27"/>
      <c r="E32" s="27"/>
      <c r="F32" s="27"/>
      <c r="G32" s="27"/>
    </row>
    <row r="33" spans="1:10" x14ac:dyDescent="0.25">
      <c r="A33" s="28" t="s">
        <v>31</v>
      </c>
      <c r="B33" s="29"/>
      <c r="C33" s="29"/>
      <c r="D33" s="27"/>
      <c r="E33" s="27"/>
      <c r="F33" s="27"/>
      <c r="G33" s="27"/>
    </row>
    <row r="34" spans="1:10" x14ac:dyDescent="0.25">
      <c r="A34" s="30" t="s">
        <v>0</v>
      </c>
      <c r="B34" s="31"/>
      <c r="C34" s="31"/>
      <c r="D34" s="27"/>
      <c r="E34" s="27"/>
      <c r="F34" s="27"/>
      <c r="G34" s="27"/>
    </row>
    <row r="35" spans="1:10" x14ac:dyDescent="0.25">
      <c r="A35" s="32"/>
      <c r="B35" s="32"/>
      <c r="C35" s="32"/>
    </row>
    <row r="36" spans="1:10" x14ac:dyDescent="0.25">
      <c r="H36" s="33" t="s">
        <v>32</v>
      </c>
      <c r="I36" s="276">
        <f>+J13</f>
        <v>44520</v>
      </c>
      <c r="J36" s="276"/>
    </row>
    <row r="40" spans="1:10" ht="18" customHeight="1" x14ac:dyDescent="0.25"/>
    <row r="41" spans="1:10" ht="17.25" customHeight="1" x14ac:dyDescent="0.25"/>
    <row r="43" spans="1:10" x14ac:dyDescent="0.25">
      <c r="H43" s="223" t="s">
        <v>33</v>
      </c>
      <c r="I43" s="223"/>
      <c r="J43" s="223"/>
    </row>
  </sheetData>
  <mergeCells count="10">
    <mergeCell ref="A19:I19"/>
    <mergeCell ref="A20:B20"/>
    <mergeCell ref="I36:J36"/>
    <mergeCell ref="H43:J43"/>
    <mergeCell ref="A10:J10"/>
    <mergeCell ref="G12:H12"/>
    <mergeCell ref="G13:H13"/>
    <mergeCell ref="G14:H14"/>
    <mergeCell ref="H17:I17"/>
    <mergeCell ref="H18:I18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5"/>
  <sheetViews>
    <sheetView topLeftCell="A13" workbookViewId="0">
      <selection activeCell="J15" sqref="J15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6.42578125" style="2" customWidth="1"/>
    <col min="5" max="5" width="13.85546875" style="2" customWidth="1"/>
    <col min="6" max="6" width="6.85546875" style="2" bestFit="1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9.5703125" style="2" customWidth="1"/>
    <col min="11" max="11" width="9.140625" style="2"/>
    <col min="12" max="12" width="15.710937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2"/>
      <c r="J10" s="213"/>
    </row>
    <row r="12" spans="1:10" x14ac:dyDescent="0.25">
      <c r="A12" s="2" t="s">
        <v>7</v>
      </c>
      <c r="B12" s="2" t="s">
        <v>8</v>
      </c>
      <c r="G12" s="242" t="s">
        <v>9</v>
      </c>
      <c r="H12" s="242"/>
      <c r="I12" s="7" t="s">
        <v>10</v>
      </c>
      <c r="J12" s="8" t="s">
        <v>285</v>
      </c>
    </row>
    <row r="13" spans="1:10" x14ac:dyDescent="0.25">
      <c r="G13" s="242" t="s">
        <v>11</v>
      </c>
      <c r="H13" s="242"/>
      <c r="I13" s="7" t="s">
        <v>10</v>
      </c>
      <c r="J13" s="168">
        <v>44520</v>
      </c>
    </row>
    <row r="14" spans="1:10" x14ac:dyDescent="0.25">
      <c r="G14" s="242" t="s">
        <v>73</v>
      </c>
      <c r="H14" s="242"/>
      <c r="I14" s="7" t="s">
        <v>10</v>
      </c>
      <c r="J14" s="2" t="s">
        <v>282</v>
      </c>
    </row>
    <row r="15" spans="1:10" x14ac:dyDescent="0.25">
      <c r="A15" s="2" t="s">
        <v>13</v>
      </c>
      <c r="B15" s="8" t="s">
        <v>14</v>
      </c>
      <c r="C15" s="8"/>
      <c r="I15" s="7"/>
      <c r="J15" s="182" t="s">
        <v>281</v>
      </c>
    </row>
    <row r="16" spans="1:10" ht="16.5" thickBot="1" x14ac:dyDescent="0.3"/>
    <row r="17" spans="1:12" ht="26.25" customHeight="1" x14ac:dyDescent="0.25">
      <c r="A17" s="10" t="s">
        <v>15</v>
      </c>
      <c r="B17" s="75" t="s">
        <v>16</v>
      </c>
      <c r="C17" s="75" t="s">
        <v>17</v>
      </c>
      <c r="D17" s="75" t="s">
        <v>18</v>
      </c>
      <c r="E17" s="75" t="s">
        <v>19</v>
      </c>
      <c r="F17" s="176" t="s">
        <v>20</v>
      </c>
      <c r="G17" s="176" t="s">
        <v>21</v>
      </c>
      <c r="H17" s="238" t="s">
        <v>22</v>
      </c>
      <c r="I17" s="239"/>
      <c r="J17" s="11" t="s">
        <v>23</v>
      </c>
    </row>
    <row r="18" spans="1:12" ht="48" customHeight="1" x14ac:dyDescent="0.25">
      <c r="A18" s="12">
        <v>1</v>
      </c>
      <c r="B18" s="13">
        <f>[5]BKI032210038158!E3</f>
        <v>44430</v>
      </c>
      <c r="C18" s="90" t="str">
        <f>[5]BKI032210038158!A3</f>
        <v>BKI032210038158</v>
      </c>
      <c r="D18" s="15" t="s">
        <v>283</v>
      </c>
      <c r="E18" s="15" t="str">
        <f>[5]BKI032210038158!D3</f>
        <v>DMP AMQ (AMBON)</v>
      </c>
      <c r="F18" s="16">
        <v>4</v>
      </c>
      <c r="G18" s="91">
        <f>[5]BKI032210038158!N7</f>
        <v>103</v>
      </c>
      <c r="H18" s="240">
        <v>14000</v>
      </c>
      <c r="I18" s="241"/>
      <c r="J18" s="177">
        <f>G18*H18</f>
        <v>1442000</v>
      </c>
      <c r="L18"/>
    </row>
    <row r="19" spans="1:12" ht="48" customHeight="1" x14ac:dyDescent="0.25">
      <c r="A19" s="12">
        <f>A18+1</f>
        <v>2</v>
      </c>
      <c r="B19" s="13">
        <f>[5]BKI032210038182!E3</f>
        <v>44432</v>
      </c>
      <c r="C19" s="90" t="str">
        <f>[5]BKI032210038182!A3</f>
        <v>BKI032210038182</v>
      </c>
      <c r="D19" s="15" t="s">
        <v>283</v>
      </c>
      <c r="E19" s="15" t="str">
        <f>[5]BKI032210038158!D4</f>
        <v>DMP AMQ (AMBON)</v>
      </c>
      <c r="F19" s="16">
        <v>5</v>
      </c>
      <c r="G19" s="16">
        <f>[5]BKI032210038182!N8</f>
        <v>105</v>
      </c>
      <c r="H19" s="240">
        <v>14000</v>
      </c>
      <c r="I19" s="241"/>
      <c r="J19" s="177">
        <f t="shared" ref="J19:J20" si="0">G19*H19</f>
        <v>1470000</v>
      </c>
      <c r="L19"/>
    </row>
    <row r="20" spans="1:12" ht="48" customHeight="1" x14ac:dyDescent="0.25">
      <c r="A20" s="12">
        <f t="shared" ref="A20" si="1">A19+1</f>
        <v>3</v>
      </c>
      <c r="B20" s="13">
        <f>[5]BKI032210038711!E3</f>
        <v>44433</v>
      </c>
      <c r="C20" s="90" t="str">
        <f>[5]BKI032210038711!A3</f>
        <v>BKI032210038711</v>
      </c>
      <c r="D20" s="15" t="s">
        <v>283</v>
      </c>
      <c r="E20" s="15" t="str">
        <f>[5]BKI032210038158!D5</f>
        <v>DMP AMQ (AMBON)</v>
      </c>
      <c r="F20" s="16">
        <v>2</v>
      </c>
      <c r="G20" s="16">
        <v>100</v>
      </c>
      <c r="H20" s="240">
        <v>14000</v>
      </c>
      <c r="I20" s="241"/>
      <c r="J20" s="177">
        <f t="shared" si="0"/>
        <v>1400000</v>
      </c>
      <c r="L20"/>
    </row>
    <row r="21" spans="1:12" ht="32.25" customHeight="1" thickBot="1" x14ac:dyDescent="0.3">
      <c r="A21" s="218" t="s">
        <v>24</v>
      </c>
      <c r="B21" s="219"/>
      <c r="C21" s="219"/>
      <c r="D21" s="219"/>
      <c r="E21" s="219"/>
      <c r="F21" s="219"/>
      <c r="G21" s="219"/>
      <c r="H21" s="219"/>
      <c r="I21" s="220"/>
      <c r="J21" s="17">
        <f>SUM(J18:J20)</f>
        <v>4312000</v>
      </c>
      <c r="L21" s="3">
        <f>[5]BKI032210038158!P12+[5]BKI032210038182!P13+[5]BKI032210038711!P10</f>
        <v>2856546</v>
      </c>
    </row>
    <row r="22" spans="1:12" x14ac:dyDescent="0.25">
      <c r="A22" s="221"/>
      <c r="B22" s="221"/>
      <c r="C22" s="175"/>
      <c r="D22" s="175"/>
      <c r="E22" s="175"/>
      <c r="F22" s="175"/>
      <c r="G22" s="175"/>
      <c r="H22" s="18"/>
      <c r="I22" s="18"/>
      <c r="J22" s="19"/>
    </row>
    <row r="23" spans="1:12" x14ac:dyDescent="0.25">
      <c r="A23" s="175"/>
      <c r="B23" s="175"/>
      <c r="C23" s="175"/>
      <c r="D23" s="175"/>
      <c r="E23" s="175"/>
      <c r="F23" s="175"/>
      <c r="G23" s="37" t="s">
        <v>34</v>
      </c>
      <c r="H23" s="37"/>
      <c r="I23" s="18"/>
      <c r="J23" s="19">
        <f>J21*10%</f>
        <v>431200</v>
      </c>
      <c r="L23" s="20"/>
    </row>
    <row r="24" spans="1:12" x14ac:dyDescent="0.25">
      <c r="A24" s="175"/>
      <c r="B24" s="175"/>
      <c r="C24" s="175"/>
      <c r="D24" s="175"/>
      <c r="E24" s="175"/>
      <c r="F24" s="175"/>
      <c r="G24" s="92" t="s">
        <v>76</v>
      </c>
      <c r="H24" s="92"/>
      <c r="I24" s="93"/>
      <c r="J24" s="94">
        <f>J21-J23</f>
        <v>3880800</v>
      </c>
      <c r="L24" s="20"/>
    </row>
    <row r="25" spans="1:12" x14ac:dyDescent="0.25">
      <c r="A25" s="175"/>
      <c r="B25" s="175"/>
      <c r="C25" s="175"/>
      <c r="D25" s="175"/>
      <c r="E25" s="175"/>
      <c r="F25" s="175"/>
      <c r="G25" s="37" t="s">
        <v>25</v>
      </c>
      <c r="H25" s="37"/>
      <c r="I25" s="20" t="e">
        <f>#REF!*1%</f>
        <v>#REF!</v>
      </c>
      <c r="J25" s="19">
        <f>J24*1%</f>
        <v>38808</v>
      </c>
    </row>
    <row r="26" spans="1:12" ht="16.5" thickBot="1" x14ac:dyDescent="0.3">
      <c r="A26" s="175"/>
      <c r="B26" s="175"/>
      <c r="C26" s="175"/>
      <c r="D26" s="175"/>
      <c r="E26" s="175"/>
      <c r="F26" s="175"/>
      <c r="G26" s="38" t="s">
        <v>43</v>
      </c>
      <c r="H26" s="38"/>
      <c r="I26" s="21">
        <f>I22*10%</f>
        <v>0</v>
      </c>
      <c r="J26" s="21">
        <f>J24*2%</f>
        <v>77616</v>
      </c>
    </row>
    <row r="27" spans="1:12" x14ac:dyDescent="0.25">
      <c r="E27" s="1"/>
      <c r="F27" s="1"/>
      <c r="G27" s="22" t="s">
        <v>77</v>
      </c>
      <c r="H27" s="22"/>
      <c r="I27" s="23" t="e">
        <f>I21+I25</f>
        <v>#REF!</v>
      </c>
      <c r="J27" s="23">
        <f>J24+J25-J26</f>
        <v>3841992</v>
      </c>
    </row>
    <row r="28" spans="1:12" x14ac:dyDescent="0.25">
      <c r="E28" s="1"/>
      <c r="F28" s="1"/>
      <c r="G28" s="22"/>
      <c r="H28" s="22"/>
      <c r="I28" s="23"/>
      <c r="J28" s="23"/>
    </row>
    <row r="29" spans="1:12" x14ac:dyDescent="0.25">
      <c r="A29" s="1" t="s">
        <v>284</v>
      </c>
      <c r="D29" s="1"/>
      <c r="E29" s="1"/>
      <c r="F29" s="1"/>
      <c r="G29" s="1"/>
      <c r="H29" s="22"/>
      <c r="I29" s="22"/>
      <c r="J29" s="23"/>
    </row>
    <row r="30" spans="1:12" x14ac:dyDescent="0.25">
      <c r="A30" s="35"/>
      <c r="D30" s="1"/>
      <c r="E30" s="1"/>
      <c r="F30" s="1"/>
      <c r="G30" s="1"/>
      <c r="H30" s="22"/>
      <c r="I30" s="22"/>
      <c r="J30" s="23"/>
    </row>
    <row r="31" spans="1:12" x14ac:dyDescent="0.25">
      <c r="D31" s="1"/>
      <c r="E31" s="1"/>
      <c r="F31" s="1"/>
      <c r="G31" s="1"/>
      <c r="H31" s="22"/>
      <c r="I31" s="22"/>
      <c r="J31" s="23"/>
    </row>
    <row r="32" spans="1:12" x14ac:dyDescent="0.25">
      <c r="A32" s="24" t="s">
        <v>28</v>
      </c>
    </row>
    <row r="33" spans="1:10" x14ac:dyDescent="0.25">
      <c r="A33" s="25" t="s">
        <v>29</v>
      </c>
      <c r="B33" s="26"/>
      <c r="C33" s="26"/>
      <c r="D33" s="27"/>
      <c r="E33" s="27"/>
      <c r="F33" s="27"/>
      <c r="G33" s="27"/>
    </row>
    <row r="34" spans="1:10" x14ac:dyDescent="0.25">
      <c r="A34" s="25" t="s">
        <v>30</v>
      </c>
      <c r="B34" s="26"/>
      <c r="C34" s="26"/>
      <c r="D34" s="27"/>
      <c r="E34" s="27"/>
      <c r="F34" s="27"/>
      <c r="G34" s="27"/>
    </row>
    <row r="35" spans="1:10" x14ac:dyDescent="0.25">
      <c r="A35" s="28" t="s">
        <v>31</v>
      </c>
      <c r="B35" s="29"/>
      <c r="C35" s="29"/>
      <c r="D35" s="27"/>
      <c r="E35" s="27"/>
      <c r="F35" s="27"/>
      <c r="G35" s="27"/>
    </row>
    <row r="36" spans="1:10" x14ac:dyDescent="0.25">
      <c r="A36" s="30" t="s">
        <v>0</v>
      </c>
      <c r="B36" s="31"/>
      <c r="C36" s="31"/>
      <c r="D36" s="27"/>
      <c r="E36" s="27"/>
      <c r="F36" s="27"/>
      <c r="G36" s="27"/>
    </row>
    <row r="37" spans="1:10" x14ac:dyDescent="0.25">
      <c r="A37" s="32"/>
      <c r="B37" s="32"/>
      <c r="C37" s="32"/>
    </row>
    <row r="38" spans="1:10" x14ac:dyDescent="0.25">
      <c r="H38" s="33" t="s">
        <v>32</v>
      </c>
      <c r="I38" s="276">
        <f>+J13</f>
        <v>44520</v>
      </c>
      <c r="J38" s="276"/>
    </row>
    <row r="42" spans="1:10" ht="18" customHeight="1" x14ac:dyDescent="0.25"/>
    <row r="43" spans="1:10" ht="17.25" customHeight="1" x14ac:dyDescent="0.25"/>
    <row r="45" spans="1:10" x14ac:dyDescent="0.25">
      <c r="H45" s="223" t="s">
        <v>33</v>
      </c>
      <c r="I45" s="223"/>
      <c r="J45" s="223"/>
    </row>
  </sheetData>
  <mergeCells count="12">
    <mergeCell ref="H45:J45"/>
    <mergeCell ref="A10:J10"/>
    <mergeCell ref="G12:H12"/>
    <mergeCell ref="G13:H13"/>
    <mergeCell ref="G14:H14"/>
    <mergeCell ref="H17:I17"/>
    <mergeCell ref="H18:I18"/>
    <mergeCell ref="H19:I19"/>
    <mergeCell ref="H20:I20"/>
    <mergeCell ref="A21:I21"/>
    <mergeCell ref="A22:B22"/>
    <mergeCell ref="I38:J38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5"/>
  <sheetViews>
    <sheetView topLeftCell="A7" workbookViewId="0">
      <selection activeCell="J15" sqref="J15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6.42578125" style="2" customWidth="1"/>
    <col min="5" max="5" width="13.85546875" style="2" customWidth="1"/>
    <col min="6" max="6" width="6.85546875" style="2" bestFit="1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9.5703125" style="2" customWidth="1"/>
    <col min="11" max="11" width="9.140625" style="2"/>
    <col min="12" max="12" width="15.710937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2"/>
      <c r="J10" s="213"/>
    </row>
    <row r="12" spans="1:10" x14ac:dyDescent="0.25">
      <c r="A12" s="2" t="s">
        <v>7</v>
      </c>
      <c r="B12" s="2" t="s">
        <v>8</v>
      </c>
      <c r="G12" s="242" t="s">
        <v>9</v>
      </c>
      <c r="H12" s="242"/>
      <c r="I12" s="7" t="s">
        <v>10</v>
      </c>
      <c r="J12" s="8" t="s">
        <v>288</v>
      </c>
    </row>
    <row r="13" spans="1:10" x14ac:dyDescent="0.25">
      <c r="G13" s="242" t="s">
        <v>11</v>
      </c>
      <c r="H13" s="242"/>
      <c r="I13" s="7" t="s">
        <v>10</v>
      </c>
      <c r="J13" s="168">
        <v>44520</v>
      </c>
    </row>
    <row r="14" spans="1:10" x14ac:dyDescent="0.25">
      <c r="G14" s="242" t="s">
        <v>73</v>
      </c>
      <c r="H14" s="242"/>
      <c r="I14" s="7" t="s">
        <v>10</v>
      </c>
      <c r="J14" s="2" t="s">
        <v>290</v>
      </c>
    </row>
    <row r="15" spans="1:10" x14ac:dyDescent="0.25">
      <c r="A15" s="2" t="s">
        <v>13</v>
      </c>
      <c r="B15" s="8" t="s">
        <v>14</v>
      </c>
      <c r="C15" s="8"/>
      <c r="I15" s="7"/>
      <c r="J15" s="2" t="s">
        <v>289</v>
      </c>
    </row>
    <row r="16" spans="1:10" ht="16.5" thickBot="1" x14ac:dyDescent="0.3"/>
    <row r="17" spans="1:12" ht="26.25" customHeight="1" x14ac:dyDescent="0.25">
      <c r="A17" s="10" t="s">
        <v>15</v>
      </c>
      <c r="B17" s="75" t="s">
        <v>16</v>
      </c>
      <c r="C17" s="75" t="s">
        <v>17</v>
      </c>
      <c r="D17" s="75" t="s">
        <v>18</v>
      </c>
      <c r="E17" s="75" t="s">
        <v>19</v>
      </c>
      <c r="F17" s="176" t="s">
        <v>20</v>
      </c>
      <c r="G17" s="176" t="s">
        <v>21</v>
      </c>
      <c r="H17" s="238" t="s">
        <v>22</v>
      </c>
      <c r="I17" s="239"/>
      <c r="J17" s="11" t="s">
        <v>23</v>
      </c>
    </row>
    <row r="18" spans="1:12" ht="48" customHeight="1" x14ac:dyDescent="0.25">
      <c r="A18" s="12">
        <v>1</v>
      </c>
      <c r="B18" s="13">
        <f>[6]BKI032210030791!E3</f>
        <v>44420</v>
      </c>
      <c r="C18" s="90" t="str">
        <f>[6]BKI032210030791!A3</f>
        <v>BKI032210030791</v>
      </c>
      <c r="D18" s="15" t="s">
        <v>286</v>
      </c>
      <c r="E18" s="15" t="str">
        <f>[6]BKI032210030791!D12</f>
        <v>DMP DJJ (JAYAPURA)</v>
      </c>
      <c r="F18" s="16">
        <v>14</v>
      </c>
      <c r="G18" s="91">
        <f>[6]BKI032210030791!N17</f>
        <v>404</v>
      </c>
      <c r="H18" s="240">
        <v>14000</v>
      </c>
      <c r="I18" s="241"/>
      <c r="J18" s="177">
        <f>G18*H18</f>
        <v>5656000</v>
      </c>
      <c r="L18"/>
    </row>
    <row r="19" spans="1:12" ht="48" customHeight="1" x14ac:dyDescent="0.25">
      <c r="A19" s="12">
        <f>A18+1</f>
        <v>2</v>
      </c>
      <c r="B19" s="13">
        <f>[6]BKI032210038208!E3</f>
        <v>44421</v>
      </c>
      <c r="C19" s="90" t="str">
        <f>[6]BKI032210038208!A3</f>
        <v>BKI032210038208</v>
      </c>
      <c r="D19" s="15" t="s">
        <v>286</v>
      </c>
      <c r="E19" s="15" t="str">
        <f>[6]BKI032210030791!D13</f>
        <v>DMP DJJ (JAYAPURA)</v>
      </c>
      <c r="F19" s="16">
        <v>8</v>
      </c>
      <c r="G19" s="16">
        <v>100</v>
      </c>
      <c r="H19" s="240">
        <v>14000</v>
      </c>
      <c r="I19" s="241"/>
      <c r="J19" s="177">
        <f t="shared" ref="J19:J20" si="0">G19*H19</f>
        <v>1400000</v>
      </c>
      <c r="L19"/>
    </row>
    <row r="20" spans="1:12" ht="48" customHeight="1" x14ac:dyDescent="0.25">
      <c r="A20" s="12">
        <f t="shared" ref="A20" si="1">A19+1</f>
        <v>3</v>
      </c>
      <c r="B20" s="13">
        <f>[6]BKI032210038216!E3</f>
        <v>44429.493055555555</v>
      </c>
      <c r="C20" s="90" t="str">
        <f>[6]BKI032210038216!A3</f>
        <v>BKI032210038216</v>
      </c>
      <c r="D20" s="15" t="s">
        <v>286</v>
      </c>
      <c r="E20" s="15" t="str">
        <f>[6]BKI032210030791!D14</f>
        <v>DMP DJJ (JAYAPURA)</v>
      </c>
      <c r="F20" s="16">
        <v>6</v>
      </c>
      <c r="G20" s="16">
        <v>100</v>
      </c>
      <c r="H20" s="240">
        <v>14000</v>
      </c>
      <c r="I20" s="241"/>
      <c r="J20" s="177">
        <f t="shared" si="0"/>
        <v>1400000</v>
      </c>
      <c r="L20"/>
    </row>
    <row r="21" spans="1:12" ht="32.25" customHeight="1" thickBot="1" x14ac:dyDescent="0.3">
      <c r="A21" s="218" t="s">
        <v>24</v>
      </c>
      <c r="B21" s="219"/>
      <c r="C21" s="219"/>
      <c r="D21" s="219"/>
      <c r="E21" s="219"/>
      <c r="F21" s="219"/>
      <c r="G21" s="219"/>
      <c r="H21" s="219"/>
      <c r="I21" s="220"/>
      <c r="J21" s="17">
        <f>SUM(J18:J20)</f>
        <v>8456000</v>
      </c>
      <c r="L21" s="3" t="e">
        <f>[6]BKI032210030791!P22+#REF!+#REF!+#REF!+#REF!+#REF!+#REF!+#REF!+#REF!+#REF!+#REF!+#REF!+#REF!+#REF!+#REF!+#REF!+#REF!+#REF!+#REF!+#REF!+#REF!+#REF!+#REF!+#REF!+#REF!+#REF!+#REF!+#REF!+#REF!+#REF!</f>
        <v>#REF!</v>
      </c>
    </row>
    <row r="22" spans="1:12" x14ac:dyDescent="0.25">
      <c r="A22" s="221"/>
      <c r="B22" s="221"/>
      <c r="C22" s="175"/>
      <c r="D22" s="175"/>
      <c r="E22" s="175"/>
      <c r="F22" s="175"/>
      <c r="G22" s="175"/>
      <c r="H22" s="18"/>
      <c r="I22" s="18"/>
      <c r="J22" s="19"/>
    </row>
    <row r="23" spans="1:12" x14ac:dyDescent="0.25">
      <c r="A23" s="175"/>
      <c r="B23" s="175"/>
      <c r="C23" s="175"/>
      <c r="D23" s="175"/>
      <c r="E23" s="175"/>
      <c r="F23" s="175"/>
      <c r="G23" s="37" t="s">
        <v>34</v>
      </c>
      <c r="H23" s="37"/>
      <c r="I23" s="18"/>
      <c r="J23" s="19">
        <f>J21*10%</f>
        <v>845600</v>
      </c>
      <c r="L23" s="20"/>
    </row>
    <row r="24" spans="1:12" x14ac:dyDescent="0.25">
      <c r="A24" s="175"/>
      <c r="B24" s="175"/>
      <c r="C24" s="175"/>
      <c r="D24" s="175"/>
      <c r="E24" s="175"/>
      <c r="F24" s="175"/>
      <c r="G24" s="92" t="s">
        <v>76</v>
      </c>
      <c r="H24" s="92"/>
      <c r="I24" s="93"/>
      <c r="J24" s="94">
        <f>J21-J23</f>
        <v>7610400</v>
      </c>
      <c r="L24" s="20"/>
    </row>
    <row r="25" spans="1:12" x14ac:dyDescent="0.25">
      <c r="A25" s="175"/>
      <c r="B25" s="175"/>
      <c r="C25" s="175"/>
      <c r="D25" s="175"/>
      <c r="E25" s="175"/>
      <c r="F25" s="175"/>
      <c r="G25" s="37" t="s">
        <v>25</v>
      </c>
      <c r="H25" s="37"/>
      <c r="I25" s="20" t="e">
        <f>#REF!*1%</f>
        <v>#REF!</v>
      </c>
      <c r="J25" s="19">
        <f>J24*1%</f>
        <v>76104</v>
      </c>
    </row>
    <row r="26" spans="1:12" ht="16.5" thickBot="1" x14ac:dyDescent="0.3">
      <c r="A26" s="175"/>
      <c r="B26" s="175"/>
      <c r="C26" s="175"/>
      <c r="D26" s="175"/>
      <c r="E26" s="175"/>
      <c r="F26" s="175"/>
      <c r="G26" s="38" t="s">
        <v>43</v>
      </c>
      <c r="H26" s="38"/>
      <c r="I26" s="21">
        <f>I22*10%</f>
        <v>0</v>
      </c>
      <c r="J26" s="21">
        <f>J24*2%</f>
        <v>152208</v>
      </c>
    </row>
    <row r="27" spans="1:12" x14ac:dyDescent="0.25">
      <c r="E27" s="1"/>
      <c r="F27" s="1"/>
      <c r="G27" s="22" t="s">
        <v>77</v>
      </c>
      <c r="H27" s="22"/>
      <c r="I27" s="23" t="e">
        <f>I21+I25</f>
        <v>#REF!</v>
      </c>
      <c r="J27" s="23">
        <f>J24+J25-J26</f>
        <v>7534296</v>
      </c>
    </row>
    <row r="28" spans="1:12" x14ac:dyDescent="0.25">
      <c r="E28" s="1"/>
      <c r="F28" s="1"/>
      <c r="G28" s="22"/>
      <c r="H28" s="22"/>
      <c r="I28" s="23"/>
      <c r="J28" s="23"/>
    </row>
    <row r="29" spans="1:12" x14ac:dyDescent="0.25">
      <c r="A29" s="1" t="s">
        <v>287</v>
      </c>
      <c r="D29" s="1"/>
      <c r="E29" s="1"/>
      <c r="F29" s="1"/>
      <c r="G29" s="1"/>
      <c r="H29" s="22"/>
      <c r="I29" s="22"/>
      <c r="J29" s="23"/>
    </row>
    <row r="30" spans="1:12" x14ac:dyDescent="0.25">
      <c r="A30" s="35"/>
      <c r="D30" s="1"/>
      <c r="E30" s="1"/>
      <c r="F30" s="1"/>
      <c r="G30" s="1"/>
      <c r="H30" s="22"/>
      <c r="I30" s="22"/>
      <c r="J30" s="23"/>
    </row>
    <row r="31" spans="1:12" x14ac:dyDescent="0.25">
      <c r="D31" s="1"/>
      <c r="E31" s="1"/>
      <c r="F31" s="1"/>
      <c r="G31" s="1"/>
      <c r="H31" s="22"/>
      <c r="I31" s="22"/>
      <c r="J31" s="23"/>
    </row>
    <row r="32" spans="1:12" x14ac:dyDescent="0.25">
      <c r="A32" s="24" t="s">
        <v>28</v>
      </c>
    </row>
    <row r="33" spans="1:10" x14ac:dyDescent="0.25">
      <c r="A33" s="25" t="s">
        <v>29</v>
      </c>
      <c r="B33" s="26"/>
      <c r="C33" s="26"/>
      <c r="D33" s="27"/>
      <c r="E33" s="27"/>
      <c r="F33" s="27"/>
      <c r="G33" s="27"/>
    </row>
    <row r="34" spans="1:10" x14ac:dyDescent="0.25">
      <c r="A34" s="25" t="s">
        <v>30</v>
      </c>
      <c r="B34" s="26"/>
      <c r="C34" s="26"/>
      <c r="D34" s="27"/>
      <c r="E34" s="27"/>
      <c r="F34" s="27"/>
      <c r="G34" s="27"/>
    </row>
    <row r="35" spans="1:10" x14ac:dyDescent="0.25">
      <c r="A35" s="28" t="s">
        <v>31</v>
      </c>
      <c r="B35" s="29"/>
      <c r="C35" s="29"/>
      <c r="D35" s="27"/>
      <c r="E35" s="27"/>
      <c r="F35" s="27"/>
      <c r="G35" s="27"/>
    </row>
    <row r="36" spans="1:10" x14ac:dyDescent="0.25">
      <c r="A36" s="30" t="s">
        <v>0</v>
      </c>
      <c r="B36" s="31"/>
      <c r="C36" s="31"/>
      <c r="D36" s="27"/>
      <c r="E36" s="27"/>
      <c r="F36" s="27"/>
      <c r="G36" s="27"/>
    </row>
    <row r="37" spans="1:10" x14ac:dyDescent="0.25">
      <c r="A37" s="32"/>
      <c r="B37" s="32"/>
      <c r="C37" s="32"/>
    </row>
    <row r="38" spans="1:10" x14ac:dyDescent="0.25">
      <c r="H38" s="33" t="s">
        <v>32</v>
      </c>
      <c r="I38" s="276">
        <f>+J13</f>
        <v>44520</v>
      </c>
      <c r="J38" s="276"/>
    </row>
    <row r="42" spans="1:10" ht="18" customHeight="1" x14ac:dyDescent="0.25"/>
    <row r="43" spans="1:10" ht="17.25" customHeight="1" x14ac:dyDescent="0.25"/>
    <row r="45" spans="1:10" x14ac:dyDescent="0.25">
      <c r="H45" s="223" t="s">
        <v>33</v>
      </c>
      <c r="I45" s="223"/>
      <c r="J45" s="223"/>
    </row>
  </sheetData>
  <mergeCells count="12">
    <mergeCell ref="H45:J45"/>
    <mergeCell ref="A10:J10"/>
    <mergeCell ref="G12:H12"/>
    <mergeCell ref="G13:H13"/>
    <mergeCell ref="G14:H14"/>
    <mergeCell ref="H17:I17"/>
    <mergeCell ref="H18:I18"/>
    <mergeCell ref="H19:I19"/>
    <mergeCell ref="H20:I20"/>
    <mergeCell ref="A21:I21"/>
    <mergeCell ref="A22:B22"/>
    <mergeCell ref="I38:J38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4"/>
  <sheetViews>
    <sheetView topLeftCell="A10" workbookViewId="0">
      <selection activeCell="E18" sqref="E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5.5703125" style="2" customWidth="1"/>
    <col min="5" max="5" width="17.140625" style="2" customWidth="1"/>
    <col min="6" max="6" width="6.85546875" style="2" bestFit="1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8.140625" style="2" customWidth="1"/>
    <col min="11" max="11" width="9.140625" style="2"/>
    <col min="12" max="12" width="15.710937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2"/>
      <c r="J10" s="213"/>
    </row>
    <row r="12" spans="1:10" x14ac:dyDescent="0.25">
      <c r="A12" s="2" t="s">
        <v>7</v>
      </c>
      <c r="B12" s="2" t="s">
        <v>8</v>
      </c>
      <c r="G12" s="242" t="s">
        <v>9</v>
      </c>
      <c r="H12" s="242"/>
      <c r="I12" s="7" t="s">
        <v>10</v>
      </c>
      <c r="J12" s="8" t="s">
        <v>294</v>
      </c>
    </row>
    <row r="13" spans="1:10" x14ac:dyDescent="0.25">
      <c r="G13" s="242" t="s">
        <v>11</v>
      </c>
      <c r="H13" s="242"/>
      <c r="I13" s="7" t="s">
        <v>10</v>
      </c>
      <c r="J13" s="168">
        <v>44520</v>
      </c>
    </row>
    <row r="14" spans="1:10" x14ac:dyDescent="0.25">
      <c r="G14" s="242" t="s">
        <v>73</v>
      </c>
      <c r="H14" s="242"/>
      <c r="I14" s="7" t="s">
        <v>10</v>
      </c>
      <c r="J14" s="2" t="s">
        <v>291</v>
      </c>
    </row>
    <row r="15" spans="1:10" x14ac:dyDescent="0.25">
      <c r="A15" s="2" t="s">
        <v>13</v>
      </c>
      <c r="B15" s="8" t="s">
        <v>14</v>
      </c>
      <c r="C15" s="8"/>
      <c r="I15" s="7"/>
      <c r="J15" s="2" t="s">
        <v>295</v>
      </c>
    </row>
    <row r="16" spans="1:10" ht="16.5" thickBot="1" x14ac:dyDescent="0.3"/>
    <row r="17" spans="1:12" ht="26.25" customHeight="1" x14ac:dyDescent="0.25">
      <c r="A17" s="10" t="s">
        <v>15</v>
      </c>
      <c r="B17" s="75" t="s">
        <v>16</v>
      </c>
      <c r="C17" s="75" t="s">
        <v>17</v>
      </c>
      <c r="D17" s="75" t="s">
        <v>18</v>
      </c>
      <c r="E17" s="75" t="s">
        <v>19</v>
      </c>
      <c r="F17" s="176" t="s">
        <v>20</v>
      </c>
      <c r="G17" s="176" t="s">
        <v>21</v>
      </c>
      <c r="H17" s="238" t="s">
        <v>22</v>
      </c>
      <c r="I17" s="239"/>
      <c r="J17" s="11" t="s">
        <v>23</v>
      </c>
    </row>
    <row r="18" spans="1:12" ht="48" customHeight="1" x14ac:dyDescent="0.25">
      <c r="A18" s="12">
        <v>1</v>
      </c>
      <c r="B18" s="13">
        <f>[7]BKI032210028753!E3</f>
        <v>44409</v>
      </c>
      <c r="C18" s="90" t="str">
        <f>[7]BKI032210028753!A3</f>
        <v>BKI032210028753</v>
      </c>
      <c r="D18" s="15" t="s">
        <v>292</v>
      </c>
      <c r="E18" s="15" t="str">
        <f>[7]BKI032210028753!D3</f>
        <v>DMP PKY (PALANGKARAYA)</v>
      </c>
      <c r="F18" s="16">
        <v>16</v>
      </c>
      <c r="G18" s="91">
        <f>[7]BKI032210028753!N19</f>
        <v>547</v>
      </c>
      <c r="H18" s="240">
        <v>5000</v>
      </c>
      <c r="I18" s="241"/>
      <c r="J18" s="177">
        <f>G18*H18</f>
        <v>2735000</v>
      </c>
      <c r="L18"/>
    </row>
    <row r="19" spans="1:12" ht="48" customHeight="1" x14ac:dyDescent="0.25">
      <c r="A19" s="12">
        <f>A18+1</f>
        <v>2</v>
      </c>
      <c r="B19" s="13">
        <f>[7]BKI032210029546!E3</f>
        <v>44413</v>
      </c>
      <c r="C19" s="90" t="str">
        <f>[7]BKI032210029546!A3</f>
        <v>BKI032210029546</v>
      </c>
      <c r="D19" s="15" t="s">
        <v>292</v>
      </c>
      <c r="E19" s="15" t="str">
        <f>[7]BKI032210028753!D4</f>
        <v>DMP PKY (PALANGKARAYA)</v>
      </c>
      <c r="F19" s="16">
        <v>3</v>
      </c>
      <c r="G19" s="16">
        <f>[7]BKI032210029546!N6</f>
        <v>25</v>
      </c>
      <c r="H19" s="240">
        <v>5000</v>
      </c>
      <c r="I19" s="241"/>
      <c r="J19" s="177">
        <f t="shared" ref="J19" si="0">G19*H19</f>
        <v>125000</v>
      </c>
      <c r="L19"/>
    </row>
    <row r="20" spans="1:12" ht="32.25" customHeight="1" thickBot="1" x14ac:dyDescent="0.3">
      <c r="A20" s="218" t="s">
        <v>24</v>
      </c>
      <c r="B20" s="219"/>
      <c r="C20" s="219"/>
      <c r="D20" s="219"/>
      <c r="E20" s="219"/>
      <c r="F20" s="219"/>
      <c r="G20" s="219"/>
      <c r="H20" s="219"/>
      <c r="I20" s="220"/>
      <c r="J20" s="17">
        <f>SUM(J18:J19)</f>
        <v>2860000</v>
      </c>
      <c r="L20" s="3" t="e">
        <f>[7]BKI032210028753!P24+#REF!+#REF!+#REF!+#REF!+#REF!+#REF!+#REF!+#REF!+#REF!+#REF!+#REF!+#REF!+#REF!+#REF!+#REF!+#REF!+#REF!+#REF!+#REF!+#REF!+#REF!+#REF!+#REF!+#REF!+#REF!+#REF!+#REF!+#REF!+#REF!</f>
        <v>#REF!</v>
      </c>
    </row>
    <row r="21" spans="1:12" x14ac:dyDescent="0.25">
      <c r="A21" s="221"/>
      <c r="B21" s="221"/>
      <c r="C21" s="175"/>
      <c r="D21" s="175"/>
      <c r="E21" s="175"/>
      <c r="F21" s="175"/>
      <c r="G21" s="175"/>
      <c r="H21" s="18"/>
      <c r="I21" s="18"/>
      <c r="J21" s="19"/>
    </row>
    <row r="22" spans="1:12" x14ac:dyDescent="0.25">
      <c r="A22" s="175"/>
      <c r="B22" s="175"/>
      <c r="C22" s="175"/>
      <c r="D22" s="175"/>
      <c r="E22" s="175"/>
      <c r="F22" s="175"/>
      <c r="G22" s="37" t="s">
        <v>34</v>
      </c>
      <c r="H22" s="37"/>
      <c r="I22" s="18"/>
      <c r="J22" s="19">
        <f>J20*10%</f>
        <v>286000</v>
      </c>
      <c r="L22" s="20"/>
    </row>
    <row r="23" spans="1:12" x14ac:dyDescent="0.25">
      <c r="A23" s="175"/>
      <c r="B23" s="175"/>
      <c r="C23" s="175"/>
      <c r="D23" s="175"/>
      <c r="E23" s="175"/>
      <c r="F23" s="175"/>
      <c r="G23" s="92" t="s">
        <v>76</v>
      </c>
      <c r="H23" s="92"/>
      <c r="I23" s="93"/>
      <c r="J23" s="94">
        <f>J20-J22</f>
        <v>2574000</v>
      </c>
      <c r="L23" s="20"/>
    </row>
    <row r="24" spans="1:12" x14ac:dyDescent="0.25">
      <c r="A24" s="175"/>
      <c r="B24" s="175"/>
      <c r="C24" s="175"/>
      <c r="D24" s="175"/>
      <c r="E24" s="175"/>
      <c r="F24" s="175"/>
      <c r="G24" s="37" t="s">
        <v>25</v>
      </c>
      <c r="H24" s="37"/>
      <c r="I24" s="20" t="e">
        <f>#REF!*1%</f>
        <v>#REF!</v>
      </c>
      <c r="J24" s="19">
        <f>J23*1%</f>
        <v>25740</v>
      </c>
    </row>
    <row r="25" spans="1:12" ht="16.5" thickBot="1" x14ac:dyDescent="0.3">
      <c r="A25" s="175"/>
      <c r="B25" s="175"/>
      <c r="C25" s="175"/>
      <c r="D25" s="175"/>
      <c r="E25" s="175"/>
      <c r="F25" s="175"/>
      <c r="G25" s="38" t="s">
        <v>43</v>
      </c>
      <c r="H25" s="38"/>
      <c r="I25" s="21">
        <f>I21*10%</f>
        <v>0</v>
      </c>
      <c r="J25" s="21">
        <f>J23*2%</f>
        <v>51480</v>
      </c>
    </row>
    <row r="26" spans="1:12" x14ac:dyDescent="0.25">
      <c r="E26" s="1"/>
      <c r="F26" s="1"/>
      <c r="G26" s="22" t="s">
        <v>77</v>
      </c>
      <c r="H26" s="22"/>
      <c r="I26" s="23" t="e">
        <f>I20+I24</f>
        <v>#REF!</v>
      </c>
      <c r="J26" s="23">
        <f>J23+J24-J25</f>
        <v>2548260</v>
      </c>
    </row>
    <row r="27" spans="1:12" x14ac:dyDescent="0.25">
      <c r="E27" s="1"/>
      <c r="F27" s="1"/>
      <c r="G27" s="22"/>
      <c r="H27" s="22"/>
      <c r="I27" s="23"/>
      <c r="J27" s="23"/>
    </row>
    <row r="28" spans="1:12" x14ac:dyDescent="0.25">
      <c r="A28" s="1" t="s">
        <v>293</v>
      </c>
      <c r="D28" s="1"/>
      <c r="E28" s="1"/>
      <c r="F28" s="1"/>
      <c r="G28" s="1"/>
      <c r="H28" s="22"/>
      <c r="I28" s="22"/>
      <c r="J28" s="23"/>
    </row>
    <row r="29" spans="1:12" x14ac:dyDescent="0.25">
      <c r="A29" s="35"/>
      <c r="D29" s="1"/>
      <c r="E29" s="1"/>
      <c r="F29" s="1"/>
      <c r="G29" s="1"/>
      <c r="H29" s="22"/>
      <c r="I29" s="22"/>
      <c r="J29" s="23"/>
    </row>
    <row r="30" spans="1:12" x14ac:dyDescent="0.25">
      <c r="D30" s="1"/>
      <c r="E30" s="1"/>
      <c r="F30" s="1"/>
      <c r="G30" s="1"/>
      <c r="H30" s="22"/>
      <c r="I30" s="22"/>
      <c r="J30" s="23"/>
    </row>
    <row r="31" spans="1:12" x14ac:dyDescent="0.25">
      <c r="A31" s="24" t="s">
        <v>28</v>
      </c>
    </row>
    <row r="32" spans="1:12" x14ac:dyDescent="0.25">
      <c r="A32" s="25" t="s">
        <v>29</v>
      </c>
      <c r="B32" s="26"/>
      <c r="C32" s="26"/>
      <c r="D32" s="27"/>
      <c r="E32" s="27"/>
      <c r="F32" s="27"/>
      <c r="G32" s="27"/>
    </row>
    <row r="33" spans="1:10" x14ac:dyDescent="0.25">
      <c r="A33" s="25" t="s">
        <v>30</v>
      </c>
      <c r="B33" s="26"/>
      <c r="C33" s="26"/>
      <c r="D33" s="27"/>
      <c r="E33" s="27"/>
      <c r="F33" s="27"/>
      <c r="G33" s="27"/>
    </row>
    <row r="34" spans="1:10" x14ac:dyDescent="0.25">
      <c r="A34" s="28" t="s">
        <v>31</v>
      </c>
      <c r="B34" s="29"/>
      <c r="C34" s="29"/>
      <c r="D34" s="27"/>
      <c r="E34" s="27"/>
      <c r="F34" s="27"/>
      <c r="G34" s="27"/>
    </row>
    <row r="35" spans="1:10" x14ac:dyDescent="0.25">
      <c r="A35" s="30" t="s">
        <v>0</v>
      </c>
      <c r="B35" s="31"/>
      <c r="C35" s="31"/>
      <c r="D35" s="27"/>
      <c r="E35" s="27"/>
      <c r="F35" s="27"/>
      <c r="G35" s="27"/>
    </row>
    <row r="36" spans="1:10" x14ac:dyDescent="0.25">
      <c r="A36" s="32"/>
      <c r="B36" s="32"/>
      <c r="C36" s="32"/>
    </row>
    <row r="37" spans="1:10" x14ac:dyDescent="0.25">
      <c r="H37" s="33" t="s">
        <v>32</v>
      </c>
      <c r="I37" s="276">
        <f>+J13</f>
        <v>44520</v>
      </c>
      <c r="J37" s="276"/>
    </row>
    <row r="41" spans="1:10" ht="18" customHeight="1" x14ac:dyDescent="0.25"/>
    <row r="42" spans="1:10" ht="17.25" customHeight="1" x14ac:dyDescent="0.25"/>
    <row r="44" spans="1:10" x14ac:dyDescent="0.25">
      <c r="H44" s="223" t="s">
        <v>33</v>
      </c>
      <c r="I44" s="223"/>
      <c r="J44" s="223"/>
    </row>
  </sheetData>
  <mergeCells count="11">
    <mergeCell ref="H18:I18"/>
    <mergeCell ref="A10:J10"/>
    <mergeCell ref="G12:H12"/>
    <mergeCell ref="G13:H13"/>
    <mergeCell ref="G14:H14"/>
    <mergeCell ref="H17:I17"/>
    <mergeCell ref="H19:I19"/>
    <mergeCell ref="A20:I20"/>
    <mergeCell ref="A21:B21"/>
    <mergeCell ref="I37:J37"/>
    <mergeCell ref="H44:J44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topLeftCell="A40" workbookViewId="0">
      <selection activeCell="J42" sqref="J42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.5703125" style="2" customWidth="1"/>
    <col min="4" max="4" width="23.85546875" style="2" customWidth="1"/>
    <col min="5" max="5" width="15.5703125" style="2" customWidth="1"/>
    <col min="6" max="6" width="6.85546875" style="2" bestFit="1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9.5703125" style="2" customWidth="1"/>
    <col min="11" max="11" width="9.140625" style="2"/>
    <col min="12" max="12" width="15.710937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2"/>
      <c r="J10" s="213"/>
    </row>
    <row r="12" spans="1:10" x14ac:dyDescent="0.25">
      <c r="A12" s="2" t="s">
        <v>7</v>
      </c>
      <c r="B12" s="2" t="s">
        <v>8</v>
      </c>
      <c r="G12" s="242" t="s">
        <v>72</v>
      </c>
      <c r="H12" s="242"/>
      <c r="I12" s="7" t="s">
        <v>10</v>
      </c>
      <c r="J12" s="8" t="s">
        <v>80</v>
      </c>
    </row>
    <row r="13" spans="1:10" x14ac:dyDescent="0.25">
      <c r="G13" s="242" t="s">
        <v>11</v>
      </c>
      <c r="H13" s="242"/>
      <c r="I13" s="7" t="s">
        <v>10</v>
      </c>
      <c r="J13" s="9" t="s">
        <v>79</v>
      </c>
    </row>
    <row r="14" spans="1:10" x14ac:dyDescent="0.25">
      <c r="G14" s="242" t="s">
        <v>73</v>
      </c>
      <c r="H14" s="242"/>
      <c r="I14" s="7" t="s">
        <v>10</v>
      </c>
      <c r="J14" s="2" t="s">
        <v>74</v>
      </c>
    </row>
    <row r="15" spans="1:10" x14ac:dyDescent="0.25">
      <c r="G15" s="187"/>
      <c r="H15" s="187"/>
      <c r="I15" s="7"/>
      <c r="J15" s="2" t="s">
        <v>256</v>
      </c>
    </row>
    <row r="16" spans="1:10" x14ac:dyDescent="0.25">
      <c r="A16" s="2" t="s">
        <v>13</v>
      </c>
      <c r="B16" s="8" t="s">
        <v>14</v>
      </c>
      <c r="C16" s="8"/>
      <c r="G16" s="2" t="s">
        <v>353</v>
      </c>
      <c r="I16" s="7" t="s">
        <v>10</v>
      </c>
      <c r="J16" s="191">
        <v>44516</v>
      </c>
    </row>
    <row r="17" spans="1:12" ht="16.5" thickBot="1" x14ac:dyDescent="0.3"/>
    <row r="18" spans="1:12" ht="26.25" customHeight="1" x14ac:dyDescent="0.25">
      <c r="A18" s="10" t="s">
        <v>15</v>
      </c>
      <c r="B18" s="75" t="s">
        <v>16</v>
      </c>
      <c r="C18" s="75" t="s">
        <v>17</v>
      </c>
      <c r="D18" s="75" t="s">
        <v>18</v>
      </c>
      <c r="E18" s="75" t="s">
        <v>19</v>
      </c>
      <c r="F18" s="76" t="s">
        <v>20</v>
      </c>
      <c r="G18" s="76" t="s">
        <v>21</v>
      </c>
      <c r="H18" s="238" t="s">
        <v>22</v>
      </c>
      <c r="I18" s="239"/>
      <c r="J18" s="11" t="s">
        <v>23</v>
      </c>
    </row>
    <row r="19" spans="1:12" ht="35.25" customHeight="1" x14ac:dyDescent="0.25">
      <c r="A19" s="12">
        <v>1</v>
      </c>
      <c r="B19" s="13">
        <v>44440</v>
      </c>
      <c r="C19" s="90" t="s">
        <v>234</v>
      </c>
      <c r="D19" s="15" t="s">
        <v>75</v>
      </c>
      <c r="E19" s="15" t="s">
        <v>235</v>
      </c>
      <c r="F19" s="16">
        <v>1</v>
      </c>
      <c r="G19" s="91">
        <v>48</v>
      </c>
      <c r="H19" s="240">
        <v>3000</v>
      </c>
      <c r="I19" s="241"/>
      <c r="J19" s="74">
        <f>G19*H19</f>
        <v>144000</v>
      </c>
      <c r="L19"/>
    </row>
    <row r="20" spans="1:12" ht="35.25" customHeight="1" x14ac:dyDescent="0.25">
      <c r="A20" s="12">
        <f>1+A19</f>
        <v>2</v>
      </c>
      <c r="B20" s="13">
        <v>44440</v>
      </c>
      <c r="C20" s="90" t="s">
        <v>236</v>
      </c>
      <c r="D20" s="15" t="s">
        <v>75</v>
      </c>
      <c r="E20" s="15" t="s">
        <v>237</v>
      </c>
      <c r="F20" s="16">
        <v>165</v>
      </c>
      <c r="G20" s="16">
        <v>3996</v>
      </c>
      <c r="H20" s="240">
        <v>3000</v>
      </c>
      <c r="I20" s="241"/>
      <c r="J20" s="74">
        <f t="shared" ref="J20:J38" si="0">G20*H20</f>
        <v>11988000</v>
      </c>
      <c r="L20"/>
    </row>
    <row r="21" spans="1:12" ht="35.25" customHeight="1" x14ac:dyDescent="0.25">
      <c r="A21" s="12">
        <f t="shared" ref="A21:A38" si="1">1+A20</f>
        <v>3</v>
      </c>
      <c r="B21" s="13">
        <v>44440</v>
      </c>
      <c r="C21" s="90" t="s">
        <v>238</v>
      </c>
      <c r="D21" s="15" t="s">
        <v>75</v>
      </c>
      <c r="E21" s="15" t="s">
        <v>235</v>
      </c>
      <c r="F21" s="16">
        <v>254</v>
      </c>
      <c r="G21" s="16">
        <v>7219</v>
      </c>
      <c r="H21" s="240">
        <v>3000</v>
      </c>
      <c r="I21" s="241"/>
      <c r="J21" s="74">
        <f t="shared" si="0"/>
        <v>21657000</v>
      </c>
      <c r="L21"/>
    </row>
    <row r="22" spans="1:12" ht="35.25" customHeight="1" x14ac:dyDescent="0.25">
      <c r="A22" s="12">
        <f t="shared" si="1"/>
        <v>4</v>
      </c>
      <c r="B22" s="13">
        <v>44440</v>
      </c>
      <c r="C22" s="90" t="s">
        <v>239</v>
      </c>
      <c r="D22" s="15" t="s">
        <v>75</v>
      </c>
      <c r="E22" s="15" t="s">
        <v>237</v>
      </c>
      <c r="F22" s="16">
        <v>4</v>
      </c>
      <c r="G22" s="16">
        <v>138</v>
      </c>
      <c r="H22" s="240">
        <v>3000</v>
      </c>
      <c r="I22" s="241"/>
      <c r="J22" s="74">
        <f t="shared" si="0"/>
        <v>414000</v>
      </c>
      <c r="L22"/>
    </row>
    <row r="23" spans="1:12" ht="35.25" customHeight="1" x14ac:dyDescent="0.25">
      <c r="A23" s="12">
        <f t="shared" si="1"/>
        <v>5</v>
      </c>
      <c r="B23" s="13">
        <v>44440</v>
      </c>
      <c r="C23" s="90" t="s">
        <v>240</v>
      </c>
      <c r="D23" s="15" t="s">
        <v>75</v>
      </c>
      <c r="E23" s="15" t="s">
        <v>237</v>
      </c>
      <c r="F23" s="16">
        <v>52</v>
      </c>
      <c r="G23" s="16">
        <v>1253</v>
      </c>
      <c r="H23" s="240">
        <v>3000</v>
      </c>
      <c r="I23" s="241"/>
      <c r="J23" s="74">
        <f t="shared" si="0"/>
        <v>3759000</v>
      </c>
      <c r="L23"/>
    </row>
    <row r="24" spans="1:12" ht="35.25" customHeight="1" x14ac:dyDescent="0.25">
      <c r="A24" s="12">
        <f t="shared" si="1"/>
        <v>6</v>
      </c>
      <c r="B24" s="13">
        <v>44440</v>
      </c>
      <c r="C24" s="90" t="s">
        <v>241</v>
      </c>
      <c r="D24" s="15" t="s">
        <v>75</v>
      </c>
      <c r="E24" s="15" t="s">
        <v>237</v>
      </c>
      <c r="F24" s="16">
        <v>22</v>
      </c>
      <c r="G24" s="16">
        <v>236</v>
      </c>
      <c r="H24" s="240">
        <v>3000</v>
      </c>
      <c r="I24" s="241"/>
      <c r="J24" s="74">
        <f t="shared" si="0"/>
        <v>708000</v>
      </c>
      <c r="L24"/>
    </row>
    <row r="25" spans="1:12" ht="35.25" customHeight="1" x14ac:dyDescent="0.25">
      <c r="A25" s="12">
        <f t="shared" si="1"/>
        <v>7</v>
      </c>
      <c r="B25" s="13">
        <v>44440</v>
      </c>
      <c r="C25" s="90" t="s">
        <v>242</v>
      </c>
      <c r="D25" s="15" t="s">
        <v>75</v>
      </c>
      <c r="E25" s="15" t="s">
        <v>235</v>
      </c>
      <c r="F25" s="16">
        <v>33</v>
      </c>
      <c r="G25" s="16">
        <v>1001</v>
      </c>
      <c r="H25" s="240">
        <v>3000</v>
      </c>
      <c r="I25" s="241"/>
      <c r="J25" s="74">
        <f t="shared" si="0"/>
        <v>3003000</v>
      </c>
      <c r="L25"/>
    </row>
    <row r="26" spans="1:12" ht="35.25" customHeight="1" x14ac:dyDescent="0.25">
      <c r="A26" s="12">
        <f t="shared" si="1"/>
        <v>8</v>
      </c>
      <c r="B26" s="13">
        <v>44441</v>
      </c>
      <c r="C26" s="90" t="s">
        <v>243</v>
      </c>
      <c r="D26" s="15" t="s">
        <v>75</v>
      </c>
      <c r="E26" s="15" t="s">
        <v>237</v>
      </c>
      <c r="F26" s="16">
        <v>178</v>
      </c>
      <c r="G26" s="16">
        <v>5251</v>
      </c>
      <c r="H26" s="240">
        <v>3000</v>
      </c>
      <c r="I26" s="241"/>
      <c r="J26" s="74">
        <f t="shared" si="0"/>
        <v>15753000</v>
      </c>
      <c r="L26"/>
    </row>
    <row r="27" spans="1:12" ht="35.25" customHeight="1" x14ac:dyDescent="0.25">
      <c r="A27" s="12">
        <f t="shared" si="1"/>
        <v>9</v>
      </c>
      <c r="B27" s="13">
        <v>44441</v>
      </c>
      <c r="C27" s="90" t="s">
        <v>244</v>
      </c>
      <c r="D27" s="15" t="s">
        <v>75</v>
      </c>
      <c r="E27" s="15" t="s">
        <v>235</v>
      </c>
      <c r="F27" s="16">
        <v>228</v>
      </c>
      <c r="G27" s="16">
        <v>6529</v>
      </c>
      <c r="H27" s="240">
        <v>3000</v>
      </c>
      <c r="I27" s="241"/>
      <c r="J27" s="74">
        <f t="shared" si="0"/>
        <v>19587000</v>
      </c>
      <c r="L27"/>
    </row>
    <row r="28" spans="1:12" ht="35.25" customHeight="1" x14ac:dyDescent="0.25">
      <c r="A28" s="12">
        <f t="shared" si="1"/>
        <v>10</v>
      </c>
      <c r="B28" s="13">
        <v>44441</v>
      </c>
      <c r="C28" s="90" t="s">
        <v>245</v>
      </c>
      <c r="D28" s="15" t="s">
        <v>75</v>
      </c>
      <c r="E28" s="15" t="s">
        <v>235</v>
      </c>
      <c r="F28" s="16">
        <v>38</v>
      </c>
      <c r="G28" s="16">
        <v>1033</v>
      </c>
      <c r="H28" s="240">
        <v>3000</v>
      </c>
      <c r="I28" s="241"/>
      <c r="J28" s="74">
        <f t="shared" si="0"/>
        <v>3099000</v>
      </c>
      <c r="L28"/>
    </row>
    <row r="29" spans="1:12" ht="35.25" customHeight="1" x14ac:dyDescent="0.25">
      <c r="A29" s="12">
        <f t="shared" si="1"/>
        <v>11</v>
      </c>
      <c r="B29" s="13">
        <v>44441</v>
      </c>
      <c r="C29" s="90" t="s">
        <v>246</v>
      </c>
      <c r="D29" s="15" t="s">
        <v>75</v>
      </c>
      <c r="E29" s="15" t="s">
        <v>237</v>
      </c>
      <c r="F29" s="16">
        <v>28</v>
      </c>
      <c r="G29" s="16">
        <v>664</v>
      </c>
      <c r="H29" s="240">
        <v>3000</v>
      </c>
      <c r="I29" s="241"/>
      <c r="J29" s="74">
        <f t="shared" si="0"/>
        <v>1992000</v>
      </c>
      <c r="L29"/>
    </row>
    <row r="30" spans="1:12" ht="35.25" customHeight="1" x14ac:dyDescent="0.25">
      <c r="A30" s="12">
        <f t="shared" si="1"/>
        <v>12</v>
      </c>
      <c r="B30" s="13">
        <v>44441</v>
      </c>
      <c r="C30" s="90" t="s">
        <v>247</v>
      </c>
      <c r="D30" s="15" t="s">
        <v>75</v>
      </c>
      <c r="E30" s="15" t="s">
        <v>235</v>
      </c>
      <c r="F30" s="16">
        <v>1</v>
      </c>
      <c r="G30" s="16">
        <v>49</v>
      </c>
      <c r="H30" s="240">
        <v>3000</v>
      </c>
      <c r="I30" s="241"/>
      <c r="J30" s="74">
        <f t="shared" si="0"/>
        <v>147000</v>
      </c>
      <c r="L30"/>
    </row>
    <row r="31" spans="1:12" ht="35.25" customHeight="1" x14ac:dyDescent="0.25">
      <c r="A31" s="12">
        <f t="shared" si="1"/>
        <v>13</v>
      </c>
      <c r="B31" s="13">
        <v>44441</v>
      </c>
      <c r="C31" s="90" t="s">
        <v>248</v>
      </c>
      <c r="D31" s="15" t="s">
        <v>75</v>
      </c>
      <c r="E31" s="15" t="s">
        <v>235</v>
      </c>
      <c r="F31" s="16">
        <v>7</v>
      </c>
      <c r="G31" s="16">
        <v>283</v>
      </c>
      <c r="H31" s="240">
        <v>3000</v>
      </c>
      <c r="I31" s="241"/>
      <c r="J31" s="74">
        <f t="shared" si="0"/>
        <v>849000</v>
      </c>
      <c r="L31"/>
    </row>
    <row r="32" spans="1:12" ht="35.25" customHeight="1" x14ac:dyDescent="0.25">
      <c r="A32" s="12">
        <f t="shared" si="1"/>
        <v>14</v>
      </c>
      <c r="B32" s="13">
        <v>44442</v>
      </c>
      <c r="C32" s="90" t="s">
        <v>249</v>
      </c>
      <c r="D32" s="15" t="s">
        <v>75</v>
      </c>
      <c r="E32" s="15" t="s">
        <v>237</v>
      </c>
      <c r="F32" s="16">
        <v>192</v>
      </c>
      <c r="G32" s="16">
        <v>4589</v>
      </c>
      <c r="H32" s="240">
        <v>3000</v>
      </c>
      <c r="I32" s="241"/>
      <c r="J32" s="74">
        <f t="shared" si="0"/>
        <v>13767000</v>
      </c>
      <c r="L32"/>
    </row>
    <row r="33" spans="1:12" ht="35.25" customHeight="1" x14ac:dyDescent="0.25">
      <c r="A33" s="12">
        <f t="shared" si="1"/>
        <v>15</v>
      </c>
      <c r="B33" s="13">
        <v>44442</v>
      </c>
      <c r="C33" s="90" t="s">
        <v>250</v>
      </c>
      <c r="D33" s="15" t="s">
        <v>75</v>
      </c>
      <c r="E33" s="15" t="s">
        <v>235</v>
      </c>
      <c r="F33" s="16">
        <v>251</v>
      </c>
      <c r="G33" s="16">
        <v>6987</v>
      </c>
      <c r="H33" s="240">
        <v>3000</v>
      </c>
      <c r="I33" s="241"/>
      <c r="J33" s="74">
        <f t="shared" si="0"/>
        <v>20961000</v>
      </c>
      <c r="L33"/>
    </row>
    <row r="34" spans="1:12" ht="35.25" customHeight="1" x14ac:dyDescent="0.25">
      <c r="A34" s="12">
        <f t="shared" si="1"/>
        <v>16</v>
      </c>
      <c r="B34" s="13">
        <v>44443</v>
      </c>
      <c r="C34" s="90" t="s">
        <v>251</v>
      </c>
      <c r="D34" s="15" t="s">
        <v>75</v>
      </c>
      <c r="E34" s="15" t="s">
        <v>237</v>
      </c>
      <c r="F34" s="16">
        <v>211</v>
      </c>
      <c r="G34" s="16">
        <v>4487</v>
      </c>
      <c r="H34" s="240">
        <v>3000</v>
      </c>
      <c r="I34" s="241"/>
      <c r="J34" s="74">
        <f t="shared" si="0"/>
        <v>13461000</v>
      </c>
      <c r="L34"/>
    </row>
    <row r="35" spans="1:12" ht="35.25" customHeight="1" x14ac:dyDescent="0.25">
      <c r="A35" s="12">
        <f t="shared" si="1"/>
        <v>17</v>
      </c>
      <c r="B35" s="13">
        <v>44443</v>
      </c>
      <c r="C35" s="90" t="s">
        <v>252</v>
      </c>
      <c r="D35" s="15" t="s">
        <v>75</v>
      </c>
      <c r="E35" s="15" t="s">
        <v>235</v>
      </c>
      <c r="F35" s="16">
        <v>240</v>
      </c>
      <c r="G35" s="16">
        <v>6688</v>
      </c>
      <c r="H35" s="240">
        <v>3000</v>
      </c>
      <c r="I35" s="241"/>
      <c r="J35" s="74">
        <f t="shared" si="0"/>
        <v>20064000</v>
      </c>
      <c r="L35"/>
    </row>
    <row r="36" spans="1:12" ht="35.25" customHeight="1" x14ac:dyDescent="0.25">
      <c r="A36" s="12">
        <f t="shared" si="1"/>
        <v>18</v>
      </c>
      <c r="B36" s="13">
        <v>44443</v>
      </c>
      <c r="C36" s="90" t="s">
        <v>253</v>
      </c>
      <c r="D36" s="15" t="s">
        <v>75</v>
      </c>
      <c r="E36" s="15" t="s">
        <v>237</v>
      </c>
      <c r="F36" s="16">
        <v>2</v>
      </c>
      <c r="G36" s="16">
        <v>9</v>
      </c>
      <c r="H36" s="240">
        <v>3000</v>
      </c>
      <c r="I36" s="241"/>
      <c r="J36" s="74">
        <f t="shared" si="0"/>
        <v>27000</v>
      </c>
      <c r="L36"/>
    </row>
    <row r="37" spans="1:12" ht="35.25" customHeight="1" x14ac:dyDescent="0.25">
      <c r="A37" s="12">
        <f t="shared" si="1"/>
        <v>19</v>
      </c>
      <c r="B37" s="13">
        <v>44443</v>
      </c>
      <c r="C37" s="90" t="s">
        <v>254</v>
      </c>
      <c r="D37" s="15" t="s">
        <v>75</v>
      </c>
      <c r="E37" s="15" t="s">
        <v>235</v>
      </c>
      <c r="F37" s="16">
        <v>2</v>
      </c>
      <c r="G37" s="16">
        <v>30</v>
      </c>
      <c r="H37" s="240">
        <v>3000</v>
      </c>
      <c r="I37" s="241"/>
      <c r="J37" s="74">
        <f t="shared" si="0"/>
        <v>90000</v>
      </c>
      <c r="L37"/>
    </row>
    <row r="38" spans="1:12" ht="35.25" customHeight="1" x14ac:dyDescent="0.25">
      <c r="A38" s="12">
        <f t="shared" si="1"/>
        <v>20</v>
      </c>
      <c r="B38" s="13">
        <v>44448</v>
      </c>
      <c r="C38" s="90" t="s">
        <v>255</v>
      </c>
      <c r="D38" s="15" t="s">
        <v>75</v>
      </c>
      <c r="E38" s="15" t="s">
        <v>237</v>
      </c>
      <c r="F38" s="16">
        <v>1</v>
      </c>
      <c r="G38" s="16">
        <v>9</v>
      </c>
      <c r="H38" s="240">
        <v>3000</v>
      </c>
      <c r="I38" s="241"/>
      <c r="J38" s="74">
        <f t="shared" si="0"/>
        <v>27000</v>
      </c>
      <c r="L38"/>
    </row>
    <row r="39" spans="1:12" ht="32.25" customHeight="1" thickBot="1" x14ac:dyDescent="0.3">
      <c r="A39" s="218" t="s">
        <v>24</v>
      </c>
      <c r="B39" s="219"/>
      <c r="C39" s="219"/>
      <c r="D39" s="219"/>
      <c r="E39" s="219"/>
      <c r="F39" s="219"/>
      <c r="G39" s="219"/>
      <c r="H39" s="219"/>
      <c r="I39" s="220"/>
      <c r="J39" s="17">
        <f>SUM(J19:J38)</f>
        <v>151497000</v>
      </c>
      <c r="L39" s="3" t="e">
        <f>[1]BKI032210037770!P173+#REF!+#REF!+#REF!+#REF!+#REF!+#REF!+#REF!+#REF!+#REF!+#REF!+#REF!+#REF!+#REF!+#REF!+#REF!+#REF!+#REF!+#REF!+#REF!+#REF!+#REF!+#REF!+#REF!+#REF!+#REF!+#REF!+#REF!+#REF!+#REF!</f>
        <v>#REF!</v>
      </c>
    </row>
    <row r="40" spans="1:12" x14ac:dyDescent="0.25">
      <c r="A40" s="221"/>
      <c r="B40" s="221"/>
      <c r="C40" s="77"/>
      <c r="D40" s="77"/>
      <c r="E40" s="77"/>
      <c r="F40" s="77"/>
      <c r="G40" s="77"/>
      <c r="H40" s="18"/>
      <c r="I40" s="18"/>
      <c r="J40" s="19"/>
    </row>
    <row r="41" spans="1:12" x14ac:dyDescent="0.25">
      <c r="A41" s="77"/>
      <c r="B41" s="77"/>
      <c r="C41" s="77"/>
      <c r="D41" s="77"/>
      <c r="E41" s="77"/>
      <c r="F41" s="77"/>
      <c r="G41" s="37" t="s">
        <v>34</v>
      </c>
      <c r="H41" s="37"/>
      <c r="I41" s="18"/>
      <c r="J41" s="19">
        <f>J39*10%</f>
        <v>15149700</v>
      </c>
      <c r="L41" s="20"/>
    </row>
    <row r="42" spans="1:12" x14ac:dyDescent="0.25">
      <c r="A42" s="77"/>
      <c r="B42" s="77"/>
      <c r="C42" s="77"/>
      <c r="D42" s="77"/>
      <c r="E42" s="77"/>
      <c r="F42" s="77"/>
      <c r="G42" s="92" t="s">
        <v>76</v>
      </c>
      <c r="H42" s="92"/>
      <c r="I42" s="93"/>
      <c r="J42" s="94">
        <f>J39-J41</f>
        <v>136347300</v>
      </c>
      <c r="L42" s="20">
        <v>136347300</v>
      </c>
    </row>
    <row r="43" spans="1:12" x14ac:dyDescent="0.25">
      <c r="A43" s="77"/>
      <c r="B43" s="77"/>
      <c r="C43" s="77"/>
      <c r="D43" s="77"/>
      <c r="E43" s="77"/>
      <c r="F43" s="77"/>
      <c r="G43" s="37" t="s">
        <v>25</v>
      </c>
      <c r="H43" s="37"/>
      <c r="I43" s="20" t="e">
        <f>#REF!*1%</f>
        <v>#REF!</v>
      </c>
      <c r="J43" s="19">
        <f>J42*1%</f>
        <v>1363473</v>
      </c>
    </row>
    <row r="44" spans="1:12" ht="16.5" thickBot="1" x14ac:dyDescent="0.3">
      <c r="A44" s="77"/>
      <c r="B44" s="77"/>
      <c r="C44" s="77"/>
      <c r="D44" s="77"/>
      <c r="E44" s="77"/>
      <c r="F44" s="77"/>
      <c r="G44" s="38" t="s">
        <v>43</v>
      </c>
      <c r="H44" s="38"/>
      <c r="I44" s="21">
        <f>I40*10%</f>
        <v>0</v>
      </c>
      <c r="J44" s="21">
        <f>J42*2%</f>
        <v>2726946</v>
      </c>
    </row>
    <row r="45" spans="1:12" x14ac:dyDescent="0.25">
      <c r="E45" s="1"/>
      <c r="F45" s="1"/>
      <c r="G45" s="22" t="s">
        <v>77</v>
      </c>
      <c r="H45" s="22"/>
      <c r="I45" s="23" t="e">
        <f>I39+I43</f>
        <v>#REF!</v>
      </c>
      <c r="J45" s="23">
        <f>J42+J43-J44</f>
        <v>134983827</v>
      </c>
    </row>
    <row r="46" spans="1:12" x14ac:dyDescent="0.25">
      <c r="E46" s="1"/>
      <c r="F46" s="1"/>
      <c r="G46" s="22"/>
      <c r="H46" s="22"/>
      <c r="I46" s="23"/>
      <c r="J46" s="23"/>
    </row>
    <row r="47" spans="1:12" x14ac:dyDescent="0.25">
      <c r="A47" s="1" t="s">
        <v>78</v>
      </c>
      <c r="D47" s="1"/>
      <c r="E47" s="1"/>
      <c r="F47" s="1"/>
      <c r="G47" s="1"/>
      <c r="H47" s="22"/>
      <c r="I47" s="22"/>
      <c r="J47" s="23"/>
    </row>
    <row r="48" spans="1:12" x14ac:dyDescent="0.25">
      <c r="A48" s="35"/>
      <c r="D48" s="1"/>
      <c r="E48" s="1"/>
      <c r="F48" s="1"/>
      <c r="G48" s="1"/>
      <c r="H48" s="22"/>
      <c r="I48" s="22"/>
      <c r="J48" s="23"/>
    </row>
    <row r="49" spans="1:10" x14ac:dyDescent="0.25">
      <c r="D49" s="1"/>
      <c r="E49" s="1"/>
      <c r="F49" s="1"/>
      <c r="G49" s="1"/>
      <c r="H49" s="22"/>
      <c r="I49" s="22"/>
      <c r="J49" s="23"/>
    </row>
    <row r="50" spans="1:10" x14ac:dyDescent="0.25">
      <c r="A50" s="24" t="s">
        <v>28</v>
      </c>
    </row>
    <row r="51" spans="1:10" x14ac:dyDescent="0.25">
      <c r="A51" s="25" t="s">
        <v>29</v>
      </c>
      <c r="B51" s="26"/>
      <c r="C51" s="26"/>
      <c r="D51" s="27"/>
      <c r="E51" s="27"/>
      <c r="F51" s="27"/>
      <c r="G51" s="27"/>
    </row>
    <row r="52" spans="1:10" x14ac:dyDescent="0.25">
      <c r="A52" s="25" t="s">
        <v>30</v>
      </c>
      <c r="B52" s="26"/>
      <c r="C52" s="26"/>
      <c r="D52" s="27"/>
      <c r="E52" s="27"/>
      <c r="F52" s="27"/>
      <c r="G52" s="27"/>
    </row>
    <row r="53" spans="1:10" x14ac:dyDescent="0.25">
      <c r="A53" s="28" t="s">
        <v>31</v>
      </c>
      <c r="B53" s="29"/>
      <c r="C53" s="29"/>
      <c r="D53" s="27"/>
      <c r="E53" s="27"/>
      <c r="F53" s="27"/>
      <c r="G53" s="27"/>
    </row>
    <row r="54" spans="1:10" x14ac:dyDescent="0.25">
      <c r="A54" s="30" t="s">
        <v>0</v>
      </c>
      <c r="B54" s="31"/>
      <c r="C54" s="31"/>
      <c r="D54" s="27"/>
      <c r="E54" s="27"/>
      <c r="F54" s="27"/>
      <c r="G54" s="27"/>
    </row>
    <row r="55" spans="1:10" x14ac:dyDescent="0.25">
      <c r="A55" s="32"/>
      <c r="B55" s="32"/>
      <c r="C55" s="32"/>
    </row>
    <row r="56" spans="1:10" x14ac:dyDescent="0.25">
      <c r="H56" s="33" t="s">
        <v>32</v>
      </c>
      <c r="I56" s="222" t="str">
        <f>+J13</f>
        <v xml:space="preserve"> 02 November 21</v>
      </c>
      <c r="J56" s="237"/>
    </row>
    <row r="60" spans="1:10" ht="18" customHeight="1" x14ac:dyDescent="0.25"/>
    <row r="61" spans="1:10" ht="17.25" customHeight="1" x14ac:dyDescent="0.25"/>
    <row r="63" spans="1:10" x14ac:dyDescent="0.25">
      <c r="H63" s="223" t="s">
        <v>33</v>
      </c>
      <c r="I63" s="223"/>
      <c r="J63" s="223"/>
    </row>
  </sheetData>
  <mergeCells count="29">
    <mergeCell ref="H25:I25"/>
    <mergeCell ref="A10:J10"/>
    <mergeCell ref="G12:H12"/>
    <mergeCell ref="G13:H13"/>
    <mergeCell ref="G14:H14"/>
    <mergeCell ref="H18:I18"/>
    <mergeCell ref="H19:I19"/>
    <mergeCell ref="H20:I20"/>
    <mergeCell ref="H21:I21"/>
    <mergeCell ref="H22:I22"/>
    <mergeCell ref="H23:I23"/>
    <mergeCell ref="H24:I24"/>
    <mergeCell ref="H37:I37"/>
    <mergeCell ref="H26:I26"/>
    <mergeCell ref="H27:I27"/>
    <mergeCell ref="H28:I28"/>
    <mergeCell ref="H29:I29"/>
    <mergeCell ref="H30:I30"/>
    <mergeCell ref="H31:I31"/>
    <mergeCell ref="H32:I32"/>
    <mergeCell ref="H33:I33"/>
    <mergeCell ref="H34:I34"/>
    <mergeCell ref="H35:I35"/>
    <mergeCell ref="H36:I36"/>
    <mergeCell ref="H38:I38"/>
    <mergeCell ref="A39:I39"/>
    <mergeCell ref="A40:B40"/>
    <mergeCell ref="I56:J56"/>
    <mergeCell ref="H63:J63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workbookViewId="0">
      <selection activeCell="J15" sqref="J15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6.42578125" style="2" customWidth="1"/>
    <col min="5" max="5" width="13.85546875" style="2" customWidth="1"/>
    <col min="6" max="6" width="6.85546875" style="2" bestFit="1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9.5703125" style="2" customWidth="1"/>
    <col min="11" max="11" width="9.140625" style="2"/>
    <col min="12" max="12" width="15.710937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2"/>
      <c r="J10" s="213"/>
    </row>
    <row r="12" spans="1:10" x14ac:dyDescent="0.25">
      <c r="A12" s="2" t="s">
        <v>7</v>
      </c>
      <c r="B12" s="2" t="s">
        <v>8</v>
      </c>
      <c r="G12" s="242" t="s">
        <v>9</v>
      </c>
      <c r="H12" s="242"/>
      <c r="I12" s="7" t="s">
        <v>10</v>
      </c>
      <c r="J12" s="8" t="s">
        <v>298</v>
      </c>
    </row>
    <row r="13" spans="1:10" x14ac:dyDescent="0.25">
      <c r="G13" s="242" t="s">
        <v>11</v>
      </c>
      <c r="H13" s="242"/>
      <c r="I13" s="7" t="s">
        <v>10</v>
      </c>
      <c r="J13" s="168">
        <v>44520</v>
      </c>
    </row>
    <row r="14" spans="1:10" x14ac:dyDescent="0.25">
      <c r="G14" s="242" t="s">
        <v>73</v>
      </c>
      <c r="H14" s="242"/>
      <c r="I14" s="7" t="s">
        <v>10</v>
      </c>
      <c r="J14" s="2" t="s">
        <v>299</v>
      </c>
    </row>
    <row r="15" spans="1:10" x14ac:dyDescent="0.25">
      <c r="A15" s="2" t="s">
        <v>13</v>
      </c>
      <c r="B15" s="8" t="s">
        <v>14</v>
      </c>
      <c r="C15" s="8"/>
      <c r="I15" s="7"/>
      <c r="J15" s="2" t="s">
        <v>295</v>
      </c>
    </row>
    <row r="16" spans="1:10" ht="16.5" thickBot="1" x14ac:dyDescent="0.3"/>
    <row r="17" spans="1:12" ht="26.25" customHeight="1" x14ac:dyDescent="0.25">
      <c r="A17" s="10" t="s">
        <v>15</v>
      </c>
      <c r="B17" s="75" t="s">
        <v>16</v>
      </c>
      <c r="C17" s="75" t="s">
        <v>17</v>
      </c>
      <c r="D17" s="75" t="s">
        <v>18</v>
      </c>
      <c r="E17" s="75" t="s">
        <v>19</v>
      </c>
      <c r="F17" s="176" t="s">
        <v>20</v>
      </c>
      <c r="G17" s="176" t="s">
        <v>21</v>
      </c>
      <c r="H17" s="238" t="s">
        <v>22</v>
      </c>
      <c r="I17" s="239"/>
      <c r="J17" s="11" t="s">
        <v>23</v>
      </c>
    </row>
    <row r="18" spans="1:12" ht="42" customHeight="1" x14ac:dyDescent="0.25">
      <c r="A18" s="12">
        <v>1</v>
      </c>
      <c r="B18" s="13">
        <f>[8]BKI032210028779!E3</f>
        <v>44409</v>
      </c>
      <c r="C18" s="90" t="str">
        <f>[8]BKI032210028779!A3</f>
        <v>BKI032210028779</v>
      </c>
      <c r="D18" s="15" t="s">
        <v>296</v>
      </c>
      <c r="E18" s="15" t="str">
        <f>[8]BKI032210028779!D4</f>
        <v>DMP SRI (SAMARINDA)</v>
      </c>
      <c r="F18" s="16">
        <v>5</v>
      </c>
      <c r="G18" s="91">
        <f>[8]BKI032210028779!N8</f>
        <v>105</v>
      </c>
      <c r="H18" s="240">
        <v>5000</v>
      </c>
      <c r="I18" s="241"/>
      <c r="J18" s="177">
        <f>G18*H18</f>
        <v>525000</v>
      </c>
      <c r="L18"/>
    </row>
    <row r="19" spans="1:12" ht="42" customHeight="1" x14ac:dyDescent="0.25">
      <c r="A19" s="12">
        <f>A18+1</f>
        <v>2</v>
      </c>
      <c r="B19" s="13">
        <f>[8]BKI032210029538!E3</f>
        <v>44413</v>
      </c>
      <c r="C19" s="90" t="str">
        <f>[8]BKI032210029538!A3</f>
        <v>BKI032210029538</v>
      </c>
      <c r="D19" s="15" t="s">
        <v>296</v>
      </c>
      <c r="E19" s="15" t="str">
        <f>[8]BKI032210028779!D5</f>
        <v>DMP SRI (SAMARINDA)</v>
      </c>
      <c r="F19" s="16">
        <v>7</v>
      </c>
      <c r="G19" s="16">
        <f>[8]BKI032210029538!N10</f>
        <v>55</v>
      </c>
      <c r="H19" s="240">
        <v>5000</v>
      </c>
      <c r="I19" s="241"/>
      <c r="J19" s="177">
        <f t="shared" ref="J19:J20" si="0">G19*H19</f>
        <v>275000</v>
      </c>
      <c r="L19"/>
    </row>
    <row r="20" spans="1:12" ht="42" customHeight="1" x14ac:dyDescent="0.25">
      <c r="A20" s="12">
        <f t="shared" ref="A20:A21" si="1">A19+1</f>
        <v>3</v>
      </c>
      <c r="B20" s="13">
        <f>[8]BKI032210039693!E3</f>
        <v>44414</v>
      </c>
      <c r="C20" s="90" t="str">
        <f>[8]BKI032210039693!A3</f>
        <v>BKI032210039693</v>
      </c>
      <c r="D20" s="15" t="s">
        <v>296</v>
      </c>
      <c r="E20" s="15" t="str">
        <f>[8]BKI032210028779!D6</f>
        <v>DMP SRI (SAMARINDA)</v>
      </c>
      <c r="F20" s="16">
        <v>4</v>
      </c>
      <c r="G20" s="16">
        <f>[8]BKI032210039693!N7</f>
        <v>46</v>
      </c>
      <c r="H20" s="240">
        <v>5000</v>
      </c>
      <c r="I20" s="241"/>
      <c r="J20" s="177">
        <f t="shared" si="0"/>
        <v>230000</v>
      </c>
      <c r="L20"/>
    </row>
    <row r="21" spans="1:12" ht="42" customHeight="1" x14ac:dyDescent="0.25">
      <c r="A21" s="12">
        <f t="shared" si="1"/>
        <v>4</v>
      </c>
      <c r="B21" s="13">
        <f>[8]BKI032210030320!E3</f>
        <v>44419</v>
      </c>
      <c r="C21" s="90" t="str">
        <f>[8]BKI032210030320!A3</f>
        <v>BKI032210030320</v>
      </c>
      <c r="D21" s="15" t="s">
        <v>296</v>
      </c>
      <c r="E21" s="15" t="str">
        <f>[8]BKI032210028779!D7</f>
        <v>DMP SRI (SAMARINDA)</v>
      </c>
      <c r="F21" s="16">
        <v>3</v>
      </c>
      <c r="G21" s="16">
        <f>[8]BKI032210030320!N6</f>
        <v>18</v>
      </c>
      <c r="H21" s="240">
        <v>5000</v>
      </c>
      <c r="I21" s="241"/>
      <c r="J21" s="177">
        <f>G21*H21</f>
        <v>90000</v>
      </c>
      <c r="L21"/>
    </row>
    <row r="22" spans="1:12" ht="32.25" customHeight="1" thickBot="1" x14ac:dyDescent="0.3">
      <c r="A22" s="218" t="s">
        <v>24</v>
      </c>
      <c r="B22" s="219"/>
      <c r="C22" s="219"/>
      <c r="D22" s="219"/>
      <c r="E22" s="219"/>
      <c r="F22" s="219"/>
      <c r="G22" s="219"/>
      <c r="H22" s="219"/>
      <c r="I22" s="220"/>
      <c r="J22" s="17">
        <f>SUM(J18:J21)</f>
        <v>1120000</v>
      </c>
      <c r="L22" s="3" t="e">
        <f>[8]BKI032210028779!P13+#REF!+#REF!+#REF!+#REF!+#REF!+#REF!+#REF!+#REF!+#REF!+#REF!+#REF!+#REF!+#REF!+#REF!+#REF!+#REF!+#REF!+#REF!+#REF!+#REF!+#REF!+#REF!+#REF!+#REF!+#REF!+#REF!+#REF!+#REF!+#REF!</f>
        <v>#REF!</v>
      </c>
    </row>
    <row r="23" spans="1:12" x14ac:dyDescent="0.25">
      <c r="A23" s="221"/>
      <c r="B23" s="221"/>
      <c r="C23" s="175"/>
      <c r="D23" s="175"/>
      <c r="E23" s="175"/>
      <c r="F23" s="175"/>
      <c r="G23" s="175"/>
      <c r="H23" s="18"/>
      <c r="I23" s="18"/>
      <c r="J23" s="19"/>
    </row>
    <row r="24" spans="1:12" x14ac:dyDescent="0.25">
      <c r="A24" s="175"/>
      <c r="B24" s="175"/>
      <c r="C24" s="175"/>
      <c r="D24" s="175"/>
      <c r="E24" s="175"/>
      <c r="F24" s="175"/>
      <c r="G24" s="37" t="s">
        <v>34</v>
      </c>
      <c r="H24" s="37"/>
      <c r="I24" s="18"/>
      <c r="J24" s="19">
        <f>J22*10%</f>
        <v>112000</v>
      </c>
      <c r="L24" s="20"/>
    </row>
    <row r="25" spans="1:12" x14ac:dyDescent="0.25">
      <c r="A25" s="175"/>
      <c r="B25" s="175"/>
      <c r="C25" s="175"/>
      <c r="D25" s="175"/>
      <c r="E25" s="175"/>
      <c r="F25" s="175"/>
      <c r="G25" s="92" t="s">
        <v>76</v>
      </c>
      <c r="H25" s="92"/>
      <c r="I25" s="93"/>
      <c r="J25" s="94">
        <f>J22-J24</f>
        <v>1008000</v>
      </c>
      <c r="L25" s="20"/>
    </row>
    <row r="26" spans="1:12" x14ac:dyDescent="0.25">
      <c r="A26" s="175"/>
      <c r="B26" s="175"/>
      <c r="C26" s="175"/>
      <c r="D26" s="175"/>
      <c r="E26" s="175"/>
      <c r="F26" s="175"/>
      <c r="G26" s="37" t="s">
        <v>25</v>
      </c>
      <c r="H26" s="37"/>
      <c r="I26" s="20" t="e">
        <f>#REF!*1%</f>
        <v>#REF!</v>
      </c>
      <c r="J26" s="19">
        <f>J25*1%</f>
        <v>10080</v>
      </c>
    </row>
    <row r="27" spans="1:12" ht="16.5" thickBot="1" x14ac:dyDescent="0.3">
      <c r="A27" s="175"/>
      <c r="B27" s="175"/>
      <c r="C27" s="175"/>
      <c r="D27" s="175"/>
      <c r="E27" s="175"/>
      <c r="F27" s="175"/>
      <c r="G27" s="38" t="s">
        <v>43</v>
      </c>
      <c r="H27" s="38"/>
      <c r="I27" s="21">
        <f>I23*10%</f>
        <v>0</v>
      </c>
      <c r="J27" s="21">
        <f>J25*2%</f>
        <v>20160</v>
      </c>
    </row>
    <row r="28" spans="1:12" x14ac:dyDescent="0.25">
      <c r="E28" s="1"/>
      <c r="F28" s="1"/>
      <c r="G28" s="22" t="s">
        <v>77</v>
      </c>
      <c r="H28" s="22"/>
      <c r="I28" s="23" t="e">
        <f>I22+I26</f>
        <v>#REF!</v>
      </c>
      <c r="J28" s="23">
        <f>J25+J26-J27</f>
        <v>997920</v>
      </c>
    </row>
    <row r="29" spans="1:12" x14ac:dyDescent="0.25">
      <c r="E29" s="1"/>
      <c r="F29" s="1"/>
      <c r="G29" s="22"/>
      <c r="H29" s="22"/>
      <c r="I29" s="23"/>
      <c r="J29" s="23"/>
    </row>
    <row r="30" spans="1:12" x14ac:dyDescent="0.25">
      <c r="A30" s="1" t="s">
        <v>297</v>
      </c>
      <c r="D30" s="1"/>
      <c r="E30" s="1"/>
      <c r="F30" s="1"/>
      <c r="G30" s="1"/>
      <c r="H30" s="22"/>
      <c r="I30" s="22"/>
      <c r="J30" s="23"/>
    </row>
    <row r="31" spans="1:12" x14ac:dyDescent="0.25">
      <c r="A31" s="35"/>
      <c r="D31" s="1"/>
      <c r="E31" s="1"/>
      <c r="F31" s="1"/>
      <c r="G31" s="1"/>
      <c r="H31" s="22"/>
      <c r="I31" s="22"/>
      <c r="J31" s="23"/>
    </row>
    <row r="32" spans="1:12" x14ac:dyDescent="0.25">
      <c r="D32" s="1"/>
      <c r="E32" s="1"/>
      <c r="F32" s="1"/>
      <c r="G32" s="1"/>
      <c r="H32" s="22"/>
      <c r="I32" s="22"/>
      <c r="J32" s="23"/>
    </row>
    <row r="33" spans="1:10" x14ac:dyDescent="0.25">
      <c r="A33" s="24" t="s">
        <v>28</v>
      </c>
    </row>
    <row r="34" spans="1:10" x14ac:dyDescent="0.25">
      <c r="A34" s="25" t="s">
        <v>29</v>
      </c>
      <c r="B34" s="26"/>
      <c r="C34" s="26"/>
      <c r="D34" s="27"/>
      <c r="E34" s="27"/>
      <c r="F34" s="27"/>
      <c r="G34" s="27"/>
    </row>
    <row r="35" spans="1:10" x14ac:dyDescent="0.25">
      <c r="A35" s="25" t="s">
        <v>30</v>
      </c>
      <c r="B35" s="26"/>
      <c r="C35" s="26"/>
      <c r="D35" s="27"/>
      <c r="E35" s="27"/>
      <c r="F35" s="27"/>
      <c r="G35" s="27"/>
    </row>
    <row r="36" spans="1:10" x14ac:dyDescent="0.25">
      <c r="A36" s="28" t="s">
        <v>31</v>
      </c>
      <c r="B36" s="29"/>
      <c r="C36" s="29"/>
      <c r="D36" s="27"/>
      <c r="E36" s="27"/>
      <c r="F36" s="27"/>
      <c r="G36" s="27"/>
    </row>
    <row r="37" spans="1:10" x14ac:dyDescent="0.25">
      <c r="A37" s="30" t="s">
        <v>0</v>
      </c>
      <c r="B37" s="31"/>
      <c r="C37" s="31"/>
      <c r="D37" s="27"/>
      <c r="E37" s="27"/>
      <c r="F37" s="27"/>
      <c r="G37" s="27"/>
    </row>
    <row r="38" spans="1:10" x14ac:dyDescent="0.25">
      <c r="A38" s="32"/>
      <c r="B38" s="32"/>
      <c r="C38" s="32"/>
    </row>
    <row r="39" spans="1:10" x14ac:dyDescent="0.25">
      <c r="H39" s="33" t="s">
        <v>32</v>
      </c>
      <c r="I39" s="276">
        <f>+J13</f>
        <v>44520</v>
      </c>
      <c r="J39" s="276"/>
    </row>
    <row r="43" spans="1:10" ht="18" customHeight="1" x14ac:dyDescent="0.25"/>
    <row r="44" spans="1:10" ht="17.25" customHeight="1" x14ac:dyDescent="0.25"/>
    <row r="46" spans="1:10" x14ac:dyDescent="0.25">
      <c r="H46" s="223" t="s">
        <v>33</v>
      </c>
      <c r="I46" s="223"/>
      <c r="J46" s="223"/>
    </row>
  </sheetData>
  <mergeCells count="13">
    <mergeCell ref="H18:I18"/>
    <mergeCell ref="A10:J10"/>
    <mergeCell ref="G12:H12"/>
    <mergeCell ref="G13:H13"/>
    <mergeCell ref="G14:H14"/>
    <mergeCell ref="H17:I17"/>
    <mergeCell ref="H46:J46"/>
    <mergeCell ref="H19:I19"/>
    <mergeCell ref="H20:I20"/>
    <mergeCell ref="H21:I21"/>
    <mergeCell ref="A22:I22"/>
    <mergeCell ref="A23:B23"/>
    <mergeCell ref="I39:J39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4"/>
  <sheetViews>
    <sheetView topLeftCell="A11" workbookViewId="0">
      <selection activeCell="F19" sqref="F19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6.42578125" style="2" customWidth="1"/>
    <col min="5" max="5" width="13.85546875" style="2" customWidth="1"/>
    <col min="6" max="6" width="6.85546875" style="2" bestFit="1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9.5703125" style="2" customWidth="1"/>
    <col min="11" max="11" width="9.140625" style="2"/>
    <col min="12" max="12" width="15.710937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2"/>
      <c r="J10" s="213"/>
    </row>
    <row r="12" spans="1:10" x14ac:dyDescent="0.25">
      <c r="A12" s="2" t="s">
        <v>7</v>
      </c>
      <c r="B12" s="2" t="s">
        <v>8</v>
      </c>
      <c r="G12" s="242" t="s">
        <v>9</v>
      </c>
      <c r="H12" s="242"/>
      <c r="I12" s="7" t="s">
        <v>10</v>
      </c>
      <c r="J12" s="8" t="s">
        <v>303</v>
      </c>
    </row>
    <row r="13" spans="1:10" x14ac:dyDescent="0.25">
      <c r="G13" s="242" t="s">
        <v>11</v>
      </c>
      <c r="H13" s="242"/>
      <c r="I13" s="7" t="s">
        <v>10</v>
      </c>
      <c r="J13" s="168">
        <v>44520</v>
      </c>
    </row>
    <row r="14" spans="1:10" x14ac:dyDescent="0.25">
      <c r="G14" s="242" t="s">
        <v>73</v>
      </c>
      <c r="H14" s="242"/>
      <c r="I14" s="7" t="s">
        <v>10</v>
      </c>
      <c r="J14" s="2" t="s">
        <v>300</v>
      </c>
    </row>
    <row r="15" spans="1:10" x14ac:dyDescent="0.25">
      <c r="A15" s="2" t="s">
        <v>13</v>
      </c>
      <c r="B15" s="8" t="s">
        <v>14</v>
      </c>
      <c r="C15" s="8"/>
      <c r="I15" s="7"/>
      <c r="J15" s="2" t="s">
        <v>295</v>
      </c>
    </row>
    <row r="16" spans="1:10" ht="16.5" thickBot="1" x14ac:dyDescent="0.3"/>
    <row r="17" spans="1:12" ht="26.25" customHeight="1" x14ac:dyDescent="0.25">
      <c r="A17" s="10" t="s">
        <v>15</v>
      </c>
      <c r="B17" s="75" t="s">
        <v>16</v>
      </c>
      <c r="C17" s="75" t="s">
        <v>17</v>
      </c>
      <c r="D17" s="75" t="s">
        <v>18</v>
      </c>
      <c r="E17" s="75" t="s">
        <v>19</v>
      </c>
      <c r="F17" s="176" t="s">
        <v>20</v>
      </c>
      <c r="G17" s="176" t="s">
        <v>21</v>
      </c>
      <c r="H17" s="238" t="s">
        <v>22</v>
      </c>
      <c r="I17" s="239"/>
      <c r="J17" s="11" t="s">
        <v>23</v>
      </c>
    </row>
    <row r="18" spans="1:12" ht="48" customHeight="1" x14ac:dyDescent="0.25">
      <c r="A18" s="12">
        <v>1</v>
      </c>
      <c r="B18" s="13">
        <f>[9]BKI032210038273!E3</f>
        <v>44431</v>
      </c>
      <c r="C18" s="90" t="str">
        <f>[9]BKI032210038273!A3</f>
        <v>BKI032210038273</v>
      </c>
      <c r="D18" s="15" t="s">
        <v>301</v>
      </c>
      <c r="E18" s="15" t="str">
        <f>[9]BKI032210038273!D3</f>
        <v>DMP TNJ (TANJUNG PINANG)</v>
      </c>
      <c r="F18" s="16">
        <v>3</v>
      </c>
      <c r="G18" s="91">
        <f>[9]BKI032210038273!N6</f>
        <v>108</v>
      </c>
      <c r="H18" s="240">
        <v>7000</v>
      </c>
      <c r="I18" s="241"/>
      <c r="J18" s="177">
        <f>G18*H18</f>
        <v>756000</v>
      </c>
      <c r="L18"/>
    </row>
    <row r="19" spans="1:12" ht="48" customHeight="1" x14ac:dyDescent="0.25">
      <c r="A19" s="12">
        <f>A18+1</f>
        <v>2</v>
      </c>
      <c r="B19" s="13">
        <f>[9]BKI032210038281!E3</f>
        <v>44433.465277777781</v>
      </c>
      <c r="C19" s="90" t="str">
        <f>[9]BKI032210038281!A3</f>
        <v>BKI032210038281</v>
      </c>
      <c r="D19" s="15" t="s">
        <v>301</v>
      </c>
      <c r="E19" s="15" t="str">
        <f>[9]BKI032210038273!D4</f>
        <v>DMP TNJ (TANJUNG PINANG)</v>
      </c>
      <c r="F19" s="16">
        <v>11</v>
      </c>
      <c r="G19" s="16">
        <f>[9]BKI032210038281!N14</f>
        <v>101</v>
      </c>
      <c r="H19" s="240">
        <v>7000</v>
      </c>
      <c r="I19" s="241"/>
      <c r="J19" s="177">
        <f t="shared" ref="J19" si="0">G19*H19</f>
        <v>707000</v>
      </c>
      <c r="L19"/>
    </row>
    <row r="20" spans="1:12" ht="32.25" customHeight="1" thickBot="1" x14ac:dyDescent="0.3">
      <c r="A20" s="218" t="s">
        <v>24</v>
      </c>
      <c r="B20" s="219"/>
      <c r="C20" s="219"/>
      <c r="D20" s="219"/>
      <c r="E20" s="219"/>
      <c r="F20" s="219"/>
      <c r="G20" s="219"/>
      <c r="H20" s="219"/>
      <c r="I20" s="220"/>
      <c r="J20" s="17">
        <f>SUM(J18:J19)</f>
        <v>1463000</v>
      </c>
      <c r="L20" s="3" t="e">
        <f>[9]BKI032210038273!P11+#REF!+#REF!+#REF!+#REF!+#REF!+#REF!+#REF!+#REF!+#REF!+#REF!+#REF!+#REF!+#REF!+#REF!+#REF!+#REF!+#REF!+#REF!+#REF!+#REF!+#REF!+#REF!+#REF!+#REF!+#REF!+#REF!+#REF!+#REF!+#REF!</f>
        <v>#REF!</v>
      </c>
    </row>
    <row r="21" spans="1:12" x14ac:dyDescent="0.25">
      <c r="A21" s="221"/>
      <c r="B21" s="221"/>
      <c r="C21" s="175"/>
      <c r="D21" s="175"/>
      <c r="E21" s="175"/>
      <c r="F21" s="175"/>
      <c r="G21" s="175"/>
      <c r="H21" s="18"/>
      <c r="I21" s="18"/>
      <c r="J21" s="19"/>
    </row>
    <row r="22" spans="1:12" x14ac:dyDescent="0.25">
      <c r="A22" s="175"/>
      <c r="B22" s="175"/>
      <c r="C22" s="175"/>
      <c r="D22" s="175"/>
      <c r="E22" s="175"/>
      <c r="F22" s="175"/>
      <c r="G22" s="37" t="s">
        <v>34</v>
      </c>
      <c r="H22" s="37"/>
      <c r="I22" s="18"/>
      <c r="J22" s="19">
        <f>J20*10%</f>
        <v>146300</v>
      </c>
      <c r="L22" s="20"/>
    </row>
    <row r="23" spans="1:12" x14ac:dyDescent="0.25">
      <c r="A23" s="175"/>
      <c r="B23" s="175"/>
      <c r="C23" s="175"/>
      <c r="D23" s="175"/>
      <c r="E23" s="175"/>
      <c r="F23" s="175"/>
      <c r="G23" s="92" t="s">
        <v>76</v>
      </c>
      <c r="H23" s="92"/>
      <c r="I23" s="93"/>
      <c r="J23" s="94">
        <f>J20-J22</f>
        <v>1316700</v>
      </c>
      <c r="L23" s="20"/>
    </row>
    <row r="24" spans="1:12" x14ac:dyDescent="0.25">
      <c r="A24" s="175"/>
      <c r="B24" s="175"/>
      <c r="C24" s="175"/>
      <c r="D24" s="175"/>
      <c r="E24" s="175"/>
      <c r="F24" s="175"/>
      <c r="G24" s="37" t="s">
        <v>25</v>
      </c>
      <c r="H24" s="37"/>
      <c r="I24" s="20" t="e">
        <f>#REF!*1%</f>
        <v>#REF!</v>
      </c>
      <c r="J24" s="19">
        <f>J23*1%</f>
        <v>13167</v>
      </c>
    </row>
    <row r="25" spans="1:12" ht="16.5" thickBot="1" x14ac:dyDescent="0.3">
      <c r="A25" s="175"/>
      <c r="B25" s="175"/>
      <c r="C25" s="175"/>
      <c r="D25" s="175"/>
      <c r="E25" s="175"/>
      <c r="F25" s="175"/>
      <c r="G25" s="38" t="s">
        <v>43</v>
      </c>
      <c r="H25" s="38"/>
      <c r="I25" s="21">
        <f>I21*10%</f>
        <v>0</v>
      </c>
      <c r="J25" s="21">
        <f>J23*2%</f>
        <v>26334</v>
      </c>
    </row>
    <row r="26" spans="1:12" x14ac:dyDescent="0.25">
      <c r="E26" s="1"/>
      <c r="F26" s="1"/>
      <c r="G26" s="22" t="s">
        <v>77</v>
      </c>
      <c r="H26" s="22"/>
      <c r="I26" s="23" t="e">
        <f>I20+I24</f>
        <v>#REF!</v>
      </c>
      <c r="J26" s="23">
        <f>J23+J24-J25</f>
        <v>1303533</v>
      </c>
    </row>
    <row r="27" spans="1:12" x14ac:dyDescent="0.25">
      <c r="E27" s="1"/>
      <c r="F27" s="1"/>
      <c r="G27" s="22"/>
      <c r="H27" s="22"/>
      <c r="I27" s="23"/>
      <c r="J27" s="23"/>
    </row>
    <row r="28" spans="1:12" x14ac:dyDescent="0.25">
      <c r="A28" s="1" t="s">
        <v>302</v>
      </c>
      <c r="D28" s="1"/>
      <c r="E28" s="1"/>
      <c r="F28" s="1"/>
      <c r="G28" s="1"/>
      <c r="H28" s="22"/>
      <c r="I28" s="22"/>
      <c r="J28" s="23"/>
    </row>
    <row r="29" spans="1:12" x14ac:dyDescent="0.25">
      <c r="A29" s="35"/>
      <c r="D29" s="1"/>
      <c r="E29" s="1"/>
      <c r="F29" s="1"/>
      <c r="G29" s="1"/>
      <c r="H29" s="22"/>
      <c r="I29" s="22"/>
      <c r="J29" s="23"/>
    </row>
    <row r="30" spans="1:12" x14ac:dyDescent="0.25">
      <c r="D30" s="1"/>
      <c r="E30" s="1"/>
      <c r="F30" s="1"/>
      <c r="G30" s="1"/>
      <c r="H30" s="22"/>
      <c r="I30" s="22"/>
      <c r="J30" s="23"/>
    </row>
    <row r="31" spans="1:12" x14ac:dyDescent="0.25">
      <c r="A31" s="24" t="s">
        <v>28</v>
      </c>
    </row>
    <row r="32" spans="1:12" x14ac:dyDescent="0.25">
      <c r="A32" s="25" t="s">
        <v>29</v>
      </c>
      <c r="B32" s="26"/>
      <c r="C32" s="26"/>
      <c r="D32" s="27"/>
      <c r="E32" s="27"/>
      <c r="F32" s="27"/>
      <c r="G32" s="27"/>
    </row>
    <row r="33" spans="1:10" x14ac:dyDescent="0.25">
      <c r="A33" s="25" t="s">
        <v>30</v>
      </c>
      <c r="B33" s="26"/>
      <c r="C33" s="26"/>
      <c r="D33" s="27"/>
      <c r="E33" s="27"/>
      <c r="F33" s="27"/>
      <c r="G33" s="27"/>
    </row>
    <row r="34" spans="1:10" x14ac:dyDescent="0.25">
      <c r="A34" s="28" t="s">
        <v>31</v>
      </c>
      <c r="B34" s="29"/>
      <c r="C34" s="29"/>
      <c r="D34" s="27"/>
      <c r="E34" s="27"/>
      <c r="F34" s="27"/>
      <c r="G34" s="27"/>
    </row>
    <row r="35" spans="1:10" x14ac:dyDescent="0.25">
      <c r="A35" s="30" t="s">
        <v>0</v>
      </c>
      <c r="B35" s="31"/>
      <c r="C35" s="31"/>
      <c r="D35" s="27"/>
      <c r="E35" s="27"/>
      <c r="F35" s="27"/>
      <c r="G35" s="27"/>
    </row>
    <row r="36" spans="1:10" x14ac:dyDescent="0.25">
      <c r="A36" s="32"/>
      <c r="B36" s="32"/>
      <c r="C36" s="32"/>
    </row>
    <row r="37" spans="1:10" x14ac:dyDescent="0.25">
      <c r="H37" s="33" t="s">
        <v>32</v>
      </c>
      <c r="I37" s="276">
        <f>+J13</f>
        <v>44520</v>
      </c>
      <c r="J37" s="276"/>
    </row>
    <row r="41" spans="1:10" ht="18" customHeight="1" x14ac:dyDescent="0.25"/>
    <row r="42" spans="1:10" ht="17.25" customHeight="1" x14ac:dyDescent="0.25"/>
    <row r="44" spans="1:10" x14ac:dyDescent="0.25">
      <c r="H44" s="223" t="s">
        <v>33</v>
      </c>
      <c r="I44" s="223"/>
      <c r="J44" s="223"/>
    </row>
  </sheetData>
  <mergeCells count="11">
    <mergeCell ref="H18:I18"/>
    <mergeCell ref="A10:J10"/>
    <mergeCell ref="G12:H12"/>
    <mergeCell ref="G13:H13"/>
    <mergeCell ref="G14:H14"/>
    <mergeCell ref="H17:I17"/>
    <mergeCell ref="H19:I19"/>
    <mergeCell ref="A20:I20"/>
    <mergeCell ref="A21:B21"/>
    <mergeCell ref="I37:J37"/>
    <mergeCell ref="H44:J44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7"/>
  <sheetViews>
    <sheetView topLeftCell="A5" workbookViewId="0">
      <selection activeCell="J15" sqref="J15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6.42578125" style="2" customWidth="1"/>
    <col min="5" max="5" width="14.28515625" style="2" customWidth="1"/>
    <col min="6" max="6" width="6.85546875" style="2" bestFit="1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9.5703125" style="2" customWidth="1"/>
    <col min="11" max="11" width="9.140625" style="2"/>
    <col min="12" max="12" width="15.710937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2"/>
      <c r="J10" s="213"/>
    </row>
    <row r="12" spans="1:10" x14ac:dyDescent="0.25">
      <c r="A12" s="2" t="s">
        <v>7</v>
      </c>
      <c r="B12" s="2" t="s">
        <v>8</v>
      </c>
      <c r="G12" s="242" t="s">
        <v>9</v>
      </c>
      <c r="H12" s="242"/>
      <c r="I12" s="7" t="s">
        <v>10</v>
      </c>
      <c r="J12" s="8" t="s">
        <v>308</v>
      </c>
    </row>
    <row r="13" spans="1:10" x14ac:dyDescent="0.25">
      <c r="G13" s="242" t="s">
        <v>11</v>
      </c>
      <c r="H13" s="242"/>
      <c r="I13" s="7" t="s">
        <v>10</v>
      </c>
      <c r="J13" s="168">
        <v>44520</v>
      </c>
    </row>
    <row r="14" spans="1:10" x14ac:dyDescent="0.25">
      <c r="G14" s="242" t="s">
        <v>73</v>
      </c>
      <c r="H14" s="242"/>
      <c r="I14" s="7" t="s">
        <v>10</v>
      </c>
      <c r="J14" s="2" t="s">
        <v>307</v>
      </c>
    </row>
    <row r="15" spans="1:10" x14ac:dyDescent="0.25">
      <c r="A15" s="2" t="s">
        <v>13</v>
      </c>
      <c r="B15" s="8" t="s">
        <v>14</v>
      </c>
      <c r="C15" s="8"/>
      <c r="I15" s="7"/>
      <c r="J15" s="2" t="s">
        <v>295</v>
      </c>
    </row>
    <row r="16" spans="1:10" ht="16.5" thickBot="1" x14ac:dyDescent="0.3"/>
    <row r="17" spans="1:12" ht="26.25" customHeight="1" x14ac:dyDescent="0.25">
      <c r="A17" s="10" t="s">
        <v>15</v>
      </c>
      <c r="B17" s="75" t="s">
        <v>16</v>
      </c>
      <c r="C17" s="75" t="s">
        <v>17</v>
      </c>
      <c r="D17" s="75" t="s">
        <v>18</v>
      </c>
      <c r="E17" s="75" t="s">
        <v>19</v>
      </c>
      <c r="F17" s="176" t="s">
        <v>20</v>
      </c>
      <c r="G17" s="176" t="s">
        <v>21</v>
      </c>
      <c r="H17" s="238" t="s">
        <v>22</v>
      </c>
      <c r="I17" s="239"/>
      <c r="J17" s="11" t="s">
        <v>23</v>
      </c>
    </row>
    <row r="18" spans="1:12" ht="33" customHeight="1" x14ac:dyDescent="0.25">
      <c r="A18" s="12">
        <v>1</v>
      </c>
      <c r="B18" s="13">
        <f>[10]BKI032210038299!E3</f>
        <v>44429.493055555555</v>
      </c>
      <c r="C18" s="90" t="str">
        <f>[10]BKI032210038299!A3</f>
        <v>BKI032210038299</v>
      </c>
      <c r="D18" s="15" t="s">
        <v>304</v>
      </c>
      <c r="E18" s="15" t="s">
        <v>305</v>
      </c>
      <c r="F18" s="16">
        <v>17</v>
      </c>
      <c r="G18" s="139">
        <f>[10]BKI032210038299!N20</f>
        <v>231.44949999999997</v>
      </c>
      <c r="H18" s="277">
        <v>14000</v>
      </c>
      <c r="I18" s="278"/>
      <c r="J18" s="177">
        <f>G18*H18</f>
        <v>3240292.9999999995</v>
      </c>
      <c r="L18"/>
    </row>
    <row r="19" spans="1:12" ht="33" customHeight="1" x14ac:dyDescent="0.25">
      <c r="A19" s="12">
        <f>A18+1</f>
        <v>2</v>
      </c>
      <c r="B19" s="13" t="e">
        <f>[10]!Table2245789101125[Pick Up]</f>
        <v>#REF!</v>
      </c>
      <c r="C19" s="90" t="str">
        <f>[10]BKI032210038307!A3</f>
        <v>BKI032210038307</v>
      </c>
      <c r="D19" s="15" t="s">
        <v>304</v>
      </c>
      <c r="E19" s="15" t="s">
        <v>305</v>
      </c>
      <c r="F19" s="16">
        <v>1</v>
      </c>
      <c r="G19" s="179">
        <v>100</v>
      </c>
      <c r="H19" s="277">
        <v>14000</v>
      </c>
      <c r="I19" s="278"/>
      <c r="J19" s="177">
        <f t="shared" ref="J19:J22" si="0">G19*H19</f>
        <v>1400000</v>
      </c>
      <c r="L19"/>
    </row>
    <row r="20" spans="1:12" ht="33" customHeight="1" x14ac:dyDescent="0.25">
      <c r="A20" s="12">
        <f t="shared" ref="A20:A22" si="1">A19+1</f>
        <v>3</v>
      </c>
      <c r="B20" s="13">
        <f>[10]BKI032210038315!E3</f>
        <v>44435</v>
      </c>
      <c r="C20" s="90" t="str">
        <f>[10]BKI032210038315!A3</f>
        <v>BKI032210038315</v>
      </c>
      <c r="D20" s="15" t="s">
        <v>304</v>
      </c>
      <c r="E20" s="15" t="s">
        <v>305</v>
      </c>
      <c r="F20" s="16">
        <v>4</v>
      </c>
      <c r="G20" s="179">
        <f>[10]BKI032210038315!N7</f>
        <v>124</v>
      </c>
      <c r="H20" s="277">
        <v>14000</v>
      </c>
      <c r="I20" s="278"/>
      <c r="J20" s="177">
        <f t="shared" si="0"/>
        <v>1736000</v>
      </c>
      <c r="L20"/>
    </row>
    <row r="21" spans="1:12" ht="33" customHeight="1" x14ac:dyDescent="0.25">
      <c r="A21" s="12">
        <f t="shared" si="1"/>
        <v>4</v>
      </c>
      <c r="B21" s="13" t="e">
        <f>[10]!Table2245789101124[Pick Up]</f>
        <v>#REF!</v>
      </c>
      <c r="C21" s="90" t="str">
        <f>[10]BKI032210038323!A3</f>
        <v>BKI032210038323</v>
      </c>
      <c r="D21" s="15" t="s">
        <v>304</v>
      </c>
      <c r="E21" s="15" t="s">
        <v>305</v>
      </c>
      <c r="F21" s="16">
        <v>1</v>
      </c>
      <c r="G21" s="179">
        <v>100</v>
      </c>
      <c r="H21" s="277">
        <v>14000</v>
      </c>
      <c r="I21" s="278"/>
      <c r="J21" s="177">
        <f t="shared" si="0"/>
        <v>1400000</v>
      </c>
      <c r="L21"/>
    </row>
    <row r="22" spans="1:12" ht="33" customHeight="1" x14ac:dyDescent="0.25">
      <c r="A22" s="12">
        <f t="shared" si="1"/>
        <v>5</v>
      </c>
      <c r="B22" s="13">
        <f>[10]BKI032210038331!E3</f>
        <v>44437</v>
      </c>
      <c r="C22" s="90" t="str">
        <f>[10]BKI032210038331!A3</f>
        <v>BKI032210038331</v>
      </c>
      <c r="D22" s="15" t="s">
        <v>304</v>
      </c>
      <c r="E22" s="15" t="s">
        <v>305</v>
      </c>
      <c r="F22" s="16">
        <v>14</v>
      </c>
      <c r="G22" s="179">
        <f>[10]BKI032210038331!N17</f>
        <v>260</v>
      </c>
      <c r="H22" s="277">
        <v>14000</v>
      </c>
      <c r="I22" s="278"/>
      <c r="J22" s="177">
        <f t="shared" si="0"/>
        <v>3640000</v>
      </c>
      <c r="L22"/>
    </row>
    <row r="23" spans="1:12" ht="32.25" customHeight="1" thickBot="1" x14ac:dyDescent="0.3">
      <c r="A23" s="218" t="s">
        <v>24</v>
      </c>
      <c r="B23" s="219"/>
      <c r="C23" s="219"/>
      <c r="D23" s="219"/>
      <c r="E23" s="219"/>
      <c r="F23" s="219"/>
      <c r="G23" s="219"/>
      <c r="H23" s="219"/>
      <c r="I23" s="220"/>
      <c r="J23" s="17">
        <f>SUM(J18:J22)</f>
        <v>11416293</v>
      </c>
      <c r="L23" s="3"/>
    </row>
    <row r="24" spans="1:12" x14ac:dyDescent="0.25">
      <c r="A24" s="221"/>
      <c r="B24" s="221"/>
      <c r="C24" s="175"/>
      <c r="D24" s="175"/>
      <c r="E24" s="175"/>
      <c r="F24" s="175"/>
      <c r="G24" s="175"/>
      <c r="H24" s="18"/>
      <c r="I24" s="18"/>
      <c r="J24" s="19"/>
    </row>
    <row r="25" spans="1:12" x14ac:dyDescent="0.25">
      <c r="A25" s="175"/>
      <c r="B25" s="175"/>
      <c r="C25" s="175"/>
      <c r="D25" s="175"/>
      <c r="E25" s="175"/>
      <c r="F25" s="175"/>
      <c r="G25" s="37" t="s">
        <v>34</v>
      </c>
      <c r="H25" s="37"/>
      <c r="I25" s="18"/>
      <c r="J25" s="19">
        <f>J23*10%</f>
        <v>1141629.3</v>
      </c>
      <c r="L25" s="20"/>
    </row>
    <row r="26" spans="1:12" x14ac:dyDescent="0.25">
      <c r="A26" s="175"/>
      <c r="B26" s="175"/>
      <c r="C26" s="175"/>
      <c r="D26" s="175"/>
      <c r="E26" s="175"/>
      <c r="F26" s="175"/>
      <c r="G26" s="92" t="s">
        <v>76</v>
      </c>
      <c r="H26" s="92"/>
      <c r="I26" s="93"/>
      <c r="J26" s="94">
        <f>J23-J25</f>
        <v>10274663.699999999</v>
      </c>
      <c r="L26" s="20"/>
    </row>
    <row r="27" spans="1:12" x14ac:dyDescent="0.25">
      <c r="A27" s="175"/>
      <c r="B27" s="175"/>
      <c r="C27" s="175"/>
      <c r="D27" s="175"/>
      <c r="E27" s="175"/>
      <c r="F27" s="175"/>
      <c r="G27" s="37" t="s">
        <v>25</v>
      </c>
      <c r="H27" s="37"/>
      <c r="I27" s="20" t="e">
        <f>#REF!*1%</f>
        <v>#REF!</v>
      </c>
      <c r="J27" s="19">
        <f>J26*1%</f>
        <v>102746.63699999999</v>
      </c>
    </row>
    <row r="28" spans="1:12" ht="16.5" thickBot="1" x14ac:dyDescent="0.3">
      <c r="A28" s="175"/>
      <c r="B28" s="175"/>
      <c r="C28" s="175"/>
      <c r="D28" s="175"/>
      <c r="E28" s="175"/>
      <c r="F28" s="175"/>
      <c r="G28" s="38" t="s">
        <v>43</v>
      </c>
      <c r="H28" s="38"/>
      <c r="I28" s="21">
        <f>I24*10%</f>
        <v>0</v>
      </c>
      <c r="J28" s="21">
        <f>J26*2%</f>
        <v>205493.27399999998</v>
      </c>
    </row>
    <row r="29" spans="1:12" x14ac:dyDescent="0.25">
      <c r="E29" s="1"/>
      <c r="F29" s="1"/>
      <c r="G29" s="22" t="s">
        <v>77</v>
      </c>
      <c r="H29" s="22"/>
      <c r="I29" s="23" t="e">
        <f>I23+I27</f>
        <v>#REF!</v>
      </c>
      <c r="J29" s="23">
        <f>J26+J27-J28</f>
        <v>10171917.062999999</v>
      </c>
    </row>
    <row r="30" spans="1:12" x14ac:dyDescent="0.25">
      <c r="E30" s="1"/>
      <c r="F30" s="1"/>
      <c r="G30" s="22"/>
      <c r="H30" s="22"/>
      <c r="I30" s="23"/>
      <c r="J30" s="23"/>
    </row>
    <row r="31" spans="1:12" x14ac:dyDescent="0.25">
      <c r="A31" s="1" t="s">
        <v>306</v>
      </c>
      <c r="D31" s="1"/>
      <c r="E31" s="1"/>
      <c r="F31" s="1"/>
      <c r="G31" s="1"/>
      <c r="H31" s="22"/>
      <c r="I31" s="22"/>
      <c r="J31" s="23"/>
    </row>
    <row r="32" spans="1:12" x14ac:dyDescent="0.25">
      <c r="A32" s="35"/>
      <c r="D32" s="1"/>
      <c r="E32" s="1"/>
      <c r="F32" s="1"/>
      <c r="G32" s="1"/>
      <c r="H32" s="22"/>
      <c r="I32" s="22"/>
      <c r="J32" s="23"/>
    </row>
    <row r="33" spans="1:10" x14ac:dyDescent="0.25">
      <c r="D33" s="1"/>
      <c r="E33" s="1"/>
      <c r="F33" s="1"/>
      <c r="G33" s="1"/>
      <c r="H33" s="22"/>
      <c r="I33" s="22"/>
      <c r="J33" s="23"/>
    </row>
    <row r="34" spans="1:10" x14ac:dyDescent="0.25">
      <c r="A34" s="24" t="s">
        <v>28</v>
      </c>
    </row>
    <row r="35" spans="1:10" x14ac:dyDescent="0.25">
      <c r="A35" s="25" t="s">
        <v>29</v>
      </c>
      <c r="B35" s="26"/>
      <c r="C35" s="26"/>
      <c r="D35" s="27"/>
      <c r="E35" s="27"/>
      <c r="F35" s="27"/>
      <c r="G35" s="27"/>
    </row>
    <row r="36" spans="1:10" x14ac:dyDescent="0.25">
      <c r="A36" s="25" t="s">
        <v>30</v>
      </c>
      <c r="B36" s="26"/>
      <c r="C36" s="26"/>
      <c r="D36" s="27"/>
      <c r="E36" s="27"/>
      <c r="F36" s="27"/>
      <c r="G36" s="27"/>
    </row>
    <row r="37" spans="1:10" x14ac:dyDescent="0.25">
      <c r="A37" s="28" t="s">
        <v>31</v>
      </c>
      <c r="B37" s="29"/>
      <c r="C37" s="29"/>
      <c r="D37" s="27"/>
      <c r="E37" s="27"/>
      <c r="F37" s="27"/>
      <c r="G37" s="27"/>
    </row>
    <row r="38" spans="1:10" x14ac:dyDescent="0.25">
      <c r="A38" s="30" t="s">
        <v>0</v>
      </c>
      <c r="B38" s="31"/>
      <c r="C38" s="31"/>
      <c r="D38" s="27"/>
      <c r="E38" s="27"/>
      <c r="F38" s="27"/>
      <c r="G38" s="27"/>
    </row>
    <row r="39" spans="1:10" x14ac:dyDescent="0.25">
      <c r="A39" s="32"/>
      <c r="B39" s="32"/>
      <c r="C39" s="32"/>
    </row>
    <row r="40" spans="1:10" x14ac:dyDescent="0.25">
      <c r="H40" s="33" t="s">
        <v>32</v>
      </c>
      <c r="I40" s="276">
        <f>+J13</f>
        <v>44520</v>
      </c>
      <c r="J40" s="276"/>
    </row>
    <row r="44" spans="1:10" ht="18" customHeight="1" x14ac:dyDescent="0.25"/>
    <row r="45" spans="1:10" ht="17.25" customHeight="1" x14ac:dyDescent="0.25"/>
    <row r="47" spans="1:10" x14ac:dyDescent="0.25">
      <c r="H47" s="223" t="s">
        <v>33</v>
      </c>
      <c r="I47" s="223"/>
      <c r="J47" s="223"/>
    </row>
  </sheetData>
  <mergeCells count="14">
    <mergeCell ref="H18:I18"/>
    <mergeCell ref="A10:J10"/>
    <mergeCell ref="G12:H12"/>
    <mergeCell ref="G13:H13"/>
    <mergeCell ref="G14:H14"/>
    <mergeCell ref="H17:I17"/>
    <mergeCell ref="I40:J40"/>
    <mergeCell ref="H47:J47"/>
    <mergeCell ref="H19:I19"/>
    <mergeCell ref="H20:I20"/>
    <mergeCell ref="H21:I21"/>
    <mergeCell ref="H22:I22"/>
    <mergeCell ref="A23:I23"/>
    <mergeCell ref="A24:B24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4"/>
  <sheetViews>
    <sheetView topLeftCell="A10" workbookViewId="0">
      <selection activeCell="J15" sqref="J15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6.42578125" style="2" customWidth="1"/>
    <col min="5" max="5" width="13.85546875" style="2" customWidth="1"/>
    <col min="6" max="6" width="6.85546875" style="2" bestFit="1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9.5703125" style="2" customWidth="1"/>
    <col min="11" max="11" width="9.140625" style="2"/>
    <col min="12" max="12" width="15.710937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2"/>
      <c r="J10" s="213"/>
    </row>
    <row r="12" spans="1:10" x14ac:dyDescent="0.25">
      <c r="A12" s="2" t="s">
        <v>7</v>
      </c>
      <c r="B12" s="2" t="s">
        <v>8</v>
      </c>
      <c r="G12" s="242" t="s">
        <v>9</v>
      </c>
      <c r="H12" s="242"/>
      <c r="I12" s="7" t="s">
        <v>10</v>
      </c>
      <c r="J12" s="8" t="s">
        <v>313</v>
      </c>
    </row>
    <row r="13" spans="1:10" x14ac:dyDescent="0.25">
      <c r="G13" s="242" t="s">
        <v>11</v>
      </c>
      <c r="H13" s="242"/>
      <c r="I13" s="7" t="s">
        <v>10</v>
      </c>
      <c r="J13" s="168">
        <v>44520</v>
      </c>
    </row>
    <row r="14" spans="1:10" x14ac:dyDescent="0.25">
      <c r="G14" s="242" t="s">
        <v>73</v>
      </c>
      <c r="H14" s="242"/>
      <c r="I14" s="7" t="s">
        <v>10</v>
      </c>
      <c r="J14" s="2" t="s">
        <v>309</v>
      </c>
    </row>
    <row r="15" spans="1:10" x14ac:dyDescent="0.25">
      <c r="A15" s="2" t="s">
        <v>13</v>
      </c>
      <c r="B15" s="8" t="s">
        <v>14</v>
      </c>
      <c r="C15" s="8"/>
      <c r="I15" s="7"/>
      <c r="J15" s="2" t="s">
        <v>295</v>
      </c>
    </row>
    <row r="16" spans="1:10" ht="16.5" thickBot="1" x14ac:dyDescent="0.3"/>
    <row r="17" spans="1:12" ht="26.25" customHeight="1" x14ac:dyDescent="0.25">
      <c r="A17" s="10" t="s">
        <v>15</v>
      </c>
      <c r="B17" s="75" t="s">
        <v>16</v>
      </c>
      <c r="C17" s="75" t="s">
        <v>17</v>
      </c>
      <c r="D17" s="75" t="s">
        <v>18</v>
      </c>
      <c r="E17" s="75" t="s">
        <v>19</v>
      </c>
      <c r="F17" s="176" t="s">
        <v>20</v>
      </c>
      <c r="G17" s="176" t="s">
        <v>21</v>
      </c>
      <c r="H17" s="238" t="s">
        <v>22</v>
      </c>
      <c r="I17" s="239"/>
      <c r="J17" s="11" t="s">
        <v>23</v>
      </c>
    </row>
    <row r="18" spans="1:12" ht="48" customHeight="1" x14ac:dyDescent="0.25">
      <c r="A18" s="12">
        <v>1</v>
      </c>
      <c r="B18" s="13">
        <f>[11]BKI032210038249!E3</f>
        <v>44429</v>
      </c>
      <c r="C18" s="90" t="str">
        <f>[11]BKI032210038249!A3</f>
        <v>BKI032210038249</v>
      </c>
      <c r="D18" s="15" t="s">
        <v>310</v>
      </c>
      <c r="E18" s="15" t="str">
        <f>[11]BKI032210038249!D3</f>
        <v>DOBO</v>
      </c>
      <c r="F18" s="16">
        <v>34</v>
      </c>
      <c r="G18" s="91">
        <f>[11]BKI032210038249!N37</f>
        <v>485</v>
      </c>
      <c r="H18" s="240">
        <v>30000</v>
      </c>
      <c r="I18" s="241"/>
      <c r="J18" s="177">
        <f>G18*H18</f>
        <v>14550000</v>
      </c>
      <c r="L18"/>
    </row>
    <row r="19" spans="1:12" ht="48" customHeight="1" x14ac:dyDescent="0.25">
      <c r="A19" s="12">
        <f>A18+1</f>
        <v>2</v>
      </c>
      <c r="B19" s="13">
        <f>[11]BKI032210038356!E3</f>
        <v>44429</v>
      </c>
      <c r="C19" s="90" t="str">
        <f>[11]BKI032210038356!A3</f>
        <v>BKI032210038356</v>
      </c>
      <c r="D19" s="15" t="s">
        <v>311</v>
      </c>
      <c r="E19" s="15" t="str">
        <f>[11]BKI032210038356!D3</f>
        <v>SAUMLAKI</v>
      </c>
      <c r="F19" s="16">
        <v>42</v>
      </c>
      <c r="G19" s="16">
        <f>[11]BKI032210038356!N45</f>
        <v>922</v>
      </c>
      <c r="H19" s="240">
        <v>30000</v>
      </c>
      <c r="I19" s="241"/>
      <c r="J19" s="177">
        <f t="shared" ref="J19" si="0">G19*H19</f>
        <v>27660000</v>
      </c>
      <c r="L19"/>
    </row>
    <row r="20" spans="1:12" ht="32.25" customHeight="1" thickBot="1" x14ac:dyDescent="0.3">
      <c r="A20" s="218" t="s">
        <v>24</v>
      </c>
      <c r="B20" s="219"/>
      <c r="C20" s="219"/>
      <c r="D20" s="219"/>
      <c r="E20" s="219"/>
      <c r="F20" s="219"/>
      <c r="G20" s="219"/>
      <c r="H20" s="219"/>
      <c r="I20" s="220"/>
      <c r="J20" s="17">
        <f>SUM(J18:J19)</f>
        <v>42210000</v>
      </c>
      <c r="L20" s="3" t="e">
        <f>[11]BKI032210038249!P42+#REF!+#REF!+#REF!+#REF!+#REF!+#REF!+#REF!+#REF!+#REF!+#REF!+#REF!+#REF!+#REF!+#REF!+#REF!+#REF!+#REF!+#REF!+#REF!+#REF!+#REF!+#REF!+#REF!+#REF!+#REF!+#REF!+#REF!+#REF!+#REF!</f>
        <v>#REF!</v>
      </c>
    </row>
    <row r="21" spans="1:12" x14ac:dyDescent="0.25">
      <c r="A21" s="221"/>
      <c r="B21" s="221"/>
      <c r="C21" s="175"/>
      <c r="D21" s="175"/>
      <c r="E21" s="175"/>
      <c r="F21" s="175"/>
      <c r="G21" s="175"/>
      <c r="H21" s="18"/>
      <c r="I21" s="18"/>
      <c r="J21" s="19"/>
    </row>
    <row r="22" spans="1:12" x14ac:dyDescent="0.25">
      <c r="A22" s="175"/>
      <c r="B22" s="175"/>
      <c r="C22" s="175"/>
      <c r="D22" s="175"/>
      <c r="E22" s="175"/>
      <c r="F22" s="175"/>
      <c r="G22" s="37" t="s">
        <v>34</v>
      </c>
      <c r="H22" s="37"/>
      <c r="I22" s="18"/>
      <c r="J22" s="19">
        <f>J20*10%</f>
        <v>4221000</v>
      </c>
      <c r="L22" s="20"/>
    </row>
    <row r="23" spans="1:12" x14ac:dyDescent="0.25">
      <c r="A23" s="175"/>
      <c r="B23" s="175"/>
      <c r="C23" s="175"/>
      <c r="D23" s="175"/>
      <c r="E23" s="175"/>
      <c r="F23" s="175"/>
      <c r="G23" s="92" t="s">
        <v>76</v>
      </c>
      <c r="H23" s="92"/>
      <c r="I23" s="93"/>
      <c r="J23" s="94">
        <f>J20-J22</f>
        <v>37989000</v>
      </c>
      <c r="L23" s="20"/>
    </row>
    <row r="24" spans="1:12" x14ac:dyDescent="0.25">
      <c r="A24" s="175"/>
      <c r="B24" s="175"/>
      <c r="C24" s="175"/>
      <c r="D24" s="175"/>
      <c r="E24" s="175"/>
      <c r="F24" s="175"/>
      <c r="G24" s="37" t="s">
        <v>25</v>
      </c>
      <c r="H24" s="37"/>
      <c r="I24" s="20" t="e">
        <f>#REF!*1%</f>
        <v>#REF!</v>
      </c>
      <c r="J24" s="19">
        <f>J23*1%</f>
        <v>379890</v>
      </c>
    </row>
    <row r="25" spans="1:12" ht="16.5" thickBot="1" x14ac:dyDescent="0.3">
      <c r="A25" s="175"/>
      <c r="B25" s="175"/>
      <c r="C25" s="175"/>
      <c r="D25" s="175"/>
      <c r="E25" s="175"/>
      <c r="F25" s="175"/>
      <c r="G25" s="38" t="s">
        <v>43</v>
      </c>
      <c r="H25" s="38"/>
      <c r="I25" s="21">
        <f>I21*10%</f>
        <v>0</v>
      </c>
      <c r="J25" s="21">
        <f>J23*2%</f>
        <v>759780</v>
      </c>
    </row>
    <row r="26" spans="1:12" x14ac:dyDescent="0.25">
      <c r="E26" s="1"/>
      <c r="F26" s="1"/>
      <c r="G26" s="22" t="s">
        <v>77</v>
      </c>
      <c r="H26" s="22"/>
      <c r="I26" s="23" t="e">
        <f>I20+I24</f>
        <v>#REF!</v>
      </c>
      <c r="J26" s="23">
        <f>J23+J24-J25</f>
        <v>37609110</v>
      </c>
    </row>
    <row r="27" spans="1:12" x14ac:dyDescent="0.25">
      <c r="E27" s="1"/>
      <c r="F27" s="1"/>
      <c r="G27" s="22"/>
      <c r="H27" s="22"/>
      <c r="I27" s="23"/>
      <c r="J27" s="23"/>
    </row>
    <row r="28" spans="1:12" x14ac:dyDescent="0.25">
      <c r="A28" s="1" t="s">
        <v>312</v>
      </c>
      <c r="D28" s="1"/>
      <c r="E28" s="1"/>
      <c r="F28" s="1"/>
      <c r="G28" s="1"/>
      <c r="H28" s="22"/>
      <c r="I28" s="22"/>
      <c r="J28" s="23"/>
    </row>
    <row r="29" spans="1:12" x14ac:dyDescent="0.25">
      <c r="A29" s="35"/>
      <c r="D29" s="1"/>
      <c r="E29" s="1"/>
      <c r="F29" s="1"/>
      <c r="G29" s="1"/>
      <c r="H29" s="22"/>
      <c r="I29" s="22"/>
      <c r="J29" s="23"/>
    </row>
    <row r="30" spans="1:12" x14ac:dyDescent="0.25">
      <c r="D30" s="1"/>
      <c r="E30" s="1"/>
      <c r="F30" s="1"/>
      <c r="G30" s="1"/>
      <c r="H30" s="22"/>
      <c r="I30" s="22"/>
      <c r="J30" s="23"/>
    </row>
    <row r="31" spans="1:12" x14ac:dyDescent="0.25">
      <c r="A31" s="24" t="s">
        <v>28</v>
      </c>
    </row>
    <row r="32" spans="1:12" x14ac:dyDescent="0.25">
      <c r="A32" s="25" t="s">
        <v>29</v>
      </c>
      <c r="B32" s="26"/>
      <c r="C32" s="26"/>
      <c r="D32" s="27"/>
      <c r="E32" s="27"/>
      <c r="F32" s="27"/>
      <c r="G32" s="27"/>
    </row>
    <row r="33" spans="1:10" x14ac:dyDescent="0.25">
      <c r="A33" s="25" t="s">
        <v>30</v>
      </c>
      <c r="B33" s="26"/>
      <c r="C33" s="26"/>
      <c r="D33" s="27"/>
      <c r="E33" s="27"/>
      <c r="F33" s="27"/>
      <c r="G33" s="27"/>
    </row>
    <row r="34" spans="1:10" x14ac:dyDescent="0.25">
      <c r="A34" s="28" t="s">
        <v>31</v>
      </c>
      <c r="B34" s="29"/>
      <c r="C34" s="29"/>
      <c r="D34" s="27"/>
      <c r="E34" s="27"/>
      <c r="F34" s="27"/>
      <c r="G34" s="27"/>
    </row>
    <row r="35" spans="1:10" x14ac:dyDescent="0.25">
      <c r="A35" s="30" t="s">
        <v>0</v>
      </c>
      <c r="B35" s="31"/>
      <c r="C35" s="31"/>
      <c r="D35" s="27"/>
      <c r="E35" s="27"/>
      <c r="F35" s="27"/>
      <c r="G35" s="27"/>
    </row>
    <row r="36" spans="1:10" x14ac:dyDescent="0.25">
      <c r="A36" s="32"/>
      <c r="B36" s="32"/>
      <c r="C36" s="32"/>
    </row>
    <row r="37" spans="1:10" x14ac:dyDescent="0.25">
      <c r="H37" s="33" t="s">
        <v>32</v>
      </c>
      <c r="I37" s="276">
        <f>+J13</f>
        <v>44520</v>
      </c>
      <c r="J37" s="276"/>
    </row>
    <row r="41" spans="1:10" ht="18" customHeight="1" x14ac:dyDescent="0.25"/>
    <row r="42" spans="1:10" ht="17.25" customHeight="1" x14ac:dyDescent="0.25"/>
    <row r="44" spans="1:10" x14ac:dyDescent="0.25">
      <c r="H44" s="223" t="s">
        <v>33</v>
      </c>
      <c r="I44" s="223"/>
      <c r="J44" s="223"/>
    </row>
  </sheetData>
  <mergeCells count="11">
    <mergeCell ref="H18:I18"/>
    <mergeCell ref="A10:J10"/>
    <mergeCell ref="G12:H12"/>
    <mergeCell ref="G13:H13"/>
    <mergeCell ref="G14:H14"/>
    <mergeCell ref="H17:I17"/>
    <mergeCell ref="H19:I19"/>
    <mergeCell ref="A20:I20"/>
    <mergeCell ref="A21:B21"/>
    <mergeCell ref="I37:J37"/>
    <mergeCell ref="H44:J44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0" workbookViewId="0">
      <selection activeCell="I24" sqref="I24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6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2" t="s">
        <v>81</v>
      </c>
      <c r="G12" s="3" t="s">
        <v>9</v>
      </c>
      <c r="H12" s="7" t="s">
        <v>10</v>
      </c>
      <c r="I12" s="8" t="s">
        <v>314</v>
      </c>
    </row>
    <row r="13" spans="1:9" x14ac:dyDescent="0.25">
      <c r="G13" s="3" t="s">
        <v>11</v>
      </c>
      <c r="H13" s="7" t="s">
        <v>10</v>
      </c>
      <c r="I13" s="9" t="s">
        <v>315</v>
      </c>
    </row>
    <row r="14" spans="1:9" x14ac:dyDescent="0.25">
      <c r="G14" s="3" t="s">
        <v>12</v>
      </c>
      <c r="H14" s="7" t="s">
        <v>10</v>
      </c>
      <c r="I14" s="9" t="s">
        <v>316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x14ac:dyDescent="0.25">
      <c r="A17" s="10" t="s">
        <v>15</v>
      </c>
      <c r="B17" s="75" t="s">
        <v>16</v>
      </c>
      <c r="C17" s="75" t="s">
        <v>17</v>
      </c>
      <c r="D17" s="75" t="s">
        <v>18</v>
      </c>
      <c r="E17" s="75" t="s">
        <v>19</v>
      </c>
      <c r="F17" s="184" t="s">
        <v>35</v>
      </c>
      <c r="G17" s="238" t="s">
        <v>22</v>
      </c>
      <c r="H17" s="239"/>
      <c r="I17" s="11" t="s">
        <v>23</v>
      </c>
    </row>
    <row r="18" spans="1:17" ht="63" x14ac:dyDescent="0.25">
      <c r="A18" s="12">
        <v>1</v>
      </c>
      <c r="B18" s="97">
        <v>44498</v>
      </c>
      <c r="C18" s="186">
        <v>39354</v>
      </c>
      <c r="D18" s="15" t="s">
        <v>317</v>
      </c>
      <c r="E18" s="15" t="s">
        <v>318</v>
      </c>
      <c r="F18" s="16">
        <v>1</v>
      </c>
      <c r="G18" s="216">
        <v>15800000</v>
      </c>
      <c r="H18" s="217"/>
      <c r="I18" s="185">
        <f>G18</f>
        <v>15800000</v>
      </c>
      <c r="K18"/>
    </row>
    <row r="19" spans="1:17" ht="16.5" thickBot="1" x14ac:dyDescent="0.3">
      <c r="A19" s="218" t="s">
        <v>24</v>
      </c>
      <c r="B19" s="219"/>
      <c r="C19" s="219"/>
      <c r="D19" s="219"/>
      <c r="E19" s="219"/>
      <c r="F19" s="219"/>
      <c r="G19" s="219"/>
      <c r="H19" s="220"/>
      <c r="I19" s="17">
        <f>SUM(I18:I18)</f>
        <v>15800000</v>
      </c>
      <c r="K19" s="2" t="s">
        <v>26</v>
      </c>
    </row>
    <row r="20" spans="1:17" x14ac:dyDescent="0.25">
      <c r="A20" s="221"/>
      <c r="B20" s="221"/>
      <c r="C20" s="183"/>
      <c r="D20" s="183"/>
      <c r="E20" s="183"/>
      <c r="F20" s="183"/>
      <c r="G20" s="18"/>
      <c r="H20" s="18"/>
      <c r="I20" s="19"/>
    </row>
    <row r="21" spans="1:17" x14ac:dyDescent="0.25">
      <c r="A21" s="183"/>
      <c r="B21" s="183"/>
      <c r="C21" s="183"/>
      <c r="D21" s="183"/>
      <c r="E21" s="183"/>
      <c r="F21" s="183"/>
      <c r="G21" s="37" t="s">
        <v>25</v>
      </c>
      <c r="H21" s="20" t="e">
        <f>#REF!*1%</f>
        <v>#REF!</v>
      </c>
      <c r="I21" s="19">
        <f>I19*1%</f>
        <v>158000</v>
      </c>
    </row>
    <row r="22" spans="1:17" x14ac:dyDescent="0.25">
      <c r="A22" s="183"/>
      <c r="B22" s="183"/>
      <c r="C22" s="183"/>
      <c r="D22" s="183"/>
      <c r="E22" s="183"/>
      <c r="F22" s="183"/>
      <c r="G22" s="37" t="s">
        <v>319</v>
      </c>
      <c r="H22" s="19">
        <f>H20*10%</f>
        <v>0</v>
      </c>
      <c r="I22" s="19">
        <v>7400000</v>
      </c>
    </row>
    <row r="23" spans="1:17" ht="16.5" thickBot="1" x14ac:dyDescent="0.3">
      <c r="E23" s="1"/>
      <c r="F23" s="1"/>
      <c r="G23" s="34" t="s">
        <v>84</v>
      </c>
      <c r="H23" s="21">
        <v>0</v>
      </c>
      <c r="I23" s="21">
        <f>I19-I22</f>
        <v>8400000</v>
      </c>
      <c r="Q23" s="2" t="s">
        <v>26</v>
      </c>
    </row>
    <row r="24" spans="1:17" x14ac:dyDescent="0.25">
      <c r="E24" s="1"/>
      <c r="F24" s="1"/>
      <c r="G24" s="22" t="s">
        <v>27</v>
      </c>
      <c r="H24" s="23" t="e">
        <f>H19+H21</f>
        <v>#REF!</v>
      </c>
      <c r="I24" s="23">
        <f>I23+I21</f>
        <v>8558000</v>
      </c>
    </row>
    <row r="25" spans="1:17" x14ac:dyDescent="0.25">
      <c r="E25" s="1"/>
      <c r="F25" s="1"/>
      <c r="G25" s="22"/>
      <c r="H25" s="23"/>
      <c r="I25" s="23"/>
    </row>
    <row r="26" spans="1:17" x14ac:dyDescent="0.25">
      <c r="A26" s="1" t="s">
        <v>320</v>
      </c>
      <c r="D26" s="1"/>
      <c r="E26" s="1"/>
      <c r="F26" s="1"/>
      <c r="G26" s="22"/>
      <c r="H26" s="22"/>
      <c r="I26" s="23"/>
    </row>
    <row r="27" spans="1:17" x14ac:dyDescent="0.25">
      <c r="A27" s="35"/>
      <c r="D27" s="1"/>
      <c r="E27" s="1"/>
      <c r="F27" s="1"/>
      <c r="G27" s="22"/>
      <c r="H27" s="22"/>
      <c r="I27" s="23"/>
    </row>
    <row r="28" spans="1:17" x14ac:dyDescent="0.25">
      <c r="D28" s="1"/>
      <c r="E28" s="1"/>
      <c r="F28" s="1"/>
      <c r="G28" s="22"/>
      <c r="H28" s="22"/>
      <c r="I28" s="23"/>
    </row>
    <row r="29" spans="1:17" x14ac:dyDescent="0.25">
      <c r="A29" s="24" t="s">
        <v>28</v>
      </c>
    </row>
    <row r="30" spans="1:17" x14ac:dyDescent="0.25">
      <c r="A30" s="25" t="s">
        <v>29</v>
      </c>
      <c r="B30" s="26"/>
      <c r="C30" s="26"/>
      <c r="D30" s="27"/>
      <c r="E30" s="27"/>
      <c r="F30" s="27"/>
    </row>
    <row r="31" spans="1:17" x14ac:dyDescent="0.25">
      <c r="A31" s="25" t="s">
        <v>30</v>
      </c>
      <c r="B31" s="26"/>
      <c r="C31" s="26"/>
      <c r="D31" s="27"/>
      <c r="E31" s="27"/>
      <c r="F31" s="27"/>
    </row>
    <row r="32" spans="1:17" x14ac:dyDescent="0.25">
      <c r="A32" s="28" t="s">
        <v>31</v>
      </c>
      <c r="B32" s="29"/>
      <c r="C32" s="29"/>
      <c r="D32" s="27"/>
      <c r="E32" s="27"/>
      <c r="F32" s="27"/>
    </row>
    <row r="33" spans="1:9" x14ac:dyDescent="0.25">
      <c r="A33" s="30" t="s">
        <v>0</v>
      </c>
      <c r="B33" s="31"/>
      <c r="C33" s="31"/>
      <c r="D33" s="27"/>
      <c r="E33" s="27"/>
      <c r="F33" s="27"/>
    </row>
    <row r="34" spans="1:9" x14ac:dyDescent="0.25">
      <c r="A34" s="36"/>
      <c r="B34" s="36"/>
      <c r="C34" s="36"/>
    </row>
    <row r="35" spans="1:9" x14ac:dyDescent="0.25">
      <c r="A35" s="32"/>
      <c r="B35" s="32"/>
      <c r="C35" s="32"/>
    </row>
    <row r="36" spans="1:9" x14ac:dyDescent="0.25">
      <c r="G36" s="33" t="s">
        <v>32</v>
      </c>
      <c r="H36" s="222" t="str">
        <f>+I13</f>
        <v xml:space="preserve"> 24 November 2021</v>
      </c>
      <c r="I36" s="237"/>
    </row>
    <row r="43" spans="1:9" x14ac:dyDescent="0.25">
      <c r="G43" s="223" t="s">
        <v>33</v>
      </c>
      <c r="H43" s="223"/>
      <c r="I43" s="223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" right="0" top="0.75" bottom="0.75" header="0.3" footer="0.3"/>
  <pageSetup scale="90" orientation="portrait" horizontalDpi="4294967293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0" workbookViewId="0">
      <selection activeCell="D22" sqref="D22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2" t="s">
        <v>81</v>
      </c>
      <c r="G12" s="3" t="s">
        <v>9</v>
      </c>
      <c r="H12" s="7" t="s">
        <v>10</v>
      </c>
      <c r="I12" s="8" t="s">
        <v>321</v>
      </c>
    </row>
    <row r="13" spans="1:9" x14ac:dyDescent="0.25">
      <c r="G13" s="3" t="s">
        <v>11</v>
      </c>
      <c r="H13" s="7" t="s">
        <v>10</v>
      </c>
      <c r="I13" s="9" t="s">
        <v>315</v>
      </c>
    </row>
    <row r="14" spans="1:9" x14ac:dyDescent="0.25">
      <c r="G14" s="3" t="s">
        <v>12</v>
      </c>
      <c r="H14" s="7" t="s">
        <v>10</v>
      </c>
      <c r="I14" s="9" t="s">
        <v>316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x14ac:dyDescent="0.25">
      <c r="A17" s="10" t="s">
        <v>15</v>
      </c>
      <c r="B17" s="75" t="s">
        <v>16</v>
      </c>
      <c r="C17" s="75" t="s">
        <v>17</v>
      </c>
      <c r="D17" s="75" t="s">
        <v>18</v>
      </c>
      <c r="E17" s="75" t="s">
        <v>19</v>
      </c>
      <c r="F17" s="184" t="s">
        <v>35</v>
      </c>
      <c r="G17" s="238" t="s">
        <v>22</v>
      </c>
      <c r="H17" s="239"/>
      <c r="I17" s="11" t="s">
        <v>23</v>
      </c>
    </row>
    <row r="18" spans="1:17" ht="63" x14ac:dyDescent="0.25">
      <c r="A18" s="12">
        <v>1</v>
      </c>
      <c r="B18" s="97">
        <v>44504</v>
      </c>
      <c r="C18" s="186" t="s">
        <v>322</v>
      </c>
      <c r="D18" s="15" t="s">
        <v>325</v>
      </c>
      <c r="E18" s="15" t="s">
        <v>91</v>
      </c>
      <c r="F18" s="16">
        <v>1</v>
      </c>
      <c r="G18" s="216">
        <v>900000</v>
      </c>
      <c r="H18" s="217"/>
      <c r="I18" s="185">
        <f>G18</f>
        <v>900000</v>
      </c>
      <c r="K18"/>
    </row>
    <row r="19" spans="1:17" ht="16.5" thickBot="1" x14ac:dyDescent="0.3">
      <c r="A19" s="218" t="s">
        <v>24</v>
      </c>
      <c r="B19" s="219"/>
      <c r="C19" s="219"/>
      <c r="D19" s="219"/>
      <c r="E19" s="219"/>
      <c r="F19" s="219"/>
      <c r="G19" s="219"/>
      <c r="H19" s="220"/>
      <c r="I19" s="17">
        <f>SUM(I18:I18)</f>
        <v>900000</v>
      </c>
      <c r="K19" s="2" t="s">
        <v>26</v>
      </c>
    </row>
    <row r="20" spans="1:17" x14ac:dyDescent="0.25">
      <c r="A20" s="221"/>
      <c r="B20" s="221"/>
      <c r="C20" s="183"/>
      <c r="D20" s="183"/>
      <c r="E20" s="183"/>
      <c r="F20" s="183"/>
      <c r="G20" s="18"/>
      <c r="H20" s="18"/>
      <c r="I20" s="19"/>
    </row>
    <row r="21" spans="1:17" x14ac:dyDescent="0.25">
      <c r="A21" s="183"/>
      <c r="B21" s="183"/>
      <c r="C21" s="183"/>
      <c r="D21" s="183"/>
      <c r="E21" s="183"/>
      <c r="F21" s="183"/>
      <c r="G21" s="37" t="s">
        <v>25</v>
      </c>
      <c r="H21" s="20" t="e">
        <f>#REF!*1%</f>
        <v>#REF!</v>
      </c>
      <c r="I21" s="19">
        <f>I19*1%</f>
        <v>9000</v>
      </c>
    </row>
    <row r="22" spans="1:17" x14ac:dyDescent="0.25">
      <c r="A22" s="183"/>
      <c r="B22" s="183"/>
      <c r="C22" s="183"/>
      <c r="D22" s="183"/>
      <c r="E22" s="183"/>
      <c r="F22" s="183"/>
      <c r="G22" s="37" t="s">
        <v>323</v>
      </c>
      <c r="H22" s="19">
        <f>H20*10%</f>
        <v>0</v>
      </c>
      <c r="I22" s="19"/>
    </row>
    <row r="23" spans="1:17" ht="16.5" thickBot="1" x14ac:dyDescent="0.3">
      <c r="E23" s="1"/>
      <c r="F23" s="1"/>
      <c r="G23" s="34" t="s">
        <v>84</v>
      </c>
      <c r="H23" s="21">
        <v>0</v>
      </c>
      <c r="I23" s="21">
        <f>I19-I22</f>
        <v>900000</v>
      </c>
      <c r="Q23" s="2" t="s">
        <v>26</v>
      </c>
    </row>
    <row r="24" spans="1:17" x14ac:dyDescent="0.25">
      <c r="E24" s="1"/>
      <c r="F24" s="1"/>
      <c r="G24" s="22" t="s">
        <v>27</v>
      </c>
      <c r="H24" s="23" t="e">
        <f>H19+H21</f>
        <v>#REF!</v>
      </c>
      <c r="I24" s="23">
        <f>I23+I21</f>
        <v>909000</v>
      </c>
    </row>
    <row r="25" spans="1:17" x14ac:dyDescent="0.25">
      <c r="E25" s="1"/>
      <c r="F25" s="1"/>
      <c r="G25" s="22"/>
      <c r="H25" s="23"/>
      <c r="I25" s="23"/>
    </row>
    <row r="26" spans="1:17" x14ac:dyDescent="0.25">
      <c r="A26" s="1" t="s">
        <v>93</v>
      </c>
      <c r="D26" s="1"/>
      <c r="E26" s="1"/>
      <c r="F26" s="1"/>
      <c r="G26" s="22"/>
      <c r="H26" s="22"/>
      <c r="I26" s="23"/>
    </row>
    <row r="27" spans="1:17" x14ac:dyDescent="0.25">
      <c r="A27" s="35"/>
      <c r="D27" s="1"/>
      <c r="E27" s="1"/>
      <c r="F27" s="1"/>
      <c r="G27" s="22"/>
      <c r="H27" s="22"/>
      <c r="I27" s="23"/>
    </row>
    <row r="28" spans="1:17" x14ac:dyDescent="0.25">
      <c r="D28" s="1"/>
      <c r="E28" s="1"/>
      <c r="F28" s="1"/>
      <c r="G28" s="22"/>
      <c r="H28" s="22"/>
      <c r="I28" s="23"/>
    </row>
    <row r="29" spans="1:17" x14ac:dyDescent="0.25">
      <c r="A29" s="24" t="s">
        <v>28</v>
      </c>
    </row>
    <row r="30" spans="1:17" x14ac:dyDescent="0.25">
      <c r="A30" s="25" t="s">
        <v>29</v>
      </c>
      <c r="B30" s="26"/>
      <c r="C30" s="26"/>
      <c r="D30" s="27"/>
      <c r="E30" s="27"/>
      <c r="F30" s="27"/>
    </row>
    <row r="31" spans="1:17" x14ac:dyDescent="0.25">
      <c r="A31" s="25" t="s">
        <v>30</v>
      </c>
      <c r="B31" s="26"/>
      <c r="C31" s="26"/>
      <c r="D31" s="27"/>
      <c r="E31" s="27"/>
      <c r="F31" s="27"/>
    </row>
    <row r="32" spans="1:17" x14ac:dyDescent="0.25">
      <c r="A32" s="28" t="s">
        <v>31</v>
      </c>
      <c r="B32" s="29"/>
      <c r="C32" s="29"/>
      <c r="D32" s="27"/>
      <c r="E32" s="27"/>
      <c r="F32" s="27"/>
    </row>
    <row r="33" spans="1:9" x14ac:dyDescent="0.25">
      <c r="A33" s="30" t="s">
        <v>0</v>
      </c>
      <c r="B33" s="31"/>
      <c r="C33" s="31"/>
      <c r="D33" s="27"/>
      <c r="E33" s="27"/>
      <c r="F33" s="27"/>
    </row>
    <row r="34" spans="1:9" x14ac:dyDescent="0.25">
      <c r="A34" s="36"/>
      <c r="B34" s="36"/>
      <c r="C34" s="36"/>
    </row>
    <row r="35" spans="1:9" x14ac:dyDescent="0.25">
      <c r="A35" s="32"/>
      <c r="B35" s="32"/>
      <c r="C35" s="32"/>
    </row>
    <row r="36" spans="1:9" x14ac:dyDescent="0.25">
      <c r="G36" s="33" t="s">
        <v>32</v>
      </c>
      <c r="H36" s="222" t="str">
        <f>+I13</f>
        <v xml:space="preserve"> 24 November 2021</v>
      </c>
      <c r="I36" s="237"/>
    </row>
    <row r="43" spans="1:9" x14ac:dyDescent="0.25">
      <c r="G43" s="223" t="s">
        <v>33</v>
      </c>
      <c r="H43" s="223"/>
      <c r="I43" s="223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" right="0" top="0.75" bottom="0.75" header="0.3" footer="0.3"/>
  <pageSetup scale="90" orientation="portrait" horizontalDpi="4294967293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workbookViewId="0">
      <selection activeCell="E18" sqref="E18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2" t="s">
        <v>81</v>
      </c>
      <c r="G12" s="3" t="s">
        <v>9</v>
      </c>
      <c r="H12" s="7" t="s">
        <v>10</v>
      </c>
      <c r="I12" s="8" t="s">
        <v>329</v>
      </c>
    </row>
    <row r="13" spans="1:9" x14ac:dyDescent="0.25">
      <c r="G13" s="3" t="s">
        <v>11</v>
      </c>
      <c r="H13" s="7" t="s">
        <v>10</v>
      </c>
      <c r="I13" s="9" t="s">
        <v>315</v>
      </c>
    </row>
    <row r="14" spans="1:9" x14ac:dyDescent="0.25">
      <c r="G14" s="3" t="s">
        <v>12</v>
      </c>
      <c r="H14" s="7" t="s">
        <v>10</v>
      </c>
      <c r="I14" s="9" t="s">
        <v>316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x14ac:dyDescent="0.25">
      <c r="A17" s="10" t="s">
        <v>15</v>
      </c>
      <c r="B17" s="75" t="s">
        <v>16</v>
      </c>
      <c r="C17" s="75" t="s">
        <v>17</v>
      </c>
      <c r="D17" s="75" t="s">
        <v>18</v>
      </c>
      <c r="E17" s="75" t="s">
        <v>19</v>
      </c>
      <c r="F17" s="184" t="s">
        <v>35</v>
      </c>
      <c r="G17" s="238" t="s">
        <v>22</v>
      </c>
      <c r="H17" s="239"/>
      <c r="I17" s="11" t="s">
        <v>23</v>
      </c>
    </row>
    <row r="18" spans="1:17" ht="47.25" x14ac:dyDescent="0.25">
      <c r="A18" s="12">
        <v>1</v>
      </c>
      <c r="B18" s="97">
        <v>44508</v>
      </c>
      <c r="C18" s="186" t="s">
        <v>326</v>
      </c>
      <c r="D18" s="15" t="s">
        <v>327</v>
      </c>
      <c r="E18" s="15" t="s">
        <v>324</v>
      </c>
      <c r="F18" s="16">
        <v>1</v>
      </c>
      <c r="G18" s="216">
        <v>1100000</v>
      </c>
      <c r="H18" s="217"/>
      <c r="I18" s="185">
        <f>G18</f>
        <v>1100000</v>
      </c>
      <c r="K18"/>
    </row>
    <row r="19" spans="1:17" ht="16.5" thickBot="1" x14ac:dyDescent="0.3">
      <c r="A19" s="218" t="s">
        <v>24</v>
      </c>
      <c r="B19" s="219"/>
      <c r="C19" s="219"/>
      <c r="D19" s="219"/>
      <c r="E19" s="219"/>
      <c r="F19" s="219"/>
      <c r="G19" s="219"/>
      <c r="H19" s="220"/>
      <c r="I19" s="17">
        <f>SUM(I18:I18)</f>
        <v>1100000</v>
      </c>
      <c r="K19" s="2" t="s">
        <v>26</v>
      </c>
    </row>
    <row r="20" spans="1:17" x14ac:dyDescent="0.25">
      <c r="A20" s="221"/>
      <c r="B20" s="221"/>
      <c r="C20" s="183"/>
      <c r="D20" s="183"/>
      <c r="E20" s="183"/>
      <c r="F20" s="183"/>
      <c r="G20" s="18"/>
      <c r="H20" s="18"/>
      <c r="I20" s="19"/>
    </row>
    <row r="21" spans="1:17" x14ac:dyDescent="0.25">
      <c r="A21" s="183"/>
      <c r="B21" s="183"/>
      <c r="C21" s="183"/>
      <c r="D21" s="183"/>
      <c r="E21" s="183"/>
      <c r="F21" s="183"/>
      <c r="G21" s="37" t="s">
        <v>25</v>
      </c>
      <c r="H21" s="20" t="e">
        <f>#REF!*1%</f>
        <v>#REF!</v>
      </c>
      <c r="I21" s="19">
        <f>I19*1%</f>
        <v>11000</v>
      </c>
    </row>
    <row r="22" spans="1:17" x14ac:dyDescent="0.25">
      <c r="A22" s="183"/>
      <c r="B22" s="183"/>
      <c r="C22" s="183"/>
      <c r="D22" s="183"/>
      <c r="E22" s="183"/>
      <c r="F22" s="183"/>
      <c r="G22" s="37" t="s">
        <v>323</v>
      </c>
      <c r="H22" s="19">
        <f>H20*10%</f>
        <v>0</v>
      </c>
      <c r="I22" s="19"/>
    </row>
    <row r="23" spans="1:17" ht="16.5" thickBot="1" x14ac:dyDescent="0.3">
      <c r="E23" s="1"/>
      <c r="F23" s="1"/>
      <c r="G23" s="34" t="s">
        <v>84</v>
      </c>
      <c r="H23" s="21">
        <v>0</v>
      </c>
      <c r="I23" s="21">
        <f>I19-I22</f>
        <v>1100000</v>
      </c>
      <c r="Q23" s="2" t="s">
        <v>26</v>
      </c>
    </row>
    <row r="24" spans="1:17" x14ac:dyDescent="0.25">
      <c r="E24" s="1"/>
      <c r="F24" s="1"/>
      <c r="G24" s="22" t="s">
        <v>27</v>
      </c>
      <c r="H24" s="23" t="e">
        <f>H19+H21</f>
        <v>#REF!</v>
      </c>
      <c r="I24" s="23">
        <f>I23+I21</f>
        <v>1111000</v>
      </c>
    </row>
    <row r="25" spans="1:17" x14ac:dyDescent="0.25">
      <c r="E25" s="1"/>
      <c r="F25" s="1"/>
      <c r="G25" s="22"/>
      <c r="H25" s="23"/>
      <c r="I25" s="23"/>
    </row>
    <row r="26" spans="1:17" x14ac:dyDescent="0.25">
      <c r="A26" s="1" t="s">
        <v>328</v>
      </c>
      <c r="D26" s="1"/>
      <c r="E26" s="1"/>
      <c r="F26" s="1"/>
      <c r="G26" s="22"/>
      <c r="H26" s="22"/>
      <c r="I26" s="23"/>
    </row>
    <row r="27" spans="1:17" x14ac:dyDescent="0.25">
      <c r="A27" s="35"/>
      <c r="D27" s="1"/>
      <c r="E27" s="1"/>
      <c r="F27" s="1"/>
      <c r="G27" s="22"/>
      <c r="H27" s="22"/>
      <c r="I27" s="23"/>
    </row>
    <row r="28" spans="1:17" x14ac:dyDescent="0.25">
      <c r="D28" s="1"/>
      <c r="E28" s="1"/>
      <c r="F28" s="1"/>
      <c r="G28" s="22"/>
      <c r="H28" s="22"/>
      <c r="I28" s="23"/>
    </row>
    <row r="29" spans="1:17" x14ac:dyDescent="0.25">
      <c r="A29" s="24" t="s">
        <v>28</v>
      </c>
    </row>
    <row r="30" spans="1:17" x14ac:dyDescent="0.25">
      <c r="A30" s="25" t="s">
        <v>29</v>
      </c>
      <c r="B30" s="26"/>
      <c r="C30" s="26"/>
      <c r="D30" s="27"/>
      <c r="E30" s="27"/>
      <c r="F30" s="27"/>
    </row>
    <row r="31" spans="1:17" x14ac:dyDescent="0.25">
      <c r="A31" s="25" t="s">
        <v>30</v>
      </c>
      <c r="B31" s="26"/>
      <c r="C31" s="26"/>
      <c r="D31" s="27"/>
      <c r="E31" s="27"/>
      <c r="F31" s="27"/>
    </row>
    <row r="32" spans="1:17" x14ac:dyDescent="0.25">
      <c r="A32" s="28" t="s">
        <v>31</v>
      </c>
      <c r="B32" s="29"/>
      <c r="C32" s="29"/>
      <c r="D32" s="27"/>
      <c r="E32" s="27"/>
      <c r="F32" s="27"/>
    </row>
    <row r="33" spans="1:9" x14ac:dyDescent="0.25">
      <c r="A33" s="30" t="s">
        <v>0</v>
      </c>
      <c r="B33" s="31"/>
      <c r="C33" s="31"/>
      <c r="D33" s="27"/>
      <c r="E33" s="27"/>
      <c r="F33" s="27"/>
    </row>
    <row r="34" spans="1:9" x14ac:dyDescent="0.25">
      <c r="A34" s="36"/>
      <c r="B34" s="36"/>
      <c r="C34" s="36"/>
    </row>
    <row r="35" spans="1:9" x14ac:dyDescent="0.25">
      <c r="A35" s="32"/>
      <c r="B35" s="32"/>
      <c r="C35" s="32"/>
    </row>
    <row r="36" spans="1:9" x14ac:dyDescent="0.25">
      <c r="G36" s="33" t="s">
        <v>32</v>
      </c>
      <c r="H36" s="222" t="str">
        <f>+I13</f>
        <v xml:space="preserve"> 24 November 2021</v>
      </c>
      <c r="I36" s="237"/>
    </row>
    <row r="43" spans="1:9" x14ac:dyDescent="0.25">
      <c r="G43" s="223" t="s">
        <v>33</v>
      </c>
      <c r="H43" s="223"/>
      <c r="I43" s="223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" right="0" top="0.75" bottom="0.75" header="0.3" footer="0.3"/>
  <pageSetup scale="90" orientation="portrait" horizontalDpi="4294967293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4" workbookViewId="0">
      <selection activeCell="E18" sqref="E18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2" t="s">
        <v>81</v>
      </c>
      <c r="G12" s="3" t="s">
        <v>9</v>
      </c>
      <c r="H12" s="7" t="s">
        <v>10</v>
      </c>
      <c r="I12" s="8" t="s">
        <v>330</v>
      </c>
    </row>
    <row r="13" spans="1:9" x14ac:dyDescent="0.25">
      <c r="G13" s="3" t="s">
        <v>11</v>
      </c>
      <c r="H13" s="7" t="s">
        <v>10</v>
      </c>
      <c r="I13" s="9" t="s">
        <v>315</v>
      </c>
    </row>
    <row r="14" spans="1:9" x14ac:dyDescent="0.25">
      <c r="G14" s="3" t="s">
        <v>12</v>
      </c>
      <c r="H14" s="7" t="s">
        <v>10</v>
      </c>
      <c r="I14" s="9" t="s">
        <v>316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x14ac:dyDescent="0.25">
      <c r="A17" s="10" t="s">
        <v>15</v>
      </c>
      <c r="B17" s="75" t="s">
        <v>16</v>
      </c>
      <c r="C17" s="75" t="s">
        <v>17</v>
      </c>
      <c r="D17" s="75" t="s">
        <v>18</v>
      </c>
      <c r="E17" s="75" t="s">
        <v>19</v>
      </c>
      <c r="F17" s="184" t="s">
        <v>35</v>
      </c>
      <c r="G17" s="238" t="s">
        <v>22</v>
      </c>
      <c r="H17" s="239"/>
      <c r="I17" s="11" t="s">
        <v>23</v>
      </c>
    </row>
    <row r="18" spans="1:17" ht="63" x14ac:dyDescent="0.25">
      <c r="A18" s="12">
        <v>1</v>
      </c>
      <c r="B18" s="97">
        <v>44512</v>
      </c>
      <c r="C18" s="186" t="s">
        <v>331</v>
      </c>
      <c r="D18" s="15" t="s">
        <v>332</v>
      </c>
      <c r="E18" s="15" t="s">
        <v>333</v>
      </c>
      <c r="F18" s="16">
        <v>1</v>
      </c>
      <c r="G18" s="216">
        <v>800000</v>
      </c>
      <c r="H18" s="217"/>
      <c r="I18" s="185">
        <f>G18</f>
        <v>800000</v>
      </c>
      <c r="K18"/>
    </row>
    <row r="19" spans="1:17" ht="16.5" thickBot="1" x14ac:dyDescent="0.3">
      <c r="A19" s="218" t="s">
        <v>24</v>
      </c>
      <c r="B19" s="219"/>
      <c r="C19" s="219"/>
      <c r="D19" s="219"/>
      <c r="E19" s="219"/>
      <c r="F19" s="219"/>
      <c r="G19" s="219"/>
      <c r="H19" s="220"/>
      <c r="I19" s="17">
        <f>SUM(I18:I18)</f>
        <v>800000</v>
      </c>
      <c r="K19" s="2" t="s">
        <v>26</v>
      </c>
    </row>
    <row r="20" spans="1:17" x14ac:dyDescent="0.25">
      <c r="A20" s="221"/>
      <c r="B20" s="221"/>
      <c r="C20" s="183"/>
      <c r="D20" s="183"/>
      <c r="E20" s="183"/>
      <c r="F20" s="183"/>
      <c r="G20" s="18"/>
      <c r="H20" s="18"/>
      <c r="I20" s="19"/>
    </row>
    <row r="21" spans="1:17" x14ac:dyDescent="0.25">
      <c r="A21" s="183"/>
      <c r="B21" s="183"/>
      <c r="C21" s="183"/>
      <c r="D21" s="183"/>
      <c r="E21" s="183"/>
      <c r="F21" s="183"/>
      <c r="G21" s="37" t="s">
        <v>25</v>
      </c>
      <c r="H21" s="20" t="e">
        <f>#REF!*1%</f>
        <v>#REF!</v>
      </c>
      <c r="I21" s="19">
        <f>I19*1%</f>
        <v>8000</v>
      </c>
    </row>
    <row r="22" spans="1:17" x14ac:dyDescent="0.25">
      <c r="A22" s="183"/>
      <c r="B22" s="183"/>
      <c r="C22" s="183"/>
      <c r="D22" s="183"/>
      <c r="E22" s="183"/>
      <c r="F22" s="183"/>
      <c r="G22" s="37" t="s">
        <v>323</v>
      </c>
      <c r="H22" s="19">
        <f>H20*10%</f>
        <v>0</v>
      </c>
      <c r="I22" s="19"/>
    </row>
    <row r="23" spans="1:17" ht="16.5" thickBot="1" x14ac:dyDescent="0.3">
      <c r="E23" s="1"/>
      <c r="F23" s="1"/>
      <c r="G23" s="34" t="s">
        <v>84</v>
      </c>
      <c r="H23" s="21">
        <v>0</v>
      </c>
      <c r="I23" s="21">
        <f>I19-I22</f>
        <v>800000</v>
      </c>
      <c r="Q23" s="2" t="s">
        <v>26</v>
      </c>
    </row>
    <row r="24" spans="1:17" x14ac:dyDescent="0.25">
      <c r="E24" s="1"/>
      <c r="F24" s="1"/>
      <c r="G24" s="22" t="s">
        <v>27</v>
      </c>
      <c r="H24" s="23" t="e">
        <f>H19+H21</f>
        <v>#REF!</v>
      </c>
      <c r="I24" s="23">
        <f>I23+I21</f>
        <v>808000</v>
      </c>
    </row>
    <row r="25" spans="1:17" x14ac:dyDescent="0.25">
      <c r="E25" s="1"/>
      <c r="F25" s="1"/>
      <c r="G25" s="22"/>
      <c r="H25" s="23"/>
      <c r="I25" s="23"/>
    </row>
    <row r="26" spans="1:17" x14ac:dyDescent="0.25">
      <c r="A26" s="1" t="s">
        <v>98</v>
      </c>
      <c r="D26" s="1"/>
      <c r="E26" s="1"/>
      <c r="F26" s="1"/>
      <c r="G26" s="22"/>
      <c r="H26" s="22"/>
      <c r="I26" s="23"/>
    </row>
    <row r="27" spans="1:17" x14ac:dyDescent="0.25">
      <c r="A27" s="35"/>
      <c r="D27" s="1"/>
      <c r="E27" s="1"/>
      <c r="F27" s="1"/>
      <c r="G27" s="22"/>
      <c r="H27" s="22"/>
      <c r="I27" s="23"/>
    </row>
    <row r="28" spans="1:17" x14ac:dyDescent="0.25">
      <c r="D28" s="1"/>
      <c r="E28" s="1"/>
      <c r="F28" s="1"/>
      <c r="G28" s="22"/>
      <c r="H28" s="22"/>
      <c r="I28" s="23"/>
    </row>
    <row r="29" spans="1:17" x14ac:dyDescent="0.25">
      <c r="A29" s="24" t="s">
        <v>28</v>
      </c>
    </row>
    <row r="30" spans="1:17" x14ac:dyDescent="0.25">
      <c r="A30" s="25" t="s">
        <v>29</v>
      </c>
      <c r="B30" s="26"/>
      <c r="C30" s="26"/>
      <c r="D30" s="27"/>
      <c r="E30" s="27"/>
      <c r="F30" s="27"/>
    </row>
    <row r="31" spans="1:17" x14ac:dyDescent="0.25">
      <c r="A31" s="25" t="s">
        <v>30</v>
      </c>
      <c r="B31" s="26"/>
      <c r="C31" s="26"/>
      <c r="D31" s="27"/>
      <c r="E31" s="27"/>
      <c r="F31" s="27"/>
    </row>
    <row r="32" spans="1:17" x14ac:dyDescent="0.25">
      <c r="A32" s="28" t="s">
        <v>31</v>
      </c>
      <c r="B32" s="29"/>
      <c r="C32" s="29"/>
      <c r="D32" s="27"/>
      <c r="E32" s="27"/>
      <c r="F32" s="27"/>
    </row>
    <row r="33" spans="1:9" x14ac:dyDescent="0.25">
      <c r="A33" s="30" t="s">
        <v>0</v>
      </c>
      <c r="B33" s="31"/>
      <c r="C33" s="31"/>
      <c r="D33" s="27"/>
      <c r="E33" s="27"/>
      <c r="F33" s="27"/>
    </row>
    <row r="34" spans="1:9" x14ac:dyDescent="0.25">
      <c r="A34" s="36"/>
      <c r="B34" s="36"/>
      <c r="C34" s="36"/>
    </row>
    <row r="35" spans="1:9" x14ac:dyDescent="0.25">
      <c r="A35" s="32"/>
      <c r="B35" s="32"/>
      <c r="C35" s="32"/>
    </row>
    <row r="36" spans="1:9" x14ac:dyDescent="0.25">
      <c r="G36" s="33" t="s">
        <v>32</v>
      </c>
      <c r="H36" s="222" t="str">
        <f>+I13</f>
        <v xml:space="preserve"> 24 November 2021</v>
      </c>
      <c r="I36" s="237"/>
    </row>
    <row r="43" spans="1:9" x14ac:dyDescent="0.25">
      <c r="G43" s="223" t="s">
        <v>33</v>
      </c>
      <c r="H43" s="223"/>
      <c r="I43" s="223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" right="0" top="0.75" bottom="0.75" header="0.3" footer="0.3"/>
  <pageSetup scale="90" orientation="portrait" horizontalDpi="4294967293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4" workbookViewId="0">
      <selection activeCell="I19" sqref="I19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2" t="s">
        <v>81</v>
      </c>
      <c r="G12" s="3" t="s">
        <v>9</v>
      </c>
      <c r="H12" s="7" t="s">
        <v>10</v>
      </c>
      <c r="I12" s="8" t="s">
        <v>334</v>
      </c>
    </row>
    <row r="13" spans="1:9" x14ac:dyDescent="0.25">
      <c r="G13" s="3" t="s">
        <v>11</v>
      </c>
      <c r="H13" s="7" t="s">
        <v>10</v>
      </c>
      <c r="I13" s="9" t="s">
        <v>315</v>
      </c>
    </row>
    <row r="14" spans="1:9" x14ac:dyDescent="0.25">
      <c r="G14" s="3" t="s">
        <v>12</v>
      </c>
      <c r="H14" s="7" t="s">
        <v>10</v>
      </c>
      <c r="I14" s="9" t="s">
        <v>316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x14ac:dyDescent="0.25">
      <c r="A17" s="10" t="s">
        <v>15</v>
      </c>
      <c r="B17" s="75" t="s">
        <v>16</v>
      </c>
      <c r="C17" s="75" t="s">
        <v>17</v>
      </c>
      <c r="D17" s="75" t="s">
        <v>18</v>
      </c>
      <c r="E17" s="75" t="s">
        <v>19</v>
      </c>
      <c r="F17" s="184" t="s">
        <v>35</v>
      </c>
      <c r="G17" s="238" t="s">
        <v>22</v>
      </c>
      <c r="H17" s="239"/>
      <c r="I17" s="11" t="s">
        <v>23</v>
      </c>
    </row>
    <row r="18" spans="1:17" ht="63" x14ac:dyDescent="0.25">
      <c r="A18" s="12">
        <v>1</v>
      </c>
      <c r="B18" s="97">
        <v>44510</v>
      </c>
      <c r="C18" s="186" t="s">
        <v>335</v>
      </c>
      <c r="D18" s="15" t="s">
        <v>336</v>
      </c>
      <c r="E18" s="15" t="s">
        <v>337</v>
      </c>
      <c r="F18" s="16">
        <v>1</v>
      </c>
      <c r="G18" s="216">
        <v>800000</v>
      </c>
      <c r="H18" s="217"/>
      <c r="I18" s="185">
        <f>G18</f>
        <v>800000</v>
      </c>
      <c r="K18"/>
    </row>
    <row r="19" spans="1:17" ht="16.5" thickBot="1" x14ac:dyDescent="0.3">
      <c r="A19" s="218" t="s">
        <v>24</v>
      </c>
      <c r="B19" s="219"/>
      <c r="C19" s="219"/>
      <c r="D19" s="219"/>
      <c r="E19" s="219"/>
      <c r="F19" s="219"/>
      <c r="G19" s="219"/>
      <c r="H19" s="220"/>
      <c r="I19" s="17">
        <f>SUM(I18:I18)</f>
        <v>800000</v>
      </c>
      <c r="K19" s="2" t="s">
        <v>26</v>
      </c>
    </row>
    <row r="20" spans="1:17" x14ac:dyDescent="0.25">
      <c r="A20" s="221"/>
      <c r="B20" s="221"/>
      <c r="C20" s="183"/>
      <c r="D20" s="183"/>
      <c r="E20" s="183"/>
      <c r="F20" s="183"/>
      <c r="G20" s="18"/>
      <c r="H20" s="18"/>
      <c r="I20" s="19"/>
    </row>
    <row r="21" spans="1:17" x14ac:dyDescent="0.25">
      <c r="A21" s="183"/>
      <c r="B21" s="183"/>
      <c r="C21" s="183"/>
      <c r="D21" s="183"/>
      <c r="E21" s="183"/>
      <c r="F21" s="183"/>
      <c r="G21" s="37" t="s">
        <v>25</v>
      </c>
      <c r="H21" s="20" t="e">
        <f>#REF!*1%</f>
        <v>#REF!</v>
      </c>
      <c r="I21" s="19">
        <f>I19*1%</f>
        <v>8000</v>
      </c>
    </row>
    <row r="22" spans="1:17" x14ac:dyDescent="0.25">
      <c r="A22" s="183"/>
      <c r="B22" s="183"/>
      <c r="C22" s="183"/>
      <c r="D22" s="183"/>
      <c r="E22" s="183"/>
      <c r="F22" s="183"/>
      <c r="G22" s="37" t="s">
        <v>323</v>
      </c>
      <c r="H22" s="19">
        <f>H20*10%</f>
        <v>0</v>
      </c>
      <c r="I22" s="19"/>
    </row>
    <row r="23" spans="1:17" ht="16.5" thickBot="1" x14ac:dyDescent="0.3">
      <c r="E23" s="1"/>
      <c r="F23" s="1"/>
      <c r="G23" s="34" t="s">
        <v>84</v>
      </c>
      <c r="H23" s="21">
        <v>0</v>
      </c>
      <c r="I23" s="21">
        <f>I19-I22</f>
        <v>800000</v>
      </c>
      <c r="Q23" s="2" t="s">
        <v>26</v>
      </c>
    </row>
    <row r="24" spans="1:17" x14ac:dyDescent="0.25">
      <c r="E24" s="1"/>
      <c r="F24" s="1"/>
      <c r="G24" s="22" t="s">
        <v>27</v>
      </c>
      <c r="H24" s="23" t="e">
        <f>H19+H21</f>
        <v>#REF!</v>
      </c>
      <c r="I24" s="23">
        <f>I23+I21</f>
        <v>808000</v>
      </c>
    </row>
    <row r="25" spans="1:17" x14ac:dyDescent="0.25">
      <c r="E25" s="1"/>
      <c r="F25" s="1"/>
      <c r="G25" s="22"/>
      <c r="H25" s="23"/>
      <c r="I25" s="23"/>
    </row>
    <row r="26" spans="1:17" x14ac:dyDescent="0.25">
      <c r="A26" s="1" t="s">
        <v>98</v>
      </c>
      <c r="D26" s="1"/>
      <c r="E26" s="1"/>
      <c r="F26" s="1"/>
      <c r="G26" s="22"/>
      <c r="H26" s="22"/>
      <c r="I26" s="23"/>
    </row>
    <row r="27" spans="1:17" x14ac:dyDescent="0.25">
      <c r="A27" s="35"/>
      <c r="D27" s="1"/>
      <c r="E27" s="1"/>
      <c r="F27" s="1"/>
      <c r="G27" s="22"/>
      <c r="H27" s="22"/>
      <c r="I27" s="23"/>
    </row>
    <row r="28" spans="1:17" x14ac:dyDescent="0.25">
      <c r="D28" s="1"/>
      <c r="E28" s="1"/>
      <c r="F28" s="1"/>
      <c r="G28" s="22"/>
      <c r="H28" s="22"/>
      <c r="I28" s="23"/>
    </row>
    <row r="29" spans="1:17" x14ac:dyDescent="0.25">
      <c r="A29" s="24" t="s">
        <v>28</v>
      </c>
    </row>
    <row r="30" spans="1:17" x14ac:dyDescent="0.25">
      <c r="A30" s="25" t="s">
        <v>29</v>
      </c>
      <c r="B30" s="26"/>
      <c r="C30" s="26"/>
      <c r="D30" s="27"/>
      <c r="E30" s="27"/>
      <c r="F30" s="27"/>
    </row>
    <row r="31" spans="1:17" x14ac:dyDescent="0.25">
      <c r="A31" s="25" t="s">
        <v>30</v>
      </c>
      <c r="B31" s="26"/>
      <c r="C31" s="26"/>
      <c r="D31" s="27"/>
      <c r="E31" s="27"/>
      <c r="F31" s="27"/>
    </row>
    <row r="32" spans="1:17" x14ac:dyDescent="0.25">
      <c r="A32" s="28" t="s">
        <v>31</v>
      </c>
      <c r="B32" s="29"/>
      <c r="C32" s="29"/>
      <c r="D32" s="27"/>
      <c r="E32" s="27"/>
      <c r="F32" s="27"/>
    </row>
    <row r="33" spans="1:9" x14ac:dyDescent="0.25">
      <c r="A33" s="30" t="s">
        <v>0</v>
      </c>
      <c r="B33" s="31"/>
      <c r="C33" s="31"/>
      <c r="D33" s="27"/>
      <c r="E33" s="27"/>
      <c r="F33" s="27"/>
    </row>
    <row r="34" spans="1:9" x14ac:dyDescent="0.25">
      <c r="A34" s="36"/>
      <c r="B34" s="36"/>
      <c r="C34" s="36"/>
    </row>
    <row r="35" spans="1:9" x14ac:dyDescent="0.25">
      <c r="A35" s="32"/>
      <c r="B35" s="32"/>
      <c r="C35" s="32"/>
    </row>
    <row r="36" spans="1:9" x14ac:dyDescent="0.25">
      <c r="G36" s="33" t="s">
        <v>32</v>
      </c>
      <c r="H36" s="222" t="str">
        <f>+I13</f>
        <v xml:space="preserve"> 24 November 2021</v>
      </c>
      <c r="I36" s="237"/>
    </row>
    <row r="43" spans="1:9" x14ac:dyDescent="0.25">
      <c r="G43" s="223" t="s">
        <v>33</v>
      </c>
      <c r="H43" s="223"/>
      <c r="I43" s="223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" right="0" top="0.75" bottom="0.75" header="0.3" footer="0.3"/>
  <pageSetup scale="90" orientation="portrait" horizontalDpi="4294967293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4" workbookViewId="0">
      <selection activeCell="I19" sqref="I19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2" t="s">
        <v>81</v>
      </c>
      <c r="G12" s="3" t="s">
        <v>9</v>
      </c>
      <c r="H12" s="7" t="s">
        <v>10</v>
      </c>
      <c r="I12" s="8" t="s">
        <v>338</v>
      </c>
    </row>
    <row r="13" spans="1:9" x14ac:dyDescent="0.25">
      <c r="G13" s="3" t="s">
        <v>11</v>
      </c>
      <c r="H13" s="7" t="s">
        <v>10</v>
      </c>
      <c r="I13" s="9" t="s">
        <v>315</v>
      </c>
    </row>
    <row r="14" spans="1:9" x14ac:dyDescent="0.25">
      <c r="G14" s="3" t="s">
        <v>12</v>
      </c>
      <c r="H14" s="7" t="s">
        <v>10</v>
      </c>
      <c r="I14" s="9" t="s">
        <v>316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x14ac:dyDescent="0.25">
      <c r="A17" s="10" t="s">
        <v>15</v>
      </c>
      <c r="B17" s="75" t="s">
        <v>16</v>
      </c>
      <c r="C17" s="75" t="s">
        <v>17</v>
      </c>
      <c r="D17" s="75" t="s">
        <v>18</v>
      </c>
      <c r="E17" s="75" t="s">
        <v>19</v>
      </c>
      <c r="F17" s="184" t="s">
        <v>35</v>
      </c>
      <c r="G17" s="238" t="s">
        <v>22</v>
      </c>
      <c r="H17" s="239"/>
      <c r="I17" s="11" t="s">
        <v>23</v>
      </c>
    </row>
    <row r="18" spans="1:17" ht="63" x14ac:dyDescent="0.25">
      <c r="A18" s="12">
        <v>1</v>
      </c>
      <c r="B18" s="97">
        <v>44517</v>
      </c>
      <c r="C18" s="186" t="s">
        <v>339</v>
      </c>
      <c r="D18" s="15" t="s">
        <v>340</v>
      </c>
      <c r="E18" s="15" t="s">
        <v>341</v>
      </c>
      <c r="F18" s="16">
        <v>1</v>
      </c>
      <c r="G18" s="216">
        <v>800000</v>
      </c>
      <c r="H18" s="217"/>
      <c r="I18" s="185">
        <f>G18</f>
        <v>800000</v>
      </c>
      <c r="K18"/>
    </row>
    <row r="19" spans="1:17" ht="16.5" thickBot="1" x14ac:dyDescent="0.3">
      <c r="A19" s="218" t="s">
        <v>24</v>
      </c>
      <c r="B19" s="219"/>
      <c r="C19" s="219"/>
      <c r="D19" s="219"/>
      <c r="E19" s="219"/>
      <c r="F19" s="219"/>
      <c r="G19" s="219"/>
      <c r="H19" s="220"/>
      <c r="I19" s="17">
        <f>SUM(I18:I18)</f>
        <v>800000</v>
      </c>
      <c r="K19" s="2" t="s">
        <v>26</v>
      </c>
    </row>
    <row r="20" spans="1:17" x14ac:dyDescent="0.25">
      <c r="A20" s="221"/>
      <c r="B20" s="221"/>
      <c r="C20" s="183"/>
      <c r="D20" s="183"/>
      <c r="E20" s="183"/>
      <c r="F20" s="183"/>
      <c r="G20" s="18"/>
      <c r="H20" s="18"/>
      <c r="I20" s="19"/>
    </row>
    <row r="21" spans="1:17" x14ac:dyDescent="0.25">
      <c r="A21" s="183"/>
      <c r="B21" s="183"/>
      <c r="C21" s="183"/>
      <c r="D21" s="183"/>
      <c r="E21" s="183"/>
      <c r="F21" s="183"/>
      <c r="G21" s="37" t="s">
        <v>25</v>
      </c>
      <c r="H21" s="20" t="e">
        <f>#REF!*1%</f>
        <v>#REF!</v>
      </c>
      <c r="I21" s="19">
        <f>I19*1%</f>
        <v>8000</v>
      </c>
    </row>
    <row r="22" spans="1:17" x14ac:dyDescent="0.25">
      <c r="A22" s="183"/>
      <c r="B22" s="183"/>
      <c r="C22" s="183"/>
      <c r="D22" s="183"/>
      <c r="E22" s="183"/>
      <c r="F22" s="183"/>
      <c r="G22" s="37" t="s">
        <v>323</v>
      </c>
      <c r="H22" s="19">
        <f>H20*10%</f>
        <v>0</v>
      </c>
      <c r="I22" s="19"/>
    </row>
    <row r="23" spans="1:17" ht="16.5" thickBot="1" x14ac:dyDescent="0.3">
      <c r="E23" s="1"/>
      <c r="F23" s="1"/>
      <c r="G23" s="34" t="s">
        <v>84</v>
      </c>
      <c r="H23" s="21">
        <v>0</v>
      </c>
      <c r="I23" s="21">
        <f>I19-I22</f>
        <v>800000</v>
      </c>
      <c r="Q23" s="2" t="s">
        <v>26</v>
      </c>
    </row>
    <row r="24" spans="1:17" x14ac:dyDescent="0.25">
      <c r="E24" s="1"/>
      <c r="F24" s="1"/>
      <c r="G24" s="22" t="s">
        <v>27</v>
      </c>
      <c r="H24" s="23" t="e">
        <f>H19+H21</f>
        <v>#REF!</v>
      </c>
      <c r="I24" s="23">
        <f>I23+I21</f>
        <v>808000</v>
      </c>
    </row>
    <row r="25" spans="1:17" x14ac:dyDescent="0.25">
      <c r="E25" s="1"/>
      <c r="F25" s="1"/>
      <c r="G25" s="22"/>
      <c r="H25" s="23"/>
      <c r="I25" s="23"/>
    </row>
    <row r="26" spans="1:17" x14ac:dyDescent="0.25">
      <c r="A26" s="1" t="s">
        <v>98</v>
      </c>
      <c r="D26" s="1"/>
      <c r="E26" s="1"/>
      <c r="F26" s="1"/>
      <c r="G26" s="22"/>
      <c r="H26" s="22"/>
      <c r="I26" s="23"/>
    </row>
    <row r="27" spans="1:17" x14ac:dyDescent="0.25">
      <c r="A27" s="35"/>
      <c r="D27" s="1"/>
      <c r="E27" s="1"/>
      <c r="F27" s="1"/>
      <c r="G27" s="22"/>
      <c r="H27" s="22"/>
      <c r="I27" s="23"/>
    </row>
    <row r="28" spans="1:17" x14ac:dyDescent="0.25">
      <c r="D28" s="1"/>
      <c r="E28" s="1"/>
      <c r="F28" s="1"/>
      <c r="G28" s="22"/>
      <c r="H28" s="22"/>
      <c r="I28" s="23"/>
    </row>
    <row r="29" spans="1:17" x14ac:dyDescent="0.25">
      <c r="A29" s="24" t="s">
        <v>28</v>
      </c>
    </row>
    <row r="30" spans="1:17" x14ac:dyDescent="0.25">
      <c r="A30" s="25" t="s">
        <v>29</v>
      </c>
      <c r="B30" s="26"/>
      <c r="C30" s="26"/>
      <c r="D30" s="27"/>
      <c r="E30" s="27"/>
      <c r="F30" s="27"/>
    </row>
    <row r="31" spans="1:17" x14ac:dyDescent="0.25">
      <c r="A31" s="25" t="s">
        <v>30</v>
      </c>
      <c r="B31" s="26"/>
      <c r="C31" s="26"/>
      <c r="D31" s="27"/>
      <c r="E31" s="27"/>
      <c r="F31" s="27"/>
    </row>
    <row r="32" spans="1:17" x14ac:dyDescent="0.25">
      <c r="A32" s="28" t="s">
        <v>31</v>
      </c>
      <c r="B32" s="29"/>
      <c r="C32" s="29"/>
      <c r="D32" s="27"/>
      <c r="E32" s="27"/>
      <c r="F32" s="27"/>
    </row>
    <row r="33" spans="1:9" x14ac:dyDescent="0.25">
      <c r="A33" s="30" t="s">
        <v>0</v>
      </c>
      <c r="B33" s="31"/>
      <c r="C33" s="31"/>
      <c r="D33" s="27"/>
      <c r="E33" s="27"/>
      <c r="F33" s="27"/>
    </row>
    <row r="34" spans="1:9" x14ac:dyDescent="0.25">
      <c r="A34" s="36"/>
      <c r="B34" s="36"/>
      <c r="C34" s="36"/>
    </row>
    <row r="35" spans="1:9" x14ac:dyDescent="0.25">
      <c r="A35" s="32"/>
      <c r="B35" s="32"/>
      <c r="C35" s="32"/>
    </row>
    <row r="36" spans="1:9" x14ac:dyDescent="0.25">
      <c r="G36" s="33" t="s">
        <v>32</v>
      </c>
      <c r="H36" s="222" t="str">
        <f>+I13</f>
        <v xml:space="preserve"> 24 November 2021</v>
      </c>
      <c r="I36" s="237"/>
    </row>
    <row r="43" spans="1:9" x14ac:dyDescent="0.25">
      <c r="G43" s="223" t="s">
        <v>33</v>
      </c>
      <c r="H43" s="223"/>
      <c r="I43" s="223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" right="0" top="0.75" bottom="0.75" header="0.3" footer="0.3"/>
  <pageSetup scale="90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7" workbookViewId="0">
      <selection activeCell="F21" sqref="F21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2" t="s">
        <v>81</v>
      </c>
      <c r="G12" s="3" t="s">
        <v>9</v>
      </c>
      <c r="H12" s="7" t="s">
        <v>10</v>
      </c>
      <c r="I12" s="8" t="s">
        <v>86</v>
      </c>
    </row>
    <row r="13" spans="1:9" x14ac:dyDescent="0.25">
      <c r="G13" s="3" t="s">
        <v>11</v>
      </c>
      <c r="H13" s="7" t="s">
        <v>10</v>
      </c>
      <c r="I13" s="9" t="s">
        <v>107</v>
      </c>
    </row>
    <row r="14" spans="1:9" x14ac:dyDescent="0.25">
      <c r="G14" s="3" t="s">
        <v>12</v>
      </c>
      <c r="H14" s="7" t="s">
        <v>10</v>
      </c>
      <c r="I14" s="2" t="s">
        <v>82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x14ac:dyDescent="0.25">
      <c r="A17" s="10" t="s">
        <v>15</v>
      </c>
      <c r="B17" s="75" t="s">
        <v>16</v>
      </c>
      <c r="C17" s="75" t="s">
        <v>17</v>
      </c>
      <c r="D17" s="75" t="s">
        <v>18</v>
      </c>
      <c r="E17" s="75" t="s">
        <v>19</v>
      </c>
      <c r="F17" s="96" t="s">
        <v>35</v>
      </c>
      <c r="G17" s="238" t="s">
        <v>22</v>
      </c>
      <c r="H17" s="239"/>
      <c r="I17" s="11" t="s">
        <v>23</v>
      </c>
    </row>
    <row r="18" spans="1:17" ht="78.75" x14ac:dyDescent="0.25">
      <c r="A18" s="12">
        <v>1</v>
      </c>
      <c r="B18" s="97">
        <v>44494</v>
      </c>
      <c r="C18" s="14" t="s">
        <v>85</v>
      </c>
      <c r="D18" s="15" t="s">
        <v>87</v>
      </c>
      <c r="E18" s="15" t="s">
        <v>88</v>
      </c>
      <c r="F18" s="16">
        <v>1</v>
      </c>
      <c r="G18" s="216">
        <v>800000</v>
      </c>
      <c r="H18" s="217"/>
      <c r="I18" s="74">
        <f>G18</f>
        <v>800000</v>
      </c>
      <c r="K18"/>
    </row>
    <row r="19" spans="1:17" ht="16.5" thickBot="1" x14ac:dyDescent="0.3">
      <c r="A19" s="218" t="s">
        <v>24</v>
      </c>
      <c r="B19" s="219"/>
      <c r="C19" s="219"/>
      <c r="D19" s="219"/>
      <c r="E19" s="219"/>
      <c r="F19" s="219"/>
      <c r="G19" s="219"/>
      <c r="H19" s="220"/>
      <c r="I19" s="17">
        <f>SUM(I18:I18)</f>
        <v>800000</v>
      </c>
      <c r="K19" s="2" t="s">
        <v>26</v>
      </c>
    </row>
    <row r="20" spans="1:17" x14ac:dyDescent="0.25">
      <c r="A20" s="221"/>
      <c r="B20" s="221"/>
      <c r="C20" s="95"/>
      <c r="D20" s="95"/>
      <c r="E20" s="95"/>
      <c r="F20" s="95"/>
      <c r="G20" s="18"/>
      <c r="H20" s="18"/>
      <c r="I20" s="19"/>
    </row>
    <row r="21" spans="1:17" x14ac:dyDescent="0.25">
      <c r="A21" s="95"/>
      <c r="B21" s="95"/>
      <c r="C21" s="95"/>
      <c r="D21" s="95"/>
      <c r="E21" s="95"/>
      <c r="F21" s="95"/>
      <c r="G21" s="37" t="s">
        <v>25</v>
      </c>
      <c r="H21" s="20" t="e">
        <f>#REF!*1%</f>
        <v>#REF!</v>
      </c>
      <c r="I21" s="19">
        <f>I19*1%</f>
        <v>8000</v>
      </c>
    </row>
    <row r="22" spans="1:17" x14ac:dyDescent="0.25">
      <c r="A22" s="95"/>
      <c r="B22" s="95"/>
      <c r="C22" s="95"/>
      <c r="D22" s="95"/>
      <c r="E22" s="95"/>
      <c r="F22" s="95"/>
      <c r="G22" s="37" t="s">
        <v>83</v>
      </c>
      <c r="H22" s="19">
        <f>H20*10%</f>
        <v>0</v>
      </c>
      <c r="I22" s="19">
        <v>0</v>
      </c>
    </row>
    <row r="23" spans="1:17" ht="16.5" thickBot="1" x14ac:dyDescent="0.3">
      <c r="E23" s="1"/>
      <c r="F23" s="1"/>
      <c r="G23" s="34" t="s">
        <v>84</v>
      </c>
      <c r="H23" s="21">
        <v>0</v>
      </c>
      <c r="I23" s="21">
        <f>I19-I22</f>
        <v>800000</v>
      </c>
      <c r="Q23" s="2" t="s">
        <v>26</v>
      </c>
    </row>
    <row r="24" spans="1:17" x14ac:dyDescent="0.25">
      <c r="E24" s="1"/>
      <c r="F24" s="1"/>
      <c r="G24" s="22" t="s">
        <v>27</v>
      </c>
      <c r="H24" s="23" t="e">
        <f>H19+H21</f>
        <v>#REF!</v>
      </c>
      <c r="I24" s="23">
        <f>I23+I21</f>
        <v>808000</v>
      </c>
    </row>
    <row r="25" spans="1:17" x14ac:dyDescent="0.25">
      <c r="E25" s="1"/>
      <c r="F25" s="1"/>
      <c r="G25" s="22"/>
      <c r="H25" s="23"/>
      <c r="I25" s="23"/>
    </row>
    <row r="26" spans="1:17" x14ac:dyDescent="0.25">
      <c r="A26" s="1" t="s">
        <v>98</v>
      </c>
      <c r="D26" s="1"/>
      <c r="E26" s="1"/>
      <c r="F26" s="1"/>
      <c r="G26" s="22"/>
      <c r="H26" s="22"/>
      <c r="I26" s="23"/>
    </row>
    <row r="27" spans="1:17" x14ac:dyDescent="0.25">
      <c r="A27" s="35"/>
      <c r="D27" s="1"/>
      <c r="E27" s="1"/>
      <c r="F27" s="1"/>
      <c r="G27" s="22"/>
      <c r="H27" s="22"/>
      <c r="I27" s="23"/>
    </row>
    <row r="28" spans="1:17" x14ac:dyDescent="0.25">
      <c r="D28" s="1"/>
      <c r="E28" s="1"/>
      <c r="F28" s="1"/>
      <c r="G28" s="22"/>
      <c r="H28" s="22"/>
      <c r="I28" s="23"/>
    </row>
    <row r="29" spans="1:17" x14ac:dyDescent="0.25">
      <c r="A29" s="24" t="s">
        <v>28</v>
      </c>
    </row>
    <row r="30" spans="1:17" x14ac:dyDescent="0.25">
      <c r="A30" s="25" t="s">
        <v>29</v>
      </c>
      <c r="B30" s="26"/>
      <c r="C30" s="26"/>
      <c r="D30" s="27"/>
      <c r="E30" s="27"/>
      <c r="F30" s="27"/>
    </row>
    <row r="31" spans="1:17" x14ac:dyDescent="0.25">
      <c r="A31" s="25" t="s">
        <v>30</v>
      </c>
      <c r="B31" s="26"/>
      <c r="C31" s="26"/>
      <c r="D31" s="27"/>
      <c r="E31" s="27"/>
      <c r="F31" s="27"/>
    </row>
    <row r="32" spans="1:17" x14ac:dyDescent="0.25">
      <c r="A32" s="28" t="s">
        <v>31</v>
      </c>
      <c r="B32" s="29"/>
      <c r="C32" s="29"/>
      <c r="D32" s="27"/>
      <c r="E32" s="27"/>
      <c r="F32" s="27"/>
    </row>
    <row r="33" spans="1:9" x14ac:dyDescent="0.25">
      <c r="A33" s="30" t="s">
        <v>0</v>
      </c>
      <c r="B33" s="31"/>
      <c r="C33" s="31"/>
      <c r="D33" s="27"/>
      <c r="E33" s="27"/>
      <c r="F33" s="27"/>
    </row>
    <row r="34" spans="1:9" x14ac:dyDescent="0.25">
      <c r="A34" s="36"/>
      <c r="B34" s="36"/>
      <c r="C34" s="36"/>
    </row>
    <row r="35" spans="1:9" x14ac:dyDescent="0.25">
      <c r="A35" s="32"/>
      <c r="B35" s="32"/>
      <c r="C35" s="32"/>
    </row>
    <row r="36" spans="1:9" x14ac:dyDescent="0.25">
      <c r="G36" s="33" t="s">
        <v>32</v>
      </c>
      <c r="H36" s="222" t="str">
        <f>+I13</f>
        <v xml:space="preserve"> 04 November 2021</v>
      </c>
      <c r="I36" s="237"/>
    </row>
    <row r="43" spans="1:9" x14ac:dyDescent="0.25">
      <c r="G43" s="223" t="s">
        <v>33</v>
      </c>
      <c r="H43" s="223"/>
      <c r="I43" s="223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" right="0.2" top="0.75" bottom="0.75" header="0.3" footer="0.3"/>
  <pageSetup scale="85" orientation="portrait" horizontalDpi="4294967293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5" workbookViewId="0">
      <selection activeCell="E18" sqref="E18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13" x14ac:dyDescent="0.25">
      <c r="A2" s="1" t="s">
        <v>0</v>
      </c>
    </row>
    <row r="3" spans="1:13" x14ac:dyDescent="0.25">
      <c r="A3" s="4" t="s">
        <v>1</v>
      </c>
    </row>
    <row r="4" spans="1:13" x14ac:dyDescent="0.25">
      <c r="A4" s="4" t="s">
        <v>2</v>
      </c>
    </row>
    <row r="5" spans="1:13" x14ac:dyDescent="0.25">
      <c r="A5" s="4" t="s">
        <v>3</v>
      </c>
    </row>
    <row r="6" spans="1:13" x14ac:dyDescent="0.25">
      <c r="A6" s="4" t="s">
        <v>4</v>
      </c>
    </row>
    <row r="7" spans="1:13" x14ac:dyDescent="0.25">
      <c r="A7" s="4" t="s">
        <v>5</v>
      </c>
    </row>
    <row r="9" spans="1:13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13" ht="19.5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13" x14ac:dyDescent="0.25">
      <c r="A12" s="2" t="s">
        <v>7</v>
      </c>
      <c r="B12" s="2" t="s">
        <v>81</v>
      </c>
      <c r="G12" s="3" t="s">
        <v>9</v>
      </c>
      <c r="H12" s="7" t="s">
        <v>10</v>
      </c>
      <c r="I12" s="8" t="s">
        <v>342</v>
      </c>
    </row>
    <row r="13" spans="1:13" x14ac:dyDescent="0.25">
      <c r="G13" s="3" t="s">
        <v>11</v>
      </c>
      <c r="H13" s="7" t="s">
        <v>10</v>
      </c>
      <c r="I13" s="9" t="s">
        <v>315</v>
      </c>
    </row>
    <row r="14" spans="1:13" x14ac:dyDescent="0.25">
      <c r="G14" s="3" t="s">
        <v>12</v>
      </c>
      <c r="H14" s="7" t="s">
        <v>10</v>
      </c>
      <c r="I14" s="9" t="s">
        <v>316</v>
      </c>
    </row>
    <row r="15" spans="1:13" x14ac:dyDescent="0.25">
      <c r="A15" s="2" t="s">
        <v>13</v>
      </c>
      <c r="B15" s="8" t="s">
        <v>14</v>
      </c>
      <c r="C15" s="8"/>
      <c r="H15" s="7"/>
    </row>
    <row r="16" spans="1:13" ht="16.5" thickBot="1" x14ac:dyDescent="0.3">
      <c r="M16" s="2">
        <v>669</v>
      </c>
    </row>
    <row r="17" spans="1:17" x14ac:dyDescent="0.25">
      <c r="A17" s="10" t="s">
        <v>15</v>
      </c>
      <c r="B17" s="75" t="s">
        <v>16</v>
      </c>
      <c r="C17" s="75" t="s">
        <v>17</v>
      </c>
      <c r="D17" s="75" t="s">
        <v>18</v>
      </c>
      <c r="E17" s="75" t="s">
        <v>19</v>
      </c>
      <c r="F17" s="184" t="s">
        <v>35</v>
      </c>
      <c r="G17" s="238" t="s">
        <v>22</v>
      </c>
      <c r="H17" s="239"/>
      <c r="I17" s="11" t="s">
        <v>23</v>
      </c>
      <c r="M17" s="2">
        <f>M16+1</f>
        <v>670</v>
      </c>
    </row>
    <row r="18" spans="1:17" ht="78.75" x14ac:dyDescent="0.25">
      <c r="A18" s="12">
        <v>1</v>
      </c>
      <c r="B18" s="97">
        <v>44518</v>
      </c>
      <c r="C18" s="186" t="s">
        <v>343</v>
      </c>
      <c r="D18" s="15" t="s">
        <v>344</v>
      </c>
      <c r="E18" s="15" t="s">
        <v>345</v>
      </c>
      <c r="F18" s="16">
        <v>1</v>
      </c>
      <c r="G18" s="216">
        <v>800000</v>
      </c>
      <c r="H18" s="217"/>
      <c r="I18" s="185">
        <f>G18</f>
        <v>800000</v>
      </c>
      <c r="K18"/>
    </row>
    <row r="19" spans="1:17" ht="16.5" thickBot="1" x14ac:dyDescent="0.3">
      <c r="A19" s="218" t="s">
        <v>24</v>
      </c>
      <c r="B19" s="219"/>
      <c r="C19" s="219"/>
      <c r="D19" s="219"/>
      <c r="E19" s="219"/>
      <c r="F19" s="219"/>
      <c r="G19" s="219"/>
      <c r="H19" s="220"/>
      <c r="I19" s="17">
        <f>SUM(I18:I18)</f>
        <v>800000</v>
      </c>
      <c r="K19" s="2" t="s">
        <v>26</v>
      </c>
    </row>
    <row r="20" spans="1:17" x14ac:dyDescent="0.25">
      <c r="A20" s="221"/>
      <c r="B20" s="221"/>
      <c r="C20" s="183"/>
      <c r="D20" s="183"/>
      <c r="E20" s="183"/>
      <c r="F20" s="183"/>
      <c r="G20" s="18"/>
      <c r="H20" s="18"/>
      <c r="I20" s="19"/>
    </row>
    <row r="21" spans="1:17" x14ac:dyDescent="0.25">
      <c r="A21" s="183"/>
      <c r="B21" s="183"/>
      <c r="C21" s="183"/>
      <c r="D21" s="183"/>
      <c r="E21" s="183"/>
      <c r="F21" s="183"/>
      <c r="G21" s="37" t="s">
        <v>25</v>
      </c>
      <c r="H21" s="20" t="e">
        <f>#REF!*1%</f>
        <v>#REF!</v>
      </c>
      <c r="I21" s="19">
        <f>I19*1%</f>
        <v>8000</v>
      </c>
    </row>
    <row r="22" spans="1:17" x14ac:dyDescent="0.25">
      <c r="A22" s="183"/>
      <c r="B22" s="183"/>
      <c r="C22" s="183"/>
      <c r="D22" s="183"/>
      <c r="E22" s="183"/>
      <c r="F22" s="183"/>
      <c r="G22" s="37" t="s">
        <v>323</v>
      </c>
      <c r="H22" s="19">
        <f>H20*10%</f>
        <v>0</v>
      </c>
      <c r="I22" s="19"/>
    </row>
    <row r="23" spans="1:17" ht="16.5" thickBot="1" x14ac:dyDescent="0.3">
      <c r="E23" s="1"/>
      <c r="F23" s="1"/>
      <c r="G23" s="34" t="s">
        <v>84</v>
      </c>
      <c r="H23" s="21">
        <v>0</v>
      </c>
      <c r="I23" s="21">
        <f>I19-I22</f>
        <v>800000</v>
      </c>
      <c r="Q23" s="2" t="s">
        <v>26</v>
      </c>
    </row>
    <row r="24" spans="1:17" x14ac:dyDescent="0.25">
      <c r="E24" s="1"/>
      <c r="F24" s="1"/>
      <c r="G24" s="22" t="s">
        <v>27</v>
      </c>
      <c r="H24" s="23" t="e">
        <f>H19+H21</f>
        <v>#REF!</v>
      </c>
      <c r="I24" s="23">
        <f>I23+I21</f>
        <v>808000</v>
      </c>
    </row>
    <row r="25" spans="1:17" x14ac:dyDescent="0.25">
      <c r="E25" s="1"/>
      <c r="F25" s="1"/>
      <c r="G25" s="22"/>
      <c r="H25" s="23"/>
      <c r="I25" s="23"/>
    </row>
    <row r="26" spans="1:17" x14ac:dyDescent="0.25">
      <c r="A26" s="1" t="s">
        <v>98</v>
      </c>
      <c r="D26" s="1"/>
      <c r="E26" s="1"/>
      <c r="F26" s="1"/>
      <c r="G26" s="22"/>
      <c r="H26" s="22"/>
      <c r="I26" s="23"/>
    </row>
    <row r="27" spans="1:17" x14ac:dyDescent="0.25">
      <c r="A27" s="35"/>
      <c r="D27" s="1"/>
      <c r="E27" s="1"/>
      <c r="F27" s="1"/>
      <c r="G27" s="22"/>
      <c r="H27" s="22"/>
      <c r="I27" s="23"/>
    </row>
    <row r="28" spans="1:17" x14ac:dyDescent="0.25">
      <c r="D28" s="1"/>
      <c r="E28" s="1"/>
      <c r="F28" s="1"/>
      <c r="G28" s="22"/>
      <c r="H28" s="22"/>
      <c r="I28" s="23"/>
    </row>
    <row r="29" spans="1:17" x14ac:dyDescent="0.25">
      <c r="A29" s="24" t="s">
        <v>28</v>
      </c>
    </row>
    <row r="30" spans="1:17" x14ac:dyDescent="0.25">
      <c r="A30" s="25" t="s">
        <v>29</v>
      </c>
      <c r="B30" s="26"/>
      <c r="C30" s="26"/>
      <c r="D30" s="27"/>
      <c r="E30" s="27"/>
      <c r="F30" s="27"/>
    </row>
    <row r="31" spans="1:17" x14ac:dyDescent="0.25">
      <c r="A31" s="25" t="s">
        <v>30</v>
      </c>
      <c r="B31" s="26"/>
      <c r="C31" s="26"/>
      <c r="D31" s="27"/>
      <c r="E31" s="27"/>
      <c r="F31" s="27"/>
    </row>
    <row r="32" spans="1:17" x14ac:dyDescent="0.25">
      <c r="A32" s="28" t="s">
        <v>31</v>
      </c>
      <c r="B32" s="29"/>
      <c r="C32" s="29"/>
      <c r="D32" s="27"/>
      <c r="E32" s="27"/>
      <c r="F32" s="27"/>
    </row>
    <row r="33" spans="1:9" x14ac:dyDescent="0.25">
      <c r="A33" s="30" t="s">
        <v>0</v>
      </c>
      <c r="B33" s="31"/>
      <c r="C33" s="31"/>
      <c r="D33" s="27"/>
      <c r="E33" s="27"/>
      <c r="F33" s="27"/>
    </row>
    <row r="34" spans="1:9" x14ac:dyDescent="0.25">
      <c r="A34" s="36"/>
      <c r="B34" s="36"/>
      <c r="C34" s="36"/>
    </row>
    <row r="35" spans="1:9" x14ac:dyDescent="0.25">
      <c r="A35" s="32"/>
      <c r="B35" s="32"/>
      <c r="C35" s="32"/>
    </row>
    <row r="36" spans="1:9" x14ac:dyDescent="0.25">
      <c r="G36" s="33" t="s">
        <v>32</v>
      </c>
      <c r="H36" s="222" t="str">
        <f>+I13</f>
        <v xml:space="preserve"> 24 November 2021</v>
      </c>
      <c r="I36" s="237"/>
    </row>
    <row r="43" spans="1:9" x14ac:dyDescent="0.25">
      <c r="G43" s="223" t="s">
        <v>33</v>
      </c>
      <c r="H43" s="223"/>
      <c r="I43" s="223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" right="0" top="0.75" bottom="0.75" header="0.3" footer="0.3"/>
  <pageSetup scale="90" orientation="portrait" horizontalDpi="4294967293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7" workbookViewId="0">
      <selection activeCell="L18" sqref="L18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2" t="s">
        <v>81</v>
      </c>
      <c r="G12" s="3" t="s">
        <v>9</v>
      </c>
      <c r="H12" s="7" t="s">
        <v>10</v>
      </c>
      <c r="I12" s="8" t="s">
        <v>346</v>
      </c>
    </row>
    <row r="13" spans="1:9" x14ac:dyDescent="0.25">
      <c r="G13" s="3" t="s">
        <v>11</v>
      </c>
      <c r="H13" s="7" t="s">
        <v>10</v>
      </c>
      <c r="I13" s="9" t="s">
        <v>315</v>
      </c>
    </row>
    <row r="14" spans="1:9" x14ac:dyDescent="0.25">
      <c r="G14" s="3" t="s">
        <v>12</v>
      </c>
      <c r="H14" s="7" t="s">
        <v>10</v>
      </c>
      <c r="I14" s="9" t="s">
        <v>316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x14ac:dyDescent="0.25">
      <c r="A17" s="10" t="s">
        <v>15</v>
      </c>
      <c r="B17" s="75" t="s">
        <v>16</v>
      </c>
      <c r="C17" s="75" t="s">
        <v>17</v>
      </c>
      <c r="D17" s="75" t="s">
        <v>18</v>
      </c>
      <c r="E17" s="75" t="s">
        <v>19</v>
      </c>
      <c r="F17" s="184" t="s">
        <v>35</v>
      </c>
      <c r="G17" s="238" t="s">
        <v>22</v>
      </c>
      <c r="H17" s="239"/>
      <c r="I17" s="11" t="s">
        <v>23</v>
      </c>
    </row>
    <row r="18" spans="1:17" ht="63" x14ac:dyDescent="0.25">
      <c r="A18" s="12">
        <v>1</v>
      </c>
      <c r="B18" s="97">
        <v>44517</v>
      </c>
      <c r="C18" s="186" t="s">
        <v>347</v>
      </c>
      <c r="D18" s="15" t="s">
        <v>348</v>
      </c>
      <c r="E18" s="15" t="s">
        <v>333</v>
      </c>
      <c r="F18" s="16">
        <v>1</v>
      </c>
      <c r="G18" s="216">
        <v>800000</v>
      </c>
      <c r="H18" s="217"/>
      <c r="I18" s="185">
        <f>G18</f>
        <v>800000</v>
      </c>
      <c r="K18"/>
    </row>
    <row r="19" spans="1:17" ht="16.5" thickBot="1" x14ac:dyDescent="0.3">
      <c r="A19" s="218" t="s">
        <v>24</v>
      </c>
      <c r="B19" s="219"/>
      <c r="C19" s="219"/>
      <c r="D19" s="219"/>
      <c r="E19" s="219"/>
      <c r="F19" s="219"/>
      <c r="G19" s="219"/>
      <c r="H19" s="220"/>
      <c r="I19" s="17">
        <f>SUM(I18:I18)</f>
        <v>800000</v>
      </c>
      <c r="K19" s="2" t="s">
        <v>26</v>
      </c>
    </row>
    <row r="20" spans="1:17" x14ac:dyDescent="0.25">
      <c r="A20" s="221"/>
      <c r="B20" s="221"/>
      <c r="C20" s="183"/>
      <c r="D20" s="183"/>
      <c r="E20" s="183"/>
      <c r="F20" s="183"/>
      <c r="G20" s="18"/>
      <c r="H20" s="18"/>
      <c r="I20" s="19"/>
    </row>
    <row r="21" spans="1:17" x14ac:dyDescent="0.25">
      <c r="A21" s="183"/>
      <c r="B21" s="183"/>
      <c r="C21" s="183"/>
      <c r="D21" s="183"/>
      <c r="E21" s="183"/>
      <c r="F21" s="183"/>
      <c r="G21" s="37" t="s">
        <v>25</v>
      </c>
      <c r="H21" s="20" t="e">
        <f>#REF!*1%</f>
        <v>#REF!</v>
      </c>
      <c r="I21" s="19">
        <f>I19*1%</f>
        <v>8000</v>
      </c>
    </row>
    <row r="22" spans="1:17" x14ac:dyDescent="0.25">
      <c r="A22" s="183"/>
      <c r="B22" s="183"/>
      <c r="C22" s="183"/>
      <c r="D22" s="183"/>
      <c r="E22" s="183"/>
      <c r="F22" s="183"/>
      <c r="G22" s="37" t="s">
        <v>323</v>
      </c>
      <c r="H22" s="19">
        <f>H20*10%</f>
        <v>0</v>
      </c>
      <c r="I22" s="19"/>
    </row>
    <row r="23" spans="1:17" ht="16.5" thickBot="1" x14ac:dyDescent="0.3">
      <c r="E23" s="1"/>
      <c r="F23" s="1"/>
      <c r="G23" s="34" t="s">
        <v>84</v>
      </c>
      <c r="H23" s="21">
        <v>0</v>
      </c>
      <c r="I23" s="21">
        <f>I19-I22</f>
        <v>800000</v>
      </c>
      <c r="Q23" s="2" t="s">
        <v>26</v>
      </c>
    </row>
    <row r="24" spans="1:17" x14ac:dyDescent="0.25">
      <c r="E24" s="1"/>
      <c r="F24" s="1"/>
      <c r="G24" s="22" t="s">
        <v>27</v>
      </c>
      <c r="H24" s="23" t="e">
        <f>H19+H21</f>
        <v>#REF!</v>
      </c>
      <c r="I24" s="23">
        <f>I23+I21</f>
        <v>808000</v>
      </c>
    </row>
    <row r="25" spans="1:17" x14ac:dyDescent="0.25">
      <c r="E25" s="1"/>
      <c r="F25" s="1"/>
      <c r="G25" s="22"/>
      <c r="H25" s="23"/>
      <c r="I25" s="23"/>
    </row>
    <row r="26" spans="1:17" x14ac:dyDescent="0.25">
      <c r="A26" s="1" t="s">
        <v>98</v>
      </c>
      <c r="D26" s="1"/>
      <c r="E26" s="1"/>
      <c r="F26" s="1"/>
      <c r="G26" s="22"/>
      <c r="H26" s="22"/>
      <c r="I26" s="23"/>
    </row>
    <row r="27" spans="1:17" x14ac:dyDescent="0.25">
      <c r="A27" s="35"/>
      <c r="D27" s="1"/>
      <c r="E27" s="1"/>
      <c r="F27" s="1"/>
      <c r="G27" s="22"/>
      <c r="H27" s="22"/>
      <c r="I27" s="23"/>
    </row>
    <row r="28" spans="1:17" x14ac:dyDescent="0.25">
      <c r="D28" s="1"/>
      <c r="E28" s="1"/>
      <c r="F28" s="1"/>
      <c r="G28" s="22"/>
      <c r="H28" s="22"/>
      <c r="I28" s="23"/>
    </row>
    <row r="29" spans="1:17" x14ac:dyDescent="0.25">
      <c r="A29" s="24" t="s">
        <v>28</v>
      </c>
    </row>
    <row r="30" spans="1:17" x14ac:dyDescent="0.25">
      <c r="A30" s="25" t="s">
        <v>29</v>
      </c>
      <c r="B30" s="26"/>
      <c r="C30" s="26"/>
      <c r="D30" s="27"/>
      <c r="E30" s="27"/>
      <c r="F30" s="27"/>
    </row>
    <row r="31" spans="1:17" x14ac:dyDescent="0.25">
      <c r="A31" s="25" t="s">
        <v>30</v>
      </c>
      <c r="B31" s="26"/>
      <c r="C31" s="26"/>
      <c r="D31" s="27"/>
      <c r="E31" s="27"/>
      <c r="F31" s="27"/>
    </row>
    <row r="32" spans="1:17" x14ac:dyDescent="0.25">
      <c r="A32" s="28" t="s">
        <v>31</v>
      </c>
      <c r="B32" s="29"/>
      <c r="C32" s="29"/>
      <c r="D32" s="27"/>
      <c r="E32" s="27"/>
      <c r="F32" s="27"/>
    </row>
    <row r="33" spans="1:9" x14ac:dyDescent="0.25">
      <c r="A33" s="30" t="s">
        <v>0</v>
      </c>
      <c r="B33" s="31"/>
      <c r="C33" s="31"/>
      <c r="D33" s="27"/>
      <c r="E33" s="27"/>
      <c r="F33" s="27"/>
    </row>
    <row r="34" spans="1:9" x14ac:dyDescent="0.25">
      <c r="A34" s="36"/>
      <c r="B34" s="36"/>
      <c r="C34" s="36"/>
    </row>
    <row r="35" spans="1:9" x14ac:dyDescent="0.25">
      <c r="A35" s="32"/>
      <c r="B35" s="32"/>
      <c r="C35" s="32"/>
    </row>
    <row r="36" spans="1:9" x14ac:dyDescent="0.25">
      <c r="G36" s="33" t="s">
        <v>32</v>
      </c>
      <c r="H36" s="222" t="str">
        <f>+I13</f>
        <v xml:space="preserve"> 24 November 2021</v>
      </c>
      <c r="I36" s="237"/>
    </row>
    <row r="43" spans="1:9" x14ac:dyDescent="0.25">
      <c r="G43" s="223" t="s">
        <v>33</v>
      </c>
      <c r="H43" s="223"/>
      <c r="I43" s="223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" right="0" top="0.75" bottom="0.75" header="0.3" footer="0.3"/>
  <pageSetup scale="90" orientation="portrait" horizontalDpi="4294967293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4" workbookViewId="0">
      <selection activeCell="I19" sqref="I19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2" t="s">
        <v>81</v>
      </c>
      <c r="G12" s="3" t="s">
        <v>9</v>
      </c>
      <c r="H12" s="7" t="s">
        <v>10</v>
      </c>
      <c r="I12" s="8" t="s">
        <v>349</v>
      </c>
    </row>
    <row r="13" spans="1:9" x14ac:dyDescent="0.25">
      <c r="G13" s="3" t="s">
        <v>11</v>
      </c>
      <c r="H13" s="7" t="s">
        <v>10</v>
      </c>
      <c r="I13" s="9" t="s">
        <v>315</v>
      </c>
    </row>
    <row r="14" spans="1:9" x14ac:dyDescent="0.25">
      <c r="G14" s="3" t="s">
        <v>12</v>
      </c>
      <c r="H14" s="7" t="s">
        <v>10</v>
      </c>
      <c r="I14" s="9" t="s">
        <v>316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x14ac:dyDescent="0.25">
      <c r="A17" s="10" t="s">
        <v>15</v>
      </c>
      <c r="B17" s="75" t="s">
        <v>16</v>
      </c>
      <c r="C17" s="75" t="s">
        <v>17</v>
      </c>
      <c r="D17" s="75" t="s">
        <v>18</v>
      </c>
      <c r="E17" s="75" t="s">
        <v>19</v>
      </c>
      <c r="F17" s="184" t="s">
        <v>35</v>
      </c>
      <c r="G17" s="238" t="s">
        <v>22</v>
      </c>
      <c r="H17" s="239"/>
      <c r="I17" s="11" t="s">
        <v>23</v>
      </c>
    </row>
    <row r="18" spans="1:17" ht="63" x14ac:dyDescent="0.25">
      <c r="A18" s="12">
        <v>1</v>
      </c>
      <c r="B18" s="97">
        <v>44516</v>
      </c>
      <c r="C18" s="186" t="s">
        <v>350</v>
      </c>
      <c r="D18" s="15" t="s">
        <v>351</v>
      </c>
      <c r="E18" s="15" t="s">
        <v>91</v>
      </c>
      <c r="F18" s="16">
        <v>1</v>
      </c>
      <c r="G18" s="216">
        <v>1400000</v>
      </c>
      <c r="H18" s="217"/>
      <c r="I18" s="185">
        <f>G18</f>
        <v>1400000</v>
      </c>
      <c r="K18"/>
    </row>
    <row r="19" spans="1:17" ht="16.5" thickBot="1" x14ac:dyDescent="0.3">
      <c r="A19" s="218" t="s">
        <v>24</v>
      </c>
      <c r="B19" s="219"/>
      <c r="C19" s="219"/>
      <c r="D19" s="219"/>
      <c r="E19" s="219"/>
      <c r="F19" s="219"/>
      <c r="G19" s="219"/>
      <c r="H19" s="220"/>
      <c r="I19" s="17">
        <f>SUM(I18:I18)</f>
        <v>1400000</v>
      </c>
      <c r="K19" s="2" t="s">
        <v>26</v>
      </c>
    </row>
    <row r="20" spans="1:17" x14ac:dyDescent="0.25">
      <c r="A20" s="221"/>
      <c r="B20" s="221"/>
      <c r="C20" s="183"/>
      <c r="D20" s="183"/>
      <c r="E20" s="183"/>
      <c r="F20" s="183"/>
      <c r="G20" s="18"/>
      <c r="H20" s="18"/>
      <c r="I20" s="19"/>
    </row>
    <row r="21" spans="1:17" x14ac:dyDescent="0.25">
      <c r="A21" s="183"/>
      <c r="B21" s="183"/>
      <c r="C21" s="183"/>
      <c r="D21" s="183"/>
      <c r="E21" s="183"/>
      <c r="F21" s="183"/>
      <c r="G21" s="37" t="s">
        <v>25</v>
      </c>
      <c r="H21" s="20" t="e">
        <f>#REF!*1%</f>
        <v>#REF!</v>
      </c>
      <c r="I21" s="19">
        <f>I19*1%</f>
        <v>14000</v>
      </c>
    </row>
    <row r="22" spans="1:17" x14ac:dyDescent="0.25">
      <c r="A22" s="183"/>
      <c r="B22" s="183"/>
      <c r="C22" s="183"/>
      <c r="D22" s="183"/>
      <c r="E22" s="183"/>
      <c r="F22" s="183"/>
      <c r="G22" s="37" t="s">
        <v>323</v>
      </c>
      <c r="H22" s="19">
        <f>H20*10%</f>
        <v>0</v>
      </c>
      <c r="I22" s="19"/>
    </row>
    <row r="23" spans="1:17" ht="16.5" thickBot="1" x14ac:dyDescent="0.3">
      <c r="E23" s="1"/>
      <c r="F23" s="1"/>
      <c r="G23" s="34" t="s">
        <v>84</v>
      </c>
      <c r="H23" s="21">
        <v>0</v>
      </c>
      <c r="I23" s="21">
        <f>I19-I22</f>
        <v>1400000</v>
      </c>
      <c r="Q23" s="2" t="s">
        <v>26</v>
      </c>
    </row>
    <row r="24" spans="1:17" x14ac:dyDescent="0.25">
      <c r="E24" s="1"/>
      <c r="F24" s="1"/>
      <c r="G24" s="22" t="s">
        <v>27</v>
      </c>
      <c r="H24" s="23" t="e">
        <f>H19+H21</f>
        <v>#REF!</v>
      </c>
      <c r="I24" s="23">
        <f>I23+I21</f>
        <v>1414000</v>
      </c>
    </row>
    <row r="25" spans="1:17" x14ac:dyDescent="0.25">
      <c r="E25" s="1"/>
      <c r="F25" s="1"/>
      <c r="G25" s="22"/>
      <c r="H25" s="23"/>
      <c r="I25" s="23"/>
    </row>
    <row r="26" spans="1:17" x14ac:dyDescent="0.25">
      <c r="A26" s="1" t="s">
        <v>352</v>
      </c>
      <c r="D26" s="1"/>
      <c r="E26" s="1"/>
      <c r="F26" s="1"/>
      <c r="G26" s="22"/>
      <c r="H26" s="22"/>
      <c r="I26" s="23"/>
    </row>
    <row r="27" spans="1:17" x14ac:dyDescent="0.25">
      <c r="A27" s="35"/>
      <c r="D27" s="1"/>
      <c r="E27" s="1"/>
      <c r="F27" s="1"/>
      <c r="G27" s="22"/>
      <c r="H27" s="22"/>
      <c r="I27" s="23"/>
    </row>
    <row r="28" spans="1:17" x14ac:dyDescent="0.25">
      <c r="D28" s="1"/>
      <c r="E28" s="1"/>
      <c r="F28" s="1"/>
      <c r="G28" s="22"/>
      <c r="H28" s="22"/>
      <c r="I28" s="23"/>
    </row>
    <row r="29" spans="1:17" x14ac:dyDescent="0.25">
      <c r="A29" s="24" t="s">
        <v>28</v>
      </c>
    </row>
    <row r="30" spans="1:17" x14ac:dyDescent="0.25">
      <c r="A30" s="25" t="s">
        <v>29</v>
      </c>
      <c r="B30" s="26"/>
      <c r="C30" s="26"/>
      <c r="D30" s="27"/>
      <c r="E30" s="27"/>
      <c r="F30" s="27"/>
    </row>
    <row r="31" spans="1:17" x14ac:dyDescent="0.25">
      <c r="A31" s="25" t="s">
        <v>30</v>
      </c>
      <c r="B31" s="26"/>
      <c r="C31" s="26"/>
      <c r="D31" s="27"/>
      <c r="E31" s="27"/>
      <c r="F31" s="27"/>
    </row>
    <row r="32" spans="1:17" x14ac:dyDescent="0.25">
      <c r="A32" s="28" t="s">
        <v>31</v>
      </c>
      <c r="B32" s="29"/>
      <c r="C32" s="29"/>
      <c r="D32" s="27"/>
      <c r="E32" s="27"/>
      <c r="F32" s="27"/>
    </row>
    <row r="33" spans="1:9" x14ac:dyDescent="0.25">
      <c r="A33" s="30" t="s">
        <v>0</v>
      </c>
      <c r="B33" s="31"/>
      <c r="C33" s="31"/>
      <c r="D33" s="27"/>
      <c r="E33" s="27"/>
      <c r="F33" s="27"/>
    </row>
    <row r="34" spans="1:9" x14ac:dyDescent="0.25">
      <c r="A34" s="36"/>
      <c r="B34" s="36"/>
      <c r="C34" s="36"/>
    </row>
    <row r="35" spans="1:9" x14ac:dyDescent="0.25">
      <c r="A35" s="32"/>
      <c r="B35" s="32"/>
      <c r="C35" s="32"/>
    </row>
    <row r="36" spans="1:9" x14ac:dyDescent="0.25">
      <c r="G36" s="33" t="s">
        <v>32</v>
      </c>
      <c r="H36" s="222" t="str">
        <f>+I13</f>
        <v xml:space="preserve"> 24 November 2021</v>
      </c>
      <c r="I36" s="237"/>
    </row>
    <row r="43" spans="1:9" x14ac:dyDescent="0.25">
      <c r="G43" s="223" t="s">
        <v>33</v>
      </c>
      <c r="H43" s="223"/>
      <c r="I43" s="223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" right="0" top="0.75" bottom="0.75" header="0.3" footer="0.3"/>
  <pageSetup scale="90" orientation="portrait" horizontalDpi="4294967293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4"/>
  <sheetViews>
    <sheetView topLeftCell="A10" workbookViewId="0">
      <selection activeCell="E19" sqref="E19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28515625" style="2" customWidth="1"/>
    <col min="4" max="4" width="28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2" t="s">
        <v>44</v>
      </c>
      <c r="G12" s="3" t="s">
        <v>9</v>
      </c>
      <c r="H12" s="7" t="s">
        <v>10</v>
      </c>
      <c r="I12" s="8" t="s">
        <v>354</v>
      </c>
    </row>
    <row r="13" spans="1:9" x14ac:dyDescent="0.25">
      <c r="G13" s="3" t="s">
        <v>11</v>
      </c>
      <c r="H13" s="7" t="s">
        <v>10</v>
      </c>
      <c r="I13" s="9" t="s">
        <v>355</v>
      </c>
    </row>
    <row r="14" spans="1:9" x14ac:dyDescent="0.25">
      <c r="G14" s="3" t="s">
        <v>12</v>
      </c>
      <c r="H14" s="7" t="s">
        <v>10</v>
      </c>
      <c r="I14" s="9" t="s">
        <v>356</v>
      </c>
    </row>
    <row r="15" spans="1:9" x14ac:dyDescent="0.25">
      <c r="G15" s="3" t="s">
        <v>45</v>
      </c>
      <c r="H15" s="7" t="s">
        <v>46</v>
      </c>
      <c r="I15" s="2" t="s">
        <v>200</v>
      </c>
    </row>
    <row r="16" spans="1:9" x14ac:dyDescent="0.25">
      <c r="A16" s="2" t="s">
        <v>13</v>
      </c>
      <c r="B16" s="8" t="s">
        <v>14</v>
      </c>
      <c r="C16" s="8"/>
      <c r="G16" s="3" t="s">
        <v>196</v>
      </c>
      <c r="H16" s="7" t="s">
        <v>46</v>
      </c>
      <c r="I16" s="195" t="s">
        <v>359</v>
      </c>
    </row>
    <row r="17" spans="1:17" ht="16.5" thickBot="1" x14ac:dyDescent="0.3"/>
    <row r="18" spans="1:17" ht="20.100000000000001" customHeight="1" x14ac:dyDescent="0.25">
      <c r="A18" s="10" t="s">
        <v>15</v>
      </c>
      <c r="B18" s="75" t="s">
        <v>16</v>
      </c>
      <c r="C18" s="75" t="s">
        <v>17</v>
      </c>
      <c r="D18" s="75" t="s">
        <v>18</v>
      </c>
      <c r="E18" s="75" t="s">
        <v>19</v>
      </c>
      <c r="F18" s="189" t="s">
        <v>20</v>
      </c>
      <c r="G18" s="238" t="s">
        <v>22</v>
      </c>
      <c r="H18" s="239"/>
      <c r="I18" s="11" t="s">
        <v>23</v>
      </c>
    </row>
    <row r="19" spans="1:17" ht="53.25" customHeight="1" x14ac:dyDescent="0.25">
      <c r="A19" s="12">
        <v>1</v>
      </c>
      <c r="B19" s="13">
        <v>44523</v>
      </c>
      <c r="C19" s="90">
        <v>403467</v>
      </c>
      <c r="D19" s="15" t="s">
        <v>204</v>
      </c>
      <c r="E19" s="15" t="s">
        <v>203</v>
      </c>
      <c r="F19" s="16">
        <v>65</v>
      </c>
      <c r="G19" s="216">
        <v>1980198</v>
      </c>
      <c r="H19" s="217"/>
      <c r="I19" s="268">
        <f>G19</f>
        <v>1980198</v>
      </c>
    </row>
    <row r="20" spans="1:17" ht="53.25" customHeight="1" x14ac:dyDescent="0.25">
      <c r="A20" s="12">
        <v>2</v>
      </c>
      <c r="B20" s="13">
        <v>44523</v>
      </c>
      <c r="C20" s="90">
        <v>403468</v>
      </c>
      <c r="D20" s="15" t="s">
        <v>205</v>
      </c>
      <c r="E20" s="15" t="s">
        <v>203</v>
      </c>
      <c r="F20" s="16">
        <v>75</v>
      </c>
      <c r="G20" s="271"/>
      <c r="H20" s="272"/>
      <c r="I20" s="269"/>
    </row>
    <row r="21" spans="1:17" ht="53.25" customHeight="1" x14ac:dyDescent="0.25">
      <c r="A21" s="12">
        <v>3</v>
      </c>
      <c r="B21" s="13">
        <v>44523</v>
      </c>
      <c r="C21" s="90">
        <v>403466</v>
      </c>
      <c r="D21" s="15" t="s">
        <v>212</v>
      </c>
      <c r="E21" s="15" t="s">
        <v>203</v>
      </c>
      <c r="F21" s="16">
        <v>74</v>
      </c>
      <c r="G21" s="273"/>
      <c r="H21" s="274"/>
      <c r="I21" s="270"/>
    </row>
    <row r="22" spans="1:17" ht="25.5" customHeight="1" thickBot="1" x14ac:dyDescent="0.3">
      <c r="A22" s="218" t="s">
        <v>24</v>
      </c>
      <c r="B22" s="219"/>
      <c r="C22" s="219"/>
      <c r="D22" s="219"/>
      <c r="E22" s="219"/>
      <c r="F22" s="219"/>
      <c r="G22" s="219"/>
      <c r="H22" s="220"/>
      <c r="I22" s="17">
        <f>SUM(I19)</f>
        <v>1980198</v>
      </c>
    </row>
    <row r="23" spans="1:17" x14ac:dyDescent="0.25">
      <c r="A23" s="221"/>
      <c r="B23" s="221"/>
      <c r="C23" s="188"/>
      <c r="D23" s="188"/>
      <c r="E23" s="188"/>
      <c r="F23" s="188"/>
      <c r="G23" s="18"/>
      <c r="H23" s="18"/>
      <c r="I23" s="19"/>
    </row>
    <row r="24" spans="1:17" x14ac:dyDescent="0.25">
      <c r="A24" s="188"/>
      <c r="B24" s="188"/>
      <c r="C24" s="188"/>
      <c r="D24" s="188"/>
      <c r="E24" s="188"/>
      <c r="F24" s="188"/>
      <c r="G24" s="37" t="s">
        <v>25</v>
      </c>
      <c r="H24" s="20">
        <f>H19*1%</f>
        <v>0</v>
      </c>
      <c r="I24" s="19">
        <f>I22*1%</f>
        <v>19801.98</v>
      </c>
    </row>
    <row r="25" spans="1:17" ht="16.5" thickBot="1" x14ac:dyDescent="0.3">
      <c r="E25" s="1"/>
      <c r="F25" s="1"/>
      <c r="G25" s="34" t="s">
        <v>43</v>
      </c>
      <c r="H25" s="21">
        <v>0</v>
      </c>
      <c r="I25" s="21">
        <f>I22*2%</f>
        <v>39603.96</v>
      </c>
      <c r="Q25" s="2" t="s">
        <v>26</v>
      </c>
    </row>
    <row r="26" spans="1:17" x14ac:dyDescent="0.25">
      <c r="E26" s="1"/>
      <c r="F26" s="1"/>
      <c r="G26" s="22" t="s">
        <v>27</v>
      </c>
      <c r="H26" s="23">
        <f>H22+H24</f>
        <v>0</v>
      </c>
      <c r="I26" s="23">
        <f>I22+I24-I25</f>
        <v>1960396.02</v>
      </c>
    </row>
    <row r="27" spans="1:17" x14ac:dyDescent="0.25">
      <c r="E27" s="1"/>
      <c r="F27" s="1"/>
      <c r="G27" s="22"/>
      <c r="H27" s="23"/>
      <c r="I27" s="23"/>
    </row>
    <row r="28" spans="1:17" x14ac:dyDescent="0.25">
      <c r="A28" s="1" t="s">
        <v>206</v>
      </c>
      <c r="D28" s="1"/>
      <c r="E28" s="1"/>
      <c r="F28" s="1"/>
      <c r="G28" s="22"/>
      <c r="H28" s="22"/>
      <c r="I28" s="23"/>
    </row>
    <row r="29" spans="1:17" x14ac:dyDescent="0.25">
      <c r="A29" s="35"/>
      <c r="D29" s="1"/>
      <c r="E29" s="1"/>
      <c r="F29" s="1"/>
      <c r="G29" s="22"/>
      <c r="H29" s="22"/>
      <c r="I29" s="23"/>
    </row>
    <row r="30" spans="1:17" x14ac:dyDescent="0.25">
      <c r="D30" s="1"/>
      <c r="E30" s="1"/>
      <c r="F30" s="1"/>
      <c r="G30" s="22"/>
      <c r="H30" s="22"/>
      <c r="I30" s="23"/>
    </row>
    <row r="31" spans="1:17" x14ac:dyDescent="0.25">
      <c r="A31" s="24" t="s">
        <v>28</v>
      </c>
    </row>
    <row r="32" spans="1:17" x14ac:dyDescent="0.25">
      <c r="A32" s="25" t="s">
        <v>29</v>
      </c>
      <c r="B32" s="26"/>
      <c r="C32" s="26"/>
      <c r="D32" s="27"/>
      <c r="E32" s="27"/>
      <c r="F32" s="27"/>
    </row>
    <row r="33" spans="1:9" x14ac:dyDescent="0.25">
      <c r="A33" s="25" t="s">
        <v>30</v>
      </c>
      <c r="B33" s="26"/>
      <c r="C33" s="26"/>
      <c r="D33" s="27"/>
      <c r="E33" s="27"/>
      <c r="F33" s="27"/>
    </row>
    <row r="34" spans="1:9" x14ac:dyDescent="0.25">
      <c r="A34" s="28" t="s">
        <v>31</v>
      </c>
      <c r="B34" s="29"/>
      <c r="C34" s="29"/>
      <c r="D34" s="27"/>
      <c r="E34" s="27"/>
      <c r="F34" s="27"/>
    </row>
    <row r="35" spans="1:9" x14ac:dyDescent="0.25">
      <c r="A35" s="30" t="s">
        <v>0</v>
      </c>
      <c r="B35" s="31"/>
      <c r="C35" s="31"/>
      <c r="D35" s="27"/>
      <c r="E35" s="27"/>
      <c r="F35" s="27"/>
    </row>
    <row r="36" spans="1:9" x14ac:dyDescent="0.25">
      <c r="A36" s="36"/>
      <c r="B36" s="36"/>
      <c r="C36" s="36"/>
    </row>
    <row r="37" spans="1:9" x14ac:dyDescent="0.25">
      <c r="A37" s="32"/>
      <c r="B37" s="32"/>
      <c r="C37" s="32"/>
    </row>
    <row r="38" spans="1:9" x14ac:dyDescent="0.25">
      <c r="G38" s="33" t="s">
        <v>32</v>
      </c>
      <c r="H38" s="222" t="str">
        <f>+I13</f>
        <v xml:space="preserve"> 25 November 2021</v>
      </c>
      <c r="I38" s="237"/>
    </row>
    <row r="41" spans="1:9" ht="18" customHeight="1" x14ac:dyDescent="0.25"/>
    <row r="42" spans="1:9" ht="17.25" customHeight="1" x14ac:dyDescent="0.25"/>
    <row r="44" spans="1:9" x14ac:dyDescent="0.25">
      <c r="G44" s="223" t="s">
        <v>33</v>
      </c>
      <c r="H44" s="223"/>
      <c r="I44" s="223"/>
    </row>
  </sheetData>
  <mergeCells count="8">
    <mergeCell ref="H38:I38"/>
    <mergeCell ref="G44:I44"/>
    <mergeCell ref="A10:I10"/>
    <mergeCell ref="G18:H18"/>
    <mergeCell ref="G19:H21"/>
    <mergeCell ref="I19:I21"/>
    <mergeCell ref="A22:H22"/>
    <mergeCell ref="A23:B23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4"/>
  <sheetViews>
    <sheetView topLeftCell="A10" workbookViewId="0">
      <selection activeCell="E19" sqref="E19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28515625" style="2" customWidth="1"/>
    <col min="4" max="4" width="28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2" t="s">
        <v>44</v>
      </c>
      <c r="G12" s="3" t="s">
        <v>9</v>
      </c>
      <c r="H12" s="7" t="s">
        <v>10</v>
      </c>
      <c r="I12" s="8" t="s">
        <v>358</v>
      </c>
    </row>
    <row r="13" spans="1:9" x14ac:dyDescent="0.25">
      <c r="G13" s="3" t="s">
        <v>11</v>
      </c>
      <c r="H13" s="7" t="s">
        <v>10</v>
      </c>
      <c r="I13" s="9" t="s">
        <v>355</v>
      </c>
    </row>
    <row r="14" spans="1:9" x14ac:dyDescent="0.25">
      <c r="G14" s="3" t="s">
        <v>12</v>
      </c>
      <c r="H14" s="7" t="s">
        <v>10</v>
      </c>
      <c r="I14" s="9" t="s">
        <v>356</v>
      </c>
    </row>
    <row r="15" spans="1:9" x14ac:dyDescent="0.25">
      <c r="G15" s="3" t="s">
        <v>45</v>
      </c>
      <c r="H15" s="7" t="s">
        <v>46</v>
      </c>
      <c r="I15" s="2" t="s">
        <v>200</v>
      </c>
    </row>
    <row r="16" spans="1:9" x14ac:dyDescent="0.25">
      <c r="A16" s="2" t="s">
        <v>13</v>
      </c>
      <c r="B16" s="8" t="s">
        <v>14</v>
      </c>
      <c r="C16" s="8"/>
      <c r="G16" s="3" t="s">
        <v>196</v>
      </c>
      <c r="H16" s="7" t="s">
        <v>46</v>
      </c>
      <c r="I16" s="195" t="s">
        <v>357</v>
      </c>
    </row>
    <row r="17" spans="1:17" ht="16.5" thickBot="1" x14ac:dyDescent="0.3"/>
    <row r="18" spans="1:17" ht="20.100000000000001" customHeight="1" x14ac:dyDescent="0.25">
      <c r="A18" s="10" t="s">
        <v>15</v>
      </c>
      <c r="B18" s="75" t="s">
        <v>16</v>
      </c>
      <c r="C18" s="75" t="s">
        <v>17</v>
      </c>
      <c r="D18" s="75" t="s">
        <v>18</v>
      </c>
      <c r="E18" s="75" t="s">
        <v>19</v>
      </c>
      <c r="F18" s="189" t="s">
        <v>20</v>
      </c>
      <c r="G18" s="238" t="s">
        <v>22</v>
      </c>
      <c r="H18" s="239"/>
      <c r="I18" s="11" t="s">
        <v>23</v>
      </c>
    </row>
    <row r="19" spans="1:17" ht="53.25" customHeight="1" x14ac:dyDescent="0.25">
      <c r="A19" s="12">
        <v>1</v>
      </c>
      <c r="B19" s="13">
        <v>44517</v>
      </c>
      <c r="C19" s="90">
        <v>402275</v>
      </c>
      <c r="D19" s="15" t="s">
        <v>204</v>
      </c>
      <c r="E19" s="15" t="s">
        <v>203</v>
      </c>
      <c r="F19" s="16">
        <v>51</v>
      </c>
      <c r="G19" s="216">
        <v>1980198</v>
      </c>
      <c r="H19" s="217"/>
      <c r="I19" s="268">
        <f>G19</f>
        <v>1980198</v>
      </c>
    </row>
    <row r="20" spans="1:17" ht="53.25" customHeight="1" x14ac:dyDescent="0.25">
      <c r="A20" s="12">
        <v>2</v>
      </c>
      <c r="B20" s="13">
        <v>44517</v>
      </c>
      <c r="C20" s="90">
        <v>402276</v>
      </c>
      <c r="D20" s="15" t="s">
        <v>205</v>
      </c>
      <c r="E20" s="15" t="s">
        <v>203</v>
      </c>
      <c r="F20" s="16">
        <v>70</v>
      </c>
      <c r="G20" s="271"/>
      <c r="H20" s="272"/>
      <c r="I20" s="269"/>
    </row>
    <row r="21" spans="1:17" ht="53.25" customHeight="1" x14ac:dyDescent="0.25">
      <c r="A21" s="12">
        <v>3</v>
      </c>
      <c r="B21" s="13">
        <v>44517</v>
      </c>
      <c r="C21" s="90">
        <v>402274</v>
      </c>
      <c r="D21" s="15" t="s">
        <v>212</v>
      </c>
      <c r="E21" s="15" t="s">
        <v>203</v>
      </c>
      <c r="F21" s="16">
        <v>78</v>
      </c>
      <c r="G21" s="273"/>
      <c r="H21" s="274"/>
      <c r="I21" s="270"/>
    </row>
    <row r="22" spans="1:17" ht="25.5" customHeight="1" thickBot="1" x14ac:dyDescent="0.3">
      <c r="A22" s="218" t="s">
        <v>24</v>
      </c>
      <c r="B22" s="219"/>
      <c r="C22" s="219"/>
      <c r="D22" s="219"/>
      <c r="E22" s="219"/>
      <c r="F22" s="219"/>
      <c r="G22" s="219"/>
      <c r="H22" s="220"/>
      <c r="I22" s="17">
        <f>SUM(I19)</f>
        <v>1980198</v>
      </c>
    </row>
    <row r="23" spans="1:17" x14ac:dyDescent="0.25">
      <c r="A23" s="221"/>
      <c r="B23" s="221"/>
      <c r="C23" s="188"/>
      <c r="D23" s="188"/>
      <c r="E23" s="188"/>
      <c r="F23" s="188"/>
      <c r="G23" s="18"/>
      <c r="H23" s="18"/>
      <c r="I23" s="19"/>
    </row>
    <row r="24" spans="1:17" x14ac:dyDescent="0.25">
      <c r="A24" s="188"/>
      <c r="B24" s="188"/>
      <c r="C24" s="188"/>
      <c r="D24" s="188"/>
      <c r="E24" s="188"/>
      <c r="F24" s="188"/>
      <c r="G24" s="37" t="s">
        <v>25</v>
      </c>
      <c r="H24" s="20">
        <f>H19*1%</f>
        <v>0</v>
      </c>
      <c r="I24" s="19">
        <f>I22*1%</f>
        <v>19801.98</v>
      </c>
    </row>
    <row r="25" spans="1:17" ht="16.5" thickBot="1" x14ac:dyDescent="0.3">
      <c r="E25" s="1"/>
      <c r="F25" s="1"/>
      <c r="G25" s="34" t="s">
        <v>43</v>
      </c>
      <c r="H25" s="21">
        <v>0</v>
      </c>
      <c r="I25" s="21">
        <f>I22*2%</f>
        <v>39603.96</v>
      </c>
      <c r="Q25" s="2" t="s">
        <v>26</v>
      </c>
    </row>
    <row r="26" spans="1:17" x14ac:dyDescent="0.25">
      <c r="E26" s="1"/>
      <c r="F26" s="1"/>
      <c r="G26" s="22" t="s">
        <v>27</v>
      </c>
      <c r="H26" s="23">
        <f>H22+H24</f>
        <v>0</v>
      </c>
      <c r="I26" s="23">
        <f>I22+I24-I25</f>
        <v>1960396.02</v>
      </c>
    </row>
    <row r="27" spans="1:17" x14ac:dyDescent="0.25">
      <c r="E27" s="1"/>
      <c r="F27" s="1"/>
      <c r="G27" s="22"/>
      <c r="H27" s="23"/>
      <c r="I27" s="23"/>
    </row>
    <row r="28" spans="1:17" x14ac:dyDescent="0.25">
      <c r="A28" s="1" t="s">
        <v>206</v>
      </c>
      <c r="D28" s="1"/>
      <c r="E28" s="1"/>
      <c r="F28" s="1"/>
      <c r="G28" s="22"/>
      <c r="H28" s="22"/>
      <c r="I28" s="23"/>
    </row>
    <row r="29" spans="1:17" x14ac:dyDescent="0.25">
      <c r="A29" s="35"/>
      <c r="D29" s="1"/>
      <c r="E29" s="1"/>
      <c r="F29" s="1"/>
      <c r="G29" s="22"/>
      <c r="H29" s="22"/>
      <c r="I29" s="23"/>
    </row>
    <row r="30" spans="1:17" x14ac:dyDescent="0.25">
      <c r="D30" s="1"/>
      <c r="E30" s="1"/>
      <c r="F30" s="1"/>
      <c r="G30" s="22"/>
      <c r="H30" s="22"/>
      <c r="I30" s="23"/>
    </row>
    <row r="31" spans="1:17" x14ac:dyDescent="0.25">
      <c r="A31" s="24" t="s">
        <v>28</v>
      </c>
    </row>
    <row r="32" spans="1:17" x14ac:dyDescent="0.25">
      <c r="A32" s="25" t="s">
        <v>29</v>
      </c>
      <c r="B32" s="26"/>
      <c r="C32" s="26"/>
      <c r="D32" s="27"/>
      <c r="E32" s="27"/>
      <c r="F32" s="27"/>
    </row>
    <row r="33" spans="1:9" x14ac:dyDescent="0.25">
      <c r="A33" s="25" t="s">
        <v>30</v>
      </c>
      <c r="B33" s="26"/>
      <c r="C33" s="26"/>
      <c r="D33" s="27"/>
      <c r="E33" s="27"/>
      <c r="F33" s="27"/>
    </row>
    <row r="34" spans="1:9" x14ac:dyDescent="0.25">
      <c r="A34" s="28" t="s">
        <v>31</v>
      </c>
      <c r="B34" s="29"/>
      <c r="C34" s="29"/>
      <c r="D34" s="27"/>
      <c r="E34" s="27"/>
      <c r="F34" s="27"/>
    </row>
    <row r="35" spans="1:9" x14ac:dyDescent="0.25">
      <c r="A35" s="30" t="s">
        <v>0</v>
      </c>
      <c r="B35" s="31"/>
      <c r="C35" s="31"/>
      <c r="D35" s="27"/>
      <c r="E35" s="27"/>
      <c r="F35" s="27"/>
    </row>
    <row r="36" spans="1:9" x14ac:dyDescent="0.25">
      <c r="A36" s="36"/>
      <c r="B36" s="36"/>
      <c r="C36" s="36"/>
    </row>
    <row r="37" spans="1:9" x14ac:dyDescent="0.25">
      <c r="A37" s="32"/>
      <c r="B37" s="32"/>
      <c r="C37" s="32"/>
    </row>
    <row r="38" spans="1:9" x14ac:dyDescent="0.25">
      <c r="G38" s="33" t="s">
        <v>32</v>
      </c>
      <c r="H38" s="222" t="str">
        <f>+I13</f>
        <v xml:space="preserve"> 25 November 2021</v>
      </c>
      <c r="I38" s="237"/>
    </row>
    <row r="41" spans="1:9" ht="18" customHeight="1" x14ac:dyDescent="0.25"/>
    <row r="42" spans="1:9" ht="17.25" customHeight="1" x14ac:dyDescent="0.25"/>
    <row r="44" spans="1:9" x14ac:dyDescent="0.25">
      <c r="G44" s="223" t="s">
        <v>33</v>
      </c>
      <c r="H44" s="223"/>
      <c r="I44" s="223"/>
    </row>
  </sheetData>
  <mergeCells count="8">
    <mergeCell ref="H38:I38"/>
    <mergeCell ref="G44:I44"/>
    <mergeCell ref="A10:I10"/>
    <mergeCell ref="G18:H18"/>
    <mergeCell ref="G19:H21"/>
    <mergeCell ref="I19:I21"/>
    <mergeCell ref="A22:H22"/>
    <mergeCell ref="A23:B23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0" workbookViewId="0">
      <selection activeCell="E19" sqref="E19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28515625" style="2" customWidth="1"/>
    <col min="4" max="4" width="28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2" t="s">
        <v>44</v>
      </c>
      <c r="G12" s="3" t="s">
        <v>9</v>
      </c>
      <c r="H12" s="7" t="s">
        <v>10</v>
      </c>
      <c r="I12" s="8" t="s">
        <v>360</v>
      </c>
    </row>
    <row r="13" spans="1:9" x14ac:dyDescent="0.25">
      <c r="G13" s="3" t="s">
        <v>11</v>
      </c>
      <c r="H13" s="7" t="s">
        <v>10</v>
      </c>
      <c r="I13" s="9" t="s">
        <v>355</v>
      </c>
    </row>
    <row r="14" spans="1:9" x14ac:dyDescent="0.25">
      <c r="G14" s="3" t="s">
        <v>12</v>
      </c>
      <c r="H14" s="7" t="s">
        <v>10</v>
      </c>
      <c r="I14" s="9" t="s">
        <v>356</v>
      </c>
    </row>
    <row r="15" spans="1:9" x14ac:dyDescent="0.25">
      <c r="G15" s="3" t="s">
        <v>45</v>
      </c>
      <c r="H15" s="7" t="s">
        <v>46</v>
      </c>
      <c r="I15" s="2" t="s">
        <v>200</v>
      </c>
    </row>
    <row r="16" spans="1:9" x14ac:dyDescent="0.25">
      <c r="A16" s="2" t="s">
        <v>13</v>
      </c>
      <c r="B16" s="8" t="s">
        <v>14</v>
      </c>
      <c r="C16" s="8"/>
      <c r="G16" s="3" t="s">
        <v>196</v>
      </c>
      <c r="H16" s="7" t="s">
        <v>46</v>
      </c>
      <c r="I16" s="195" t="s">
        <v>361</v>
      </c>
    </row>
    <row r="17" spans="1:17" ht="16.5" thickBot="1" x14ac:dyDescent="0.3"/>
    <row r="18" spans="1:17" ht="20.100000000000001" customHeight="1" x14ac:dyDescent="0.25">
      <c r="A18" s="10" t="s">
        <v>15</v>
      </c>
      <c r="B18" s="75" t="s">
        <v>16</v>
      </c>
      <c r="C18" s="75" t="s">
        <v>17</v>
      </c>
      <c r="D18" s="75" t="s">
        <v>18</v>
      </c>
      <c r="E18" s="75" t="s">
        <v>19</v>
      </c>
      <c r="F18" s="189" t="s">
        <v>20</v>
      </c>
      <c r="G18" s="238" t="s">
        <v>22</v>
      </c>
      <c r="H18" s="239"/>
      <c r="I18" s="11" t="s">
        <v>23</v>
      </c>
    </row>
    <row r="19" spans="1:17" ht="53.25" customHeight="1" x14ac:dyDescent="0.25">
      <c r="A19" s="12">
        <v>1</v>
      </c>
      <c r="B19" s="13">
        <v>44519</v>
      </c>
      <c r="C19" s="90">
        <v>402277</v>
      </c>
      <c r="D19" s="15" t="s">
        <v>207</v>
      </c>
      <c r="E19" s="15" t="s">
        <v>203</v>
      </c>
      <c r="F19" s="16">
        <v>65</v>
      </c>
      <c r="G19" s="216">
        <v>1881188</v>
      </c>
      <c r="H19" s="217"/>
      <c r="I19" s="268">
        <f>G19</f>
        <v>1881188</v>
      </c>
    </row>
    <row r="20" spans="1:17" ht="53.25" customHeight="1" x14ac:dyDescent="0.25">
      <c r="A20" s="12">
        <v>2</v>
      </c>
      <c r="B20" s="13">
        <v>44519</v>
      </c>
      <c r="C20" s="90">
        <v>402278</v>
      </c>
      <c r="D20" s="15" t="s">
        <v>208</v>
      </c>
      <c r="E20" s="15" t="s">
        <v>203</v>
      </c>
      <c r="F20" s="16">
        <v>63</v>
      </c>
      <c r="G20" s="271"/>
      <c r="H20" s="272"/>
      <c r="I20" s="269"/>
    </row>
    <row r="21" spans="1:17" ht="25.5" customHeight="1" thickBot="1" x14ac:dyDescent="0.3">
      <c r="A21" s="218" t="s">
        <v>24</v>
      </c>
      <c r="B21" s="219"/>
      <c r="C21" s="219"/>
      <c r="D21" s="219"/>
      <c r="E21" s="219"/>
      <c r="F21" s="219"/>
      <c r="G21" s="219"/>
      <c r="H21" s="220"/>
      <c r="I21" s="17">
        <f>SUM(I19)</f>
        <v>1881188</v>
      </c>
    </row>
    <row r="22" spans="1:17" x14ac:dyDescent="0.25">
      <c r="A22" s="221"/>
      <c r="B22" s="221"/>
      <c r="C22" s="188"/>
      <c r="D22" s="188"/>
      <c r="E22" s="188"/>
      <c r="F22" s="188"/>
      <c r="G22" s="18"/>
      <c r="H22" s="18"/>
      <c r="I22" s="19"/>
    </row>
    <row r="23" spans="1:17" x14ac:dyDescent="0.25">
      <c r="A23" s="188"/>
      <c r="B23" s="188"/>
      <c r="C23" s="188"/>
      <c r="D23" s="188"/>
      <c r="E23" s="188"/>
      <c r="F23" s="188"/>
      <c r="G23" s="37" t="s">
        <v>25</v>
      </c>
      <c r="H23" s="20">
        <f>H19*1%</f>
        <v>0</v>
      </c>
      <c r="I23" s="19">
        <f>I21*1%</f>
        <v>18811.88</v>
      </c>
    </row>
    <row r="24" spans="1:17" ht="16.5" thickBot="1" x14ac:dyDescent="0.3">
      <c r="E24" s="1"/>
      <c r="F24" s="1"/>
      <c r="G24" s="34" t="s">
        <v>43</v>
      </c>
      <c r="H24" s="21">
        <v>0</v>
      </c>
      <c r="I24" s="21">
        <f>I21*2%</f>
        <v>37623.760000000002</v>
      </c>
      <c r="Q24" s="2" t="s">
        <v>26</v>
      </c>
    </row>
    <row r="25" spans="1:17" x14ac:dyDescent="0.25">
      <c r="E25" s="1"/>
      <c r="F25" s="1"/>
      <c r="G25" s="22" t="s">
        <v>27</v>
      </c>
      <c r="H25" s="23">
        <f>H21+H23</f>
        <v>0</v>
      </c>
      <c r="I25" s="23">
        <f>I21+I23-I24</f>
        <v>1862376.1199999999</v>
      </c>
    </row>
    <row r="26" spans="1:17" x14ac:dyDescent="0.25">
      <c r="E26" s="1"/>
      <c r="F26" s="1"/>
      <c r="G26" s="22"/>
      <c r="H26" s="23"/>
      <c r="I26" s="23"/>
    </row>
    <row r="27" spans="1:17" x14ac:dyDescent="0.25">
      <c r="A27" s="1" t="s">
        <v>209</v>
      </c>
      <c r="D27" s="1"/>
      <c r="E27" s="1"/>
      <c r="F27" s="1"/>
      <c r="G27" s="22"/>
      <c r="H27" s="22"/>
      <c r="I27" s="23"/>
    </row>
    <row r="28" spans="1:17" x14ac:dyDescent="0.25">
      <c r="A28" s="35"/>
      <c r="D28" s="1"/>
      <c r="E28" s="1"/>
      <c r="F28" s="1"/>
      <c r="G28" s="22"/>
      <c r="H28" s="22"/>
      <c r="I28" s="23"/>
    </row>
    <row r="29" spans="1:17" x14ac:dyDescent="0.25">
      <c r="D29" s="1"/>
      <c r="E29" s="1"/>
      <c r="F29" s="1"/>
      <c r="G29" s="22"/>
      <c r="H29" s="22"/>
      <c r="I29" s="23"/>
    </row>
    <row r="30" spans="1:17" x14ac:dyDescent="0.25">
      <c r="A30" s="24" t="s">
        <v>28</v>
      </c>
    </row>
    <row r="31" spans="1:17" x14ac:dyDescent="0.25">
      <c r="A31" s="25" t="s">
        <v>29</v>
      </c>
      <c r="B31" s="26"/>
      <c r="C31" s="26"/>
      <c r="D31" s="27"/>
      <c r="E31" s="27"/>
      <c r="F31" s="27"/>
    </row>
    <row r="32" spans="1:17" x14ac:dyDescent="0.25">
      <c r="A32" s="25" t="s">
        <v>30</v>
      </c>
      <c r="B32" s="26"/>
      <c r="C32" s="26"/>
      <c r="D32" s="27"/>
      <c r="E32" s="27"/>
      <c r="F32" s="27"/>
    </row>
    <row r="33" spans="1:9" x14ac:dyDescent="0.25">
      <c r="A33" s="28" t="s">
        <v>31</v>
      </c>
      <c r="B33" s="29"/>
      <c r="C33" s="29"/>
      <c r="D33" s="27"/>
      <c r="E33" s="27"/>
      <c r="F33" s="27"/>
    </row>
    <row r="34" spans="1:9" x14ac:dyDescent="0.25">
      <c r="A34" s="30" t="s">
        <v>0</v>
      </c>
      <c r="B34" s="31"/>
      <c r="C34" s="31"/>
      <c r="D34" s="27"/>
      <c r="E34" s="27"/>
      <c r="F34" s="27"/>
    </row>
    <row r="35" spans="1:9" x14ac:dyDescent="0.25">
      <c r="A35" s="36"/>
      <c r="B35" s="36"/>
      <c r="C35" s="36"/>
    </row>
    <row r="36" spans="1:9" x14ac:dyDescent="0.25">
      <c r="A36" s="32"/>
      <c r="B36" s="32"/>
      <c r="C36" s="32"/>
    </row>
    <row r="37" spans="1:9" x14ac:dyDescent="0.25">
      <c r="G37" s="33" t="s">
        <v>32</v>
      </c>
      <c r="H37" s="222" t="str">
        <f>+I13</f>
        <v xml:space="preserve"> 25 November 2021</v>
      </c>
      <c r="I37" s="237"/>
    </row>
    <row r="40" spans="1:9" ht="18" customHeight="1" x14ac:dyDescent="0.25"/>
    <row r="41" spans="1:9" ht="17.25" customHeight="1" x14ac:dyDescent="0.25"/>
    <row r="43" spans="1:9" x14ac:dyDescent="0.25">
      <c r="G43" s="223" t="s">
        <v>33</v>
      </c>
      <c r="H43" s="223"/>
      <c r="I43" s="223"/>
    </row>
  </sheetData>
  <mergeCells count="8">
    <mergeCell ref="H37:I37"/>
    <mergeCell ref="G43:I43"/>
    <mergeCell ref="A10:I10"/>
    <mergeCell ref="G18:H18"/>
    <mergeCell ref="G19:H20"/>
    <mergeCell ref="I19:I20"/>
    <mergeCell ref="A21:H21"/>
    <mergeCell ref="A22:B22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4"/>
  <sheetViews>
    <sheetView topLeftCell="A16" workbookViewId="0">
      <selection activeCell="K22" sqref="K22"/>
    </sheetView>
  </sheetViews>
  <sheetFormatPr defaultRowHeight="15" x14ac:dyDescent="0.25"/>
  <cols>
    <col min="1" max="1" width="4.85546875" customWidth="1"/>
    <col min="2" max="2" width="10.28515625" customWidth="1"/>
    <col min="3" max="3" width="8.7109375" customWidth="1"/>
    <col min="4" max="4" width="6.42578125" customWidth="1"/>
    <col min="5" max="5" width="24" customWidth="1"/>
    <col min="6" max="6" width="12.7109375" customWidth="1"/>
    <col min="7" max="7" width="6" customWidth="1"/>
    <col min="8" max="8" width="5.140625" customWidth="1"/>
    <col min="9" max="9" width="13.28515625" style="104" customWidth="1"/>
    <col min="10" max="10" width="1.5703125" style="104" customWidth="1"/>
    <col min="11" max="11" width="18.140625" customWidth="1"/>
  </cols>
  <sheetData>
    <row r="2" spans="1:17" x14ac:dyDescent="0.25">
      <c r="A2" s="103" t="s">
        <v>0</v>
      </c>
      <c r="B2" s="103"/>
      <c r="C2" s="103"/>
      <c r="D2" s="103"/>
    </row>
    <row r="3" spans="1:17" x14ac:dyDescent="0.25">
      <c r="A3" s="4" t="s">
        <v>1</v>
      </c>
      <c r="B3" s="70"/>
      <c r="C3" s="70"/>
      <c r="D3" s="70"/>
    </row>
    <row r="4" spans="1:17" x14ac:dyDescent="0.25">
      <c r="A4" s="4" t="s">
        <v>2</v>
      </c>
      <c r="B4" s="70"/>
      <c r="C4" s="70"/>
      <c r="D4" s="70"/>
    </row>
    <row r="5" spans="1:17" x14ac:dyDescent="0.25">
      <c r="A5" s="4" t="s">
        <v>3</v>
      </c>
      <c r="B5" s="70"/>
      <c r="C5" s="70"/>
      <c r="D5" s="70"/>
    </row>
    <row r="6" spans="1:17" x14ac:dyDescent="0.25">
      <c r="A6" s="4" t="s">
        <v>4</v>
      </c>
      <c r="B6" s="70"/>
      <c r="C6" s="70"/>
      <c r="D6" s="70"/>
      <c r="E6" s="70"/>
    </row>
    <row r="7" spans="1:17" x14ac:dyDescent="0.25">
      <c r="A7" s="4" t="s">
        <v>5</v>
      </c>
      <c r="B7" s="70"/>
      <c r="C7" s="70"/>
      <c r="D7" s="70"/>
      <c r="E7" s="70"/>
    </row>
    <row r="9" spans="1:17" ht="15.75" thickBot="1" x14ac:dyDescent="0.3">
      <c r="A9" s="105"/>
      <c r="B9" s="105"/>
      <c r="C9" s="105"/>
      <c r="D9" s="105"/>
      <c r="E9" s="105"/>
      <c r="F9" s="105"/>
      <c r="G9" s="105"/>
      <c r="H9" s="105"/>
      <c r="I9" s="106"/>
      <c r="J9" s="106"/>
      <c r="K9" s="105"/>
    </row>
    <row r="10" spans="1:17" ht="24" thickBot="1" x14ac:dyDescent="0.4">
      <c r="A10" s="243" t="s">
        <v>6</v>
      </c>
      <c r="B10" s="244"/>
      <c r="C10" s="244"/>
      <c r="D10" s="244"/>
      <c r="E10" s="244"/>
      <c r="F10" s="244"/>
      <c r="G10" s="244"/>
      <c r="H10" s="244"/>
      <c r="I10" s="244"/>
      <c r="J10" s="244"/>
      <c r="K10" s="245"/>
    </row>
    <row r="12" spans="1:17" ht="15.75" x14ac:dyDescent="0.25">
      <c r="A12" t="s">
        <v>7</v>
      </c>
      <c r="B12" t="s">
        <v>117</v>
      </c>
      <c r="I12" s="104" t="s">
        <v>9</v>
      </c>
      <c r="J12" s="107" t="s">
        <v>10</v>
      </c>
      <c r="K12" s="8" t="s">
        <v>371</v>
      </c>
    </row>
    <row r="13" spans="1:17" ht="15.75" x14ac:dyDescent="0.25">
      <c r="B13" s="108" t="s">
        <v>118</v>
      </c>
      <c r="C13" s="108"/>
      <c r="D13" s="108"/>
      <c r="F13" s="108"/>
      <c r="I13" s="104" t="s">
        <v>11</v>
      </c>
      <c r="J13" s="107" t="s">
        <v>10</v>
      </c>
      <c r="K13" s="9" t="s">
        <v>355</v>
      </c>
      <c r="Q13" t="s">
        <v>26</v>
      </c>
    </row>
    <row r="14" spans="1:17" ht="15.75" x14ac:dyDescent="0.25">
      <c r="B14" s="108" t="s">
        <v>119</v>
      </c>
      <c r="C14" s="108"/>
      <c r="D14" s="108"/>
      <c r="F14" s="108"/>
      <c r="I14" s="104" t="s">
        <v>12</v>
      </c>
      <c r="J14" s="107" t="s">
        <v>10</v>
      </c>
      <c r="K14" s="168">
        <v>44539</v>
      </c>
    </row>
    <row r="15" spans="1:17" x14ac:dyDescent="0.25">
      <c r="B15" s="108"/>
      <c r="C15" s="108"/>
      <c r="D15" s="108"/>
      <c r="F15" s="108"/>
      <c r="K15" s="161"/>
    </row>
    <row r="16" spans="1:17" x14ac:dyDescent="0.25">
      <c r="A16" t="s">
        <v>13</v>
      </c>
      <c r="B16" t="s">
        <v>14</v>
      </c>
    </row>
    <row r="17" spans="1:11" ht="11.25" customHeight="1" thickBot="1" x14ac:dyDescent="0.3"/>
    <row r="18" spans="1:11" x14ac:dyDescent="0.25">
      <c r="A18" s="110" t="s">
        <v>15</v>
      </c>
      <c r="B18" s="111" t="s">
        <v>16</v>
      </c>
      <c r="C18" s="111" t="s">
        <v>17</v>
      </c>
      <c r="D18" s="111" t="s">
        <v>196</v>
      </c>
      <c r="E18" s="111" t="s">
        <v>18</v>
      </c>
      <c r="F18" s="111" t="s">
        <v>19</v>
      </c>
      <c r="G18" s="111" t="s">
        <v>20</v>
      </c>
      <c r="H18" s="111" t="s">
        <v>21</v>
      </c>
      <c r="I18" s="246" t="s">
        <v>22</v>
      </c>
      <c r="J18" s="247"/>
      <c r="K18" s="112" t="s">
        <v>23</v>
      </c>
    </row>
    <row r="19" spans="1:11" ht="58.5" customHeight="1" x14ac:dyDescent="0.25">
      <c r="A19" s="113">
        <v>1</v>
      </c>
      <c r="B19" s="114">
        <v>44520</v>
      </c>
      <c r="C19" s="169">
        <v>403669</v>
      </c>
      <c r="D19" s="206" t="s">
        <v>365</v>
      </c>
      <c r="E19" s="190" t="s">
        <v>364</v>
      </c>
      <c r="F19" s="190" t="s">
        <v>362</v>
      </c>
      <c r="G19" s="116">
        <v>1</v>
      </c>
      <c r="H19" s="116">
        <v>3</v>
      </c>
      <c r="I19" s="248">
        <v>2000000</v>
      </c>
      <c r="J19" s="249"/>
      <c r="K19" s="117">
        <f>I19</f>
        <v>2000000</v>
      </c>
    </row>
    <row r="20" spans="1:11" ht="44.25" customHeight="1" x14ac:dyDescent="0.25">
      <c r="A20" s="113">
        <v>2</v>
      </c>
      <c r="B20" s="114">
        <v>44523</v>
      </c>
      <c r="C20" s="169">
        <v>403667</v>
      </c>
      <c r="D20" s="206" t="s">
        <v>366</v>
      </c>
      <c r="E20" s="190" t="s">
        <v>367</v>
      </c>
      <c r="F20" s="190" t="s">
        <v>363</v>
      </c>
      <c r="G20" s="116">
        <v>1</v>
      </c>
      <c r="H20" s="116">
        <v>2</v>
      </c>
      <c r="I20" s="248">
        <v>1200000</v>
      </c>
      <c r="J20" s="249"/>
      <c r="K20" s="117">
        <f t="shared" ref="K20:K21" si="0">I20</f>
        <v>1200000</v>
      </c>
    </row>
    <row r="21" spans="1:11" ht="44.25" customHeight="1" x14ac:dyDescent="0.25">
      <c r="A21" s="113">
        <v>3</v>
      </c>
      <c r="B21" s="114">
        <v>44523</v>
      </c>
      <c r="C21" s="169">
        <v>403668</v>
      </c>
      <c r="D21" s="206" t="s">
        <v>368</v>
      </c>
      <c r="E21" s="190" t="s">
        <v>369</v>
      </c>
      <c r="F21" s="190" t="s">
        <v>120</v>
      </c>
      <c r="G21" s="116">
        <v>1</v>
      </c>
      <c r="H21" s="116">
        <v>2</v>
      </c>
      <c r="I21" s="248">
        <v>2400000</v>
      </c>
      <c r="J21" s="249"/>
      <c r="K21" s="117">
        <f t="shared" si="0"/>
        <v>2400000</v>
      </c>
    </row>
    <row r="22" spans="1:11" ht="29.25" customHeight="1" thickBot="1" x14ac:dyDescent="0.3">
      <c r="A22" s="250" t="s">
        <v>24</v>
      </c>
      <c r="B22" s="251"/>
      <c r="C22" s="251"/>
      <c r="D22" s="251"/>
      <c r="E22" s="251"/>
      <c r="F22" s="251"/>
      <c r="G22" s="251"/>
      <c r="H22" s="251"/>
      <c r="I22" s="251"/>
      <c r="J22" s="252"/>
      <c r="K22" s="118">
        <f>SUM(K19:K21)</f>
        <v>5600000</v>
      </c>
    </row>
    <row r="23" spans="1:11" ht="8.25" customHeight="1" x14ac:dyDescent="0.25">
      <c r="A23" s="253"/>
      <c r="B23" s="253"/>
      <c r="C23" s="253"/>
      <c r="D23" s="253"/>
      <c r="E23" s="253"/>
      <c r="F23" s="253"/>
      <c r="G23" s="119"/>
      <c r="H23" s="119"/>
      <c r="I23" s="120"/>
      <c r="J23" s="120"/>
      <c r="K23" s="121"/>
    </row>
    <row r="24" spans="1:11" ht="18" customHeight="1" x14ac:dyDescent="0.25">
      <c r="A24" s="122"/>
      <c r="B24" s="122"/>
      <c r="C24" s="122"/>
      <c r="D24" s="122"/>
      <c r="E24" s="122"/>
      <c r="F24" s="122"/>
      <c r="G24" s="119"/>
      <c r="H24" s="119"/>
      <c r="I24" s="123" t="s">
        <v>121</v>
      </c>
      <c r="J24" s="120"/>
      <c r="K24" s="121">
        <f>K22*1%</f>
        <v>56000</v>
      </c>
    </row>
    <row r="25" spans="1:11" ht="18" customHeight="1" thickBot="1" x14ac:dyDescent="0.3">
      <c r="A25" s="119"/>
      <c r="B25" s="119"/>
      <c r="C25" s="119"/>
      <c r="D25" s="119"/>
      <c r="E25" s="119"/>
      <c r="F25" s="119"/>
      <c r="G25" s="119"/>
      <c r="H25" s="119"/>
      <c r="I25" s="124" t="s">
        <v>122</v>
      </c>
      <c r="J25" s="124"/>
      <c r="K25" s="125">
        <f>K22*2%</f>
        <v>112000</v>
      </c>
    </row>
    <row r="26" spans="1:11" x14ac:dyDescent="0.25">
      <c r="G26" s="103"/>
      <c r="H26" s="103"/>
      <c r="I26" s="126" t="s">
        <v>27</v>
      </c>
      <c r="J26" s="126"/>
      <c r="K26" s="127">
        <f>K22+K24-K25</f>
        <v>5544000</v>
      </c>
    </row>
    <row r="27" spans="1:11" ht="7.5" customHeight="1" x14ac:dyDescent="0.25">
      <c r="G27" s="103"/>
      <c r="H27" s="103"/>
      <c r="I27" s="126"/>
      <c r="J27" s="126"/>
      <c r="K27" s="127"/>
    </row>
    <row r="28" spans="1:11" ht="21" customHeight="1" x14ac:dyDescent="0.25">
      <c r="A28" s="128" t="s">
        <v>370</v>
      </c>
      <c r="B28" s="103"/>
      <c r="C28" s="103"/>
      <c r="D28" s="103"/>
      <c r="G28" s="103"/>
      <c r="H28" s="103"/>
      <c r="I28" s="126"/>
      <c r="J28" s="126"/>
      <c r="K28" s="127"/>
    </row>
    <row r="29" spans="1:11" ht="6.75" customHeight="1" x14ac:dyDescent="0.25">
      <c r="G29" s="103"/>
      <c r="H29" s="103"/>
      <c r="I29" s="126"/>
      <c r="J29" s="126"/>
      <c r="K29" s="127"/>
    </row>
    <row r="30" spans="1:11" ht="15.75" x14ac:dyDescent="0.25">
      <c r="A30" s="24" t="s">
        <v>28</v>
      </c>
      <c r="B30" s="129"/>
      <c r="C30" s="129"/>
      <c r="D30" s="129"/>
      <c r="E30" s="129"/>
    </row>
    <row r="31" spans="1:11" ht="15.75" x14ac:dyDescent="0.25">
      <c r="A31" s="25" t="s">
        <v>29</v>
      </c>
      <c r="B31" s="103"/>
      <c r="C31" s="103"/>
      <c r="D31" s="103"/>
      <c r="E31" s="103"/>
    </row>
    <row r="32" spans="1:11" ht="15.75" x14ac:dyDescent="0.25">
      <c r="A32" s="25" t="s">
        <v>30</v>
      </c>
      <c r="B32" s="103"/>
      <c r="C32" s="103"/>
      <c r="D32" s="103"/>
      <c r="E32" s="103"/>
    </row>
    <row r="33" spans="1:11" ht="15.75" x14ac:dyDescent="0.25">
      <c r="A33" s="28" t="s">
        <v>31</v>
      </c>
      <c r="B33" s="130"/>
      <c r="C33" s="130"/>
      <c r="D33" s="130"/>
      <c r="E33" s="131"/>
    </row>
    <row r="34" spans="1:11" ht="15.75" x14ac:dyDescent="0.25">
      <c r="A34" s="30" t="s">
        <v>0</v>
      </c>
      <c r="B34" s="132"/>
      <c r="C34" s="132"/>
      <c r="D34" s="132"/>
      <c r="E34" s="132"/>
    </row>
    <row r="35" spans="1:11" x14ac:dyDescent="0.25">
      <c r="A35" s="131"/>
      <c r="B35" s="131"/>
      <c r="C35" s="131"/>
      <c r="D35" s="131"/>
      <c r="E35" s="131"/>
    </row>
    <row r="36" spans="1:11" x14ac:dyDescent="0.25">
      <c r="A36" s="132"/>
      <c r="B36" s="132"/>
      <c r="C36" s="132"/>
      <c r="D36" s="132"/>
      <c r="E36" s="132"/>
    </row>
    <row r="37" spans="1:11" x14ac:dyDescent="0.25">
      <c r="I37" s="133" t="s">
        <v>32</v>
      </c>
      <c r="J37" s="254" t="str">
        <f>+K13</f>
        <v xml:space="preserve"> 25 November 2021</v>
      </c>
      <c r="K37" s="255"/>
    </row>
    <row r="44" spans="1:11" ht="15.75" x14ac:dyDescent="0.25">
      <c r="I44" s="223" t="s">
        <v>33</v>
      </c>
      <c r="J44" s="223"/>
      <c r="K44" s="223"/>
    </row>
  </sheetData>
  <mergeCells count="9">
    <mergeCell ref="A23:F23"/>
    <mergeCell ref="J37:K37"/>
    <mergeCell ref="I44:K44"/>
    <mergeCell ref="A10:K10"/>
    <mergeCell ref="I18:J18"/>
    <mergeCell ref="I19:J19"/>
    <mergeCell ref="I20:J20"/>
    <mergeCell ref="I21:J21"/>
    <mergeCell ref="A22:J22"/>
  </mergeCells>
  <printOptions horizontalCentered="1"/>
  <pageMargins left="0.19685039370078741" right="3.937007874015748E-2" top="0.74803149606299213" bottom="0.74803149606299213" header="0.31496062992125984" footer="0.31496062992125984"/>
  <pageSetup paperSize="9" scale="90" orientation="portrait" horizontalDpi="4294967293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7"/>
  <sheetViews>
    <sheetView tabSelected="1" topLeftCell="A23" workbookViewId="0">
      <selection activeCell="J28" sqref="J2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31" style="2" customWidth="1"/>
    <col min="4" max="4" width="16.28515625" style="2" customWidth="1"/>
    <col min="5" max="5" width="8.7109375" style="2" customWidth="1"/>
    <col min="6" max="6" width="14.140625" style="3" bestFit="1" customWidth="1"/>
    <col min="7" max="7" width="1.5703125" style="3" customWidth="1"/>
    <col min="8" max="8" width="19.5703125" style="2" customWidth="1"/>
    <col min="9" max="9" width="9.140625" style="2"/>
    <col min="10" max="10" width="15.7109375" style="2" bestFit="1" customWidth="1"/>
    <col min="11" max="16384" width="9.140625" style="2"/>
  </cols>
  <sheetData>
    <row r="2" spans="1:11" x14ac:dyDescent="0.25">
      <c r="A2" s="1" t="s">
        <v>0</v>
      </c>
    </row>
    <row r="3" spans="1:11" x14ac:dyDescent="0.25">
      <c r="A3" s="4" t="s">
        <v>1</v>
      </c>
    </row>
    <row r="4" spans="1:11" x14ac:dyDescent="0.25">
      <c r="A4" s="4" t="s">
        <v>2</v>
      </c>
    </row>
    <row r="5" spans="1:11" x14ac:dyDescent="0.25">
      <c r="A5" s="4" t="s">
        <v>3</v>
      </c>
    </row>
    <row r="6" spans="1:11" x14ac:dyDescent="0.25">
      <c r="A6" s="4" t="s">
        <v>4</v>
      </c>
    </row>
    <row r="7" spans="1:11" x14ac:dyDescent="0.25">
      <c r="A7" s="4" t="s">
        <v>5</v>
      </c>
    </row>
    <row r="9" spans="1:11" ht="16.5" thickBot="1" x14ac:dyDescent="0.3">
      <c r="A9" s="5"/>
      <c r="B9" s="5"/>
      <c r="C9" s="5"/>
      <c r="D9" s="5"/>
      <c r="E9" s="5"/>
      <c r="F9" s="6"/>
      <c r="G9" s="6"/>
      <c r="H9" s="5"/>
    </row>
    <row r="10" spans="1:11" ht="23.25" customHeight="1" thickBot="1" x14ac:dyDescent="0.4">
      <c r="A10" s="243" t="s">
        <v>6</v>
      </c>
      <c r="B10" s="244"/>
      <c r="C10" s="244"/>
      <c r="D10" s="244"/>
      <c r="E10" s="244"/>
      <c r="F10" s="244"/>
      <c r="G10" s="244"/>
      <c r="H10" s="245"/>
      <c r="I10" s="198"/>
      <c r="J10" s="198"/>
      <c r="K10" s="198"/>
    </row>
    <row r="12" spans="1:11" x14ac:dyDescent="0.25">
      <c r="A12" s="2" t="s">
        <v>7</v>
      </c>
      <c r="B12" s="2" t="s">
        <v>8</v>
      </c>
      <c r="E12" s="242" t="s">
        <v>9</v>
      </c>
      <c r="F12" s="242"/>
      <c r="G12" s="7" t="s">
        <v>10</v>
      </c>
      <c r="H12" s="8" t="s">
        <v>385</v>
      </c>
    </row>
    <row r="13" spans="1:11" x14ac:dyDescent="0.25">
      <c r="E13" s="242" t="s">
        <v>11</v>
      </c>
      <c r="F13" s="242"/>
      <c r="G13" s="7" t="s">
        <v>10</v>
      </c>
      <c r="H13" s="199" t="s">
        <v>355</v>
      </c>
    </row>
    <row r="14" spans="1:11" x14ac:dyDescent="0.25">
      <c r="E14" s="242" t="s">
        <v>73</v>
      </c>
      <c r="F14" s="242"/>
      <c r="G14" s="7" t="s">
        <v>10</v>
      </c>
      <c r="H14" s="200" t="s">
        <v>372</v>
      </c>
    </row>
    <row r="15" spans="1:11" x14ac:dyDescent="0.25">
      <c r="A15" s="2" t="s">
        <v>13</v>
      </c>
      <c r="B15" s="8" t="s">
        <v>14</v>
      </c>
      <c r="G15" s="7"/>
      <c r="H15" s="201" t="s">
        <v>373</v>
      </c>
    </row>
    <row r="16" spans="1:11" ht="9" customHeight="1" thickBot="1" x14ac:dyDescent="0.3"/>
    <row r="17" spans="1:10" ht="26.25" customHeight="1" x14ac:dyDescent="0.25">
      <c r="A17" s="10" t="s">
        <v>15</v>
      </c>
      <c r="B17" s="75" t="s">
        <v>16</v>
      </c>
      <c r="C17" s="75" t="s">
        <v>18</v>
      </c>
      <c r="D17" s="75" t="s">
        <v>19</v>
      </c>
      <c r="E17" s="193" t="s">
        <v>20</v>
      </c>
      <c r="F17" s="238" t="s">
        <v>22</v>
      </c>
      <c r="G17" s="239"/>
      <c r="H17" s="11" t="s">
        <v>23</v>
      </c>
    </row>
    <row r="18" spans="1:10" ht="45.75" customHeight="1" x14ac:dyDescent="0.25">
      <c r="A18" s="12">
        <v>1</v>
      </c>
      <c r="B18" s="13">
        <v>44482</v>
      </c>
      <c r="C18" s="15" t="s">
        <v>374</v>
      </c>
      <c r="D18" s="15" t="s">
        <v>375</v>
      </c>
      <c r="E18" s="16">
        <v>342</v>
      </c>
      <c r="F18" s="240">
        <v>7500000</v>
      </c>
      <c r="G18" s="241"/>
      <c r="H18" s="194">
        <f t="shared" ref="H18:H23" si="0">F18</f>
        <v>7500000</v>
      </c>
      <c r="J18"/>
    </row>
    <row r="19" spans="1:10" ht="48" customHeight="1" x14ac:dyDescent="0.25">
      <c r="A19" s="12">
        <f>A18+1</f>
        <v>2</v>
      </c>
      <c r="B19" s="13">
        <v>44482</v>
      </c>
      <c r="C19" s="15" t="s">
        <v>376</v>
      </c>
      <c r="D19" s="15" t="s">
        <v>375</v>
      </c>
      <c r="E19" s="16">
        <v>390</v>
      </c>
      <c r="F19" s="240">
        <v>7500000</v>
      </c>
      <c r="G19" s="241"/>
      <c r="H19" s="194">
        <f t="shared" si="0"/>
        <v>7500000</v>
      </c>
      <c r="J19"/>
    </row>
    <row r="20" spans="1:10" ht="61.5" customHeight="1" x14ac:dyDescent="0.25">
      <c r="A20" s="12">
        <f t="shared" ref="A20:A23" si="1">A19+1</f>
        <v>3</v>
      </c>
      <c r="B20" s="13">
        <v>44483</v>
      </c>
      <c r="C20" s="15" t="s">
        <v>377</v>
      </c>
      <c r="D20" s="15" t="s">
        <v>378</v>
      </c>
      <c r="E20" s="16">
        <f>133+253</f>
        <v>386</v>
      </c>
      <c r="F20" s="240">
        <v>1800000</v>
      </c>
      <c r="G20" s="241"/>
      <c r="H20" s="194">
        <f t="shared" si="0"/>
        <v>1800000</v>
      </c>
      <c r="J20"/>
    </row>
    <row r="21" spans="1:10" ht="45" customHeight="1" x14ac:dyDescent="0.25">
      <c r="A21" s="12">
        <f t="shared" si="1"/>
        <v>4</v>
      </c>
      <c r="B21" s="13">
        <v>44483</v>
      </c>
      <c r="C21" s="15" t="s">
        <v>379</v>
      </c>
      <c r="D21" s="15" t="s">
        <v>380</v>
      </c>
      <c r="E21" s="16">
        <v>708</v>
      </c>
      <c r="F21" s="240">
        <v>3800000</v>
      </c>
      <c r="G21" s="241"/>
      <c r="H21" s="194">
        <f t="shared" si="0"/>
        <v>3800000</v>
      </c>
      <c r="J21"/>
    </row>
    <row r="22" spans="1:10" ht="46.5" customHeight="1" x14ac:dyDescent="0.25">
      <c r="A22" s="12">
        <f t="shared" si="1"/>
        <v>5</v>
      </c>
      <c r="B22" s="13">
        <v>44484</v>
      </c>
      <c r="C22" s="15" t="s">
        <v>381</v>
      </c>
      <c r="D22" s="15" t="s">
        <v>382</v>
      </c>
      <c r="E22" s="16">
        <v>715</v>
      </c>
      <c r="F22" s="240">
        <v>7100000</v>
      </c>
      <c r="G22" s="241"/>
      <c r="H22" s="194">
        <f t="shared" si="0"/>
        <v>7100000</v>
      </c>
      <c r="J22"/>
    </row>
    <row r="23" spans="1:10" ht="48" customHeight="1" x14ac:dyDescent="0.25">
      <c r="A23" s="12">
        <f t="shared" si="1"/>
        <v>6</v>
      </c>
      <c r="B23" s="13">
        <v>44485</v>
      </c>
      <c r="C23" s="15" t="s">
        <v>383</v>
      </c>
      <c r="D23" s="15" t="s">
        <v>382</v>
      </c>
      <c r="E23" s="16">
        <v>615</v>
      </c>
      <c r="F23" s="240">
        <v>7100000</v>
      </c>
      <c r="G23" s="241"/>
      <c r="H23" s="194">
        <f t="shared" si="0"/>
        <v>7100000</v>
      </c>
      <c r="J23"/>
    </row>
    <row r="24" spans="1:10" ht="22.5" customHeight="1" thickBot="1" x14ac:dyDescent="0.3">
      <c r="A24" s="218" t="s">
        <v>24</v>
      </c>
      <c r="B24" s="219"/>
      <c r="C24" s="219"/>
      <c r="D24" s="219"/>
      <c r="E24" s="219"/>
      <c r="F24" s="219"/>
      <c r="G24" s="220"/>
      <c r="H24" s="17">
        <f>SUM(H18:H23)</f>
        <v>34800000</v>
      </c>
      <c r="J24" s="3"/>
    </row>
    <row r="25" spans="1:10" x14ac:dyDescent="0.25">
      <c r="A25" s="221"/>
      <c r="B25" s="221"/>
      <c r="C25" s="192"/>
      <c r="D25" s="192"/>
      <c r="E25" s="192"/>
      <c r="F25" s="18"/>
      <c r="G25" s="18"/>
      <c r="H25" s="19"/>
    </row>
    <row r="26" spans="1:10" x14ac:dyDescent="0.25">
      <c r="A26" s="192"/>
      <c r="B26" s="192"/>
      <c r="C26" s="192"/>
      <c r="D26" s="192"/>
      <c r="E26" s="37" t="s">
        <v>34</v>
      </c>
      <c r="F26" s="37"/>
      <c r="G26" s="18" t="s">
        <v>10</v>
      </c>
      <c r="H26" s="19">
        <v>0</v>
      </c>
      <c r="J26" s="20"/>
    </row>
    <row r="27" spans="1:10" x14ac:dyDescent="0.25">
      <c r="A27" s="192"/>
      <c r="B27" s="192"/>
      <c r="C27" s="192"/>
      <c r="D27" s="192"/>
      <c r="E27" s="92" t="s">
        <v>76</v>
      </c>
      <c r="F27" s="92"/>
      <c r="G27" s="18" t="s">
        <v>10</v>
      </c>
      <c r="H27" s="94">
        <f>H24-H26</f>
        <v>34800000</v>
      </c>
      <c r="J27" s="20"/>
    </row>
    <row r="28" spans="1:10" x14ac:dyDescent="0.25">
      <c r="A28" s="192"/>
      <c r="B28" s="192"/>
      <c r="C28" s="192"/>
      <c r="D28" s="192"/>
      <c r="E28" s="37" t="s">
        <v>25</v>
      </c>
      <c r="F28" s="37"/>
      <c r="G28" s="18" t="s">
        <v>10</v>
      </c>
      <c r="H28" s="19">
        <f>H27*1%</f>
        <v>348000</v>
      </c>
    </row>
    <row r="29" spans="1:10" ht="16.5" thickBot="1" x14ac:dyDescent="0.3">
      <c r="A29" s="192"/>
      <c r="B29" s="192"/>
      <c r="C29" s="192"/>
      <c r="D29" s="192"/>
      <c r="E29" s="38" t="s">
        <v>43</v>
      </c>
      <c r="F29" s="38"/>
      <c r="G29" s="21" t="s">
        <v>10</v>
      </c>
      <c r="H29" s="21">
        <f>H27*2%</f>
        <v>696000</v>
      </c>
    </row>
    <row r="30" spans="1:10" x14ac:dyDescent="0.25">
      <c r="D30" s="1"/>
      <c r="E30" s="1"/>
      <c r="F30" s="22"/>
      <c r="G30" s="23" t="e">
        <f>G24+G28</f>
        <v>#VALUE!</v>
      </c>
      <c r="H30" s="23">
        <f>H27+H28-H29</f>
        <v>34452000</v>
      </c>
    </row>
    <row r="31" spans="1:10" ht="10.5" customHeight="1" x14ac:dyDescent="0.25">
      <c r="D31" s="1"/>
      <c r="E31" s="1"/>
      <c r="F31" s="22"/>
      <c r="G31" s="23"/>
      <c r="H31" s="23"/>
    </row>
    <row r="32" spans="1:10" x14ac:dyDescent="0.25">
      <c r="A32" s="1" t="s">
        <v>384</v>
      </c>
      <c r="C32" s="1"/>
      <c r="D32" s="1"/>
      <c r="E32" s="1"/>
      <c r="F32" s="22"/>
      <c r="G32" s="22"/>
      <c r="H32" s="23"/>
    </row>
    <row r="33" spans="1:8" ht="9.75" customHeight="1" x14ac:dyDescent="0.25">
      <c r="A33" s="35"/>
      <c r="C33" s="1"/>
      <c r="D33" s="1"/>
      <c r="E33" s="1"/>
      <c r="F33" s="22"/>
      <c r="G33" s="22"/>
      <c r="H33" s="23"/>
    </row>
    <row r="34" spans="1:8" x14ac:dyDescent="0.25">
      <c r="A34" s="24" t="s">
        <v>28</v>
      </c>
    </row>
    <row r="35" spans="1:8" x14ac:dyDescent="0.25">
      <c r="A35" s="25" t="s">
        <v>29</v>
      </c>
      <c r="B35" s="26"/>
      <c r="C35" s="27"/>
      <c r="D35" s="27"/>
      <c r="E35" s="27"/>
    </row>
    <row r="36" spans="1:8" x14ac:dyDescent="0.25">
      <c r="A36" s="25" t="s">
        <v>30</v>
      </c>
      <c r="B36" s="26"/>
      <c r="C36" s="27"/>
      <c r="D36" s="27"/>
      <c r="E36" s="27"/>
    </row>
    <row r="37" spans="1:8" x14ac:dyDescent="0.25">
      <c r="A37" s="28" t="s">
        <v>31</v>
      </c>
      <c r="B37" s="29"/>
      <c r="C37" s="27"/>
      <c r="D37" s="27"/>
      <c r="E37" s="27"/>
    </row>
    <row r="38" spans="1:8" x14ac:dyDescent="0.25">
      <c r="A38" s="30" t="s">
        <v>0</v>
      </c>
      <c r="B38" s="31"/>
      <c r="C38" s="27"/>
      <c r="D38" s="27"/>
      <c r="E38" s="27"/>
    </row>
    <row r="39" spans="1:8" ht="13.5" customHeight="1" x14ac:dyDescent="0.25">
      <c r="A39" s="32"/>
      <c r="B39" s="32"/>
    </row>
    <row r="40" spans="1:8" x14ac:dyDescent="0.25">
      <c r="F40" s="33" t="s">
        <v>32</v>
      </c>
      <c r="G40" s="222" t="str">
        <f>+H13</f>
        <v xml:space="preserve"> 25 November 2021</v>
      </c>
      <c r="H40" s="237"/>
    </row>
    <row r="44" spans="1:8" ht="18" customHeight="1" x14ac:dyDescent="0.25"/>
    <row r="45" spans="1:8" ht="17.25" customHeight="1" x14ac:dyDescent="0.25"/>
    <row r="47" spans="1:8" x14ac:dyDescent="0.25">
      <c r="F47" s="223" t="s">
        <v>33</v>
      </c>
      <c r="G47" s="223"/>
      <c r="H47" s="223"/>
    </row>
  </sheetData>
  <mergeCells count="15">
    <mergeCell ref="F18:G18"/>
    <mergeCell ref="A10:H10"/>
    <mergeCell ref="E12:F12"/>
    <mergeCell ref="E13:F13"/>
    <mergeCell ref="E14:F14"/>
    <mergeCell ref="F17:G17"/>
    <mergeCell ref="A25:B25"/>
    <mergeCell ref="G40:H40"/>
    <mergeCell ref="F47:H47"/>
    <mergeCell ref="F19:G19"/>
    <mergeCell ref="F20:G20"/>
    <mergeCell ref="F21:G21"/>
    <mergeCell ref="F22:G22"/>
    <mergeCell ref="F23:G23"/>
    <mergeCell ref="A24:G24"/>
  </mergeCells>
  <printOptions horizontalCentered="1"/>
  <pageMargins left="0.19685039370078741" right="0.19685039370078741" top="0.35433070866141736" bottom="0.15748031496062992" header="0.31496062992125984" footer="0.31496062992125984"/>
  <pageSetup paperSize="9" scale="85" orientation="portrait" horizontalDpi="4294967293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0"/>
  <sheetViews>
    <sheetView topLeftCell="A7" workbookViewId="0">
      <selection activeCell="H15" sqref="H15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33.85546875" style="2" customWidth="1"/>
    <col min="4" max="4" width="14" style="2" customWidth="1"/>
    <col min="5" max="5" width="8.7109375" style="2" customWidth="1"/>
    <col min="6" max="6" width="14.140625" style="3" bestFit="1" customWidth="1"/>
    <col min="7" max="7" width="1.5703125" style="3" customWidth="1"/>
    <col min="8" max="8" width="19.5703125" style="2" customWidth="1"/>
    <col min="9" max="9" width="9.140625" style="2"/>
    <col min="10" max="10" width="15.7109375" style="2" bestFit="1" customWidth="1"/>
    <col min="11" max="16384" width="9.140625" style="2"/>
  </cols>
  <sheetData>
    <row r="2" spans="1:8" x14ac:dyDescent="0.25">
      <c r="A2" s="1" t="s">
        <v>0</v>
      </c>
    </row>
    <row r="3" spans="1:8" x14ac:dyDescent="0.25">
      <c r="A3" s="4" t="s">
        <v>1</v>
      </c>
    </row>
    <row r="4" spans="1:8" x14ac:dyDescent="0.25">
      <c r="A4" s="4" t="s">
        <v>2</v>
      </c>
    </row>
    <row r="5" spans="1:8" x14ac:dyDescent="0.25">
      <c r="A5" s="4" t="s">
        <v>3</v>
      </c>
    </row>
    <row r="6" spans="1:8" x14ac:dyDescent="0.25">
      <c r="A6" s="4" t="s">
        <v>4</v>
      </c>
    </row>
    <row r="7" spans="1:8" x14ac:dyDescent="0.25">
      <c r="A7" s="4" t="s">
        <v>5</v>
      </c>
    </row>
    <row r="9" spans="1:8" ht="16.5" thickBot="1" x14ac:dyDescent="0.3">
      <c r="A9" s="5"/>
      <c r="B9" s="5"/>
      <c r="C9" s="5"/>
      <c r="D9" s="5"/>
      <c r="E9" s="5"/>
      <c r="F9" s="6"/>
      <c r="G9" s="6"/>
      <c r="H9" s="5"/>
    </row>
    <row r="10" spans="1:8" ht="23.25" customHeight="1" thickBot="1" x14ac:dyDescent="0.4">
      <c r="A10" s="243" t="s">
        <v>6</v>
      </c>
      <c r="B10" s="244"/>
      <c r="C10" s="244"/>
      <c r="D10" s="244"/>
      <c r="E10" s="244"/>
      <c r="F10" s="244"/>
      <c r="G10" s="244"/>
      <c r="H10" s="245"/>
    </row>
    <row r="12" spans="1:8" x14ac:dyDescent="0.25">
      <c r="A12" s="2" t="s">
        <v>7</v>
      </c>
      <c r="B12" s="200" t="s">
        <v>8</v>
      </c>
      <c r="E12" s="242" t="s">
        <v>9</v>
      </c>
      <c r="F12" s="242"/>
      <c r="G12" s="7" t="s">
        <v>10</v>
      </c>
      <c r="H12" s="8" t="s">
        <v>400</v>
      </c>
    </row>
    <row r="13" spans="1:8" x14ac:dyDescent="0.25">
      <c r="E13" s="242" t="s">
        <v>11</v>
      </c>
      <c r="F13" s="242"/>
      <c r="G13" s="7" t="s">
        <v>10</v>
      </c>
      <c r="H13" s="199" t="s">
        <v>355</v>
      </c>
    </row>
    <row r="14" spans="1:8" x14ac:dyDescent="0.25">
      <c r="E14" s="242" t="s">
        <v>73</v>
      </c>
      <c r="F14" s="242"/>
      <c r="G14" s="7" t="s">
        <v>10</v>
      </c>
      <c r="H14" s="200" t="s">
        <v>386</v>
      </c>
    </row>
    <row r="15" spans="1:8" x14ac:dyDescent="0.25">
      <c r="A15" s="2" t="s">
        <v>13</v>
      </c>
      <c r="B15" s="8" t="s">
        <v>14</v>
      </c>
      <c r="G15" s="7"/>
      <c r="H15" s="201" t="s">
        <v>387</v>
      </c>
    </row>
    <row r="16" spans="1:8" ht="9" customHeight="1" thickBot="1" x14ac:dyDescent="0.3"/>
    <row r="17" spans="1:10" ht="26.25" customHeight="1" x14ac:dyDescent="0.25">
      <c r="A17" s="10" t="s">
        <v>15</v>
      </c>
      <c r="B17" s="75" t="s">
        <v>16</v>
      </c>
      <c r="C17" s="75" t="s">
        <v>18</v>
      </c>
      <c r="D17" s="75" t="s">
        <v>19</v>
      </c>
      <c r="E17" s="193" t="s">
        <v>20</v>
      </c>
      <c r="F17" s="238" t="s">
        <v>22</v>
      </c>
      <c r="G17" s="239"/>
      <c r="H17" s="11" t="s">
        <v>23</v>
      </c>
    </row>
    <row r="18" spans="1:10" ht="33" customHeight="1" x14ac:dyDescent="0.25">
      <c r="A18" s="12">
        <v>1</v>
      </c>
      <c r="B18" s="13">
        <v>44506</v>
      </c>
      <c r="C18" s="15" t="s">
        <v>388</v>
      </c>
      <c r="D18" s="15" t="s">
        <v>382</v>
      </c>
      <c r="E18" s="16">
        <v>382</v>
      </c>
      <c r="F18" s="240">
        <v>7100000</v>
      </c>
      <c r="G18" s="241"/>
      <c r="H18" s="194">
        <f t="shared" ref="H18:H26" si="0">F18</f>
        <v>7100000</v>
      </c>
      <c r="J18"/>
    </row>
    <row r="19" spans="1:10" ht="33" customHeight="1" x14ac:dyDescent="0.25">
      <c r="A19" s="12">
        <f>A18+1</f>
        <v>2</v>
      </c>
      <c r="B19" s="13">
        <v>44507</v>
      </c>
      <c r="C19" s="15" t="s">
        <v>389</v>
      </c>
      <c r="D19" s="15" t="s">
        <v>382</v>
      </c>
      <c r="E19" s="16">
        <v>705</v>
      </c>
      <c r="F19" s="240">
        <v>7100000</v>
      </c>
      <c r="G19" s="241"/>
      <c r="H19" s="194">
        <f t="shared" si="0"/>
        <v>7100000</v>
      </c>
      <c r="J19"/>
    </row>
    <row r="20" spans="1:10" ht="33" customHeight="1" x14ac:dyDescent="0.25">
      <c r="A20" s="12">
        <f t="shared" ref="A20:A26" si="1">A19+1</f>
        <v>3</v>
      </c>
      <c r="B20" s="13">
        <v>44510</v>
      </c>
      <c r="C20" s="15" t="s">
        <v>390</v>
      </c>
      <c r="D20" s="15" t="s">
        <v>391</v>
      </c>
      <c r="E20" s="16"/>
      <c r="F20" s="240">
        <v>7000000</v>
      </c>
      <c r="G20" s="241"/>
      <c r="H20" s="194">
        <f t="shared" si="0"/>
        <v>7000000</v>
      </c>
      <c r="J20"/>
    </row>
    <row r="21" spans="1:10" ht="33" customHeight="1" x14ac:dyDescent="0.25">
      <c r="A21" s="12">
        <f t="shared" si="1"/>
        <v>4</v>
      </c>
      <c r="B21" s="13">
        <v>44510</v>
      </c>
      <c r="C21" s="15" t="s">
        <v>392</v>
      </c>
      <c r="D21" s="15" t="s">
        <v>382</v>
      </c>
      <c r="E21" s="16">
        <v>521</v>
      </c>
      <c r="F21" s="240">
        <v>7100000</v>
      </c>
      <c r="G21" s="241"/>
      <c r="H21" s="194">
        <f t="shared" si="0"/>
        <v>7100000</v>
      </c>
      <c r="J21"/>
    </row>
    <row r="22" spans="1:10" ht="33" customHeight="1" x14ac:dyDescent="0.25">
      <c r="A22" s="12">
        <f t="shared" si="1"/>
        <v>5</v>
      </c>
      <c r="B22" s="13">
        <v>44513</v>
      </c>
      <c r="C22" s="15" t="s">
        <v>393</v>
      </c>
      <c r="D22" s="15" t="s">
        <v>382</v>
      </c>
      <c r="E22" s="16"/>
      <c r="F22" s="240">
        <v>7100000</v>
      </c>
      <c r="G22" s="241"/>
      <c r="H22" s="194">
        <f t="shared" si="0"/>
        <v>7100000</v>
      </c>
      <c r="J22"/>
    </row>
    <row r="23" spans="1:10" ht="33" customHeight="1" x14ac:dyDescent="0.25">
      <c r="A23" s="12">
        <f t="shared" si="1"/>
        <v>6</v>
      </c>
      <c r="B23" s="13">
        <v>44513</v>
      </c>
      <c r="C23" s="15" t="s">
        <v>394</v>
      </c>
      <c r="D23" s="15" t="s">
        <v>395</v>
      </c>
      <c r="E23" s="16"/>
      <c r="F23" s="240">
        <v>4800000</v>
      </c>
      <c r="G23" s="241"/>
      <c r="H23" s="194">
        <f t="shared" si="0"/>
        <v>4800000</v>
      </c>
      <c r="J23"/>
    </row>
    <row r="24" spans="1:10" ht="33" customHeight="1" x14ac:dyDescent="0.25">
      <c r="A24" s="12">
        <f t="shared" si="1"/>
        <v>7</v>
      </c>
      <c r="B24" s="13">
        <v>44513</v>
      </c>
      <c r="C24" s="15" t="s">
        <v>396</v>
      </c>
      <c r="D24" s="15" t="s">
        <v>397</v>
      </c>
      <c r="E24" s="16">
        <v>359</v>
      </c>
      <c r="F24" s="240">
        <v>1950000</v>
      </c>
      <c r="G24" s="241"/>
      <c r="H24" s="194">
        <f t="shared" si="0"/>
        <v>1950000</v>
      </c>
      <c r="J24"/>
    </row>
    <row r="25" spans="1:10" ht="33" customHeight="1" x14ac:dyDescent="0.25">
      <c r="A25" s="12">
        <f t="shared" si="1"/>
        <v>8</v>
      </c>
      <c r="B25" s="13">
        <v>44515</v>
      </c>
      <c r="C25" s="15" t="s">
        <v>390</v>
      </c>
      <c r="D25" s="15" t="s">
        <v>391</v>
      </c>
      <c r="E25" s="16"/>
      <c r="F25" s="240">
        <v>7000000</v>
      </c>
      <c r="G25" s="241"/>
      <c r="H25" s="194">
        <f t="shared" si="0"/>
        <v>7000000</v>
      </c>
      <c r="J25"/>
    </row>
    <row r="26" spans="1:10" ht="33" customHeight="1" x14ac:dyDescent="0.25">
      <c r="A26" s="12">
        <f t="shared" si="1"/>
        <v>9</v>
      </c>
      <c r="B26" s="13">
        <v>44518</v>
      </c>
      <c r="C26" s="15" t="s">
        <v>398</v>
      </c>
      <c r="D26" s="15" t="s">
        <v>391</v>
      </c>
      <c r="E26" s="16"/>
      <c r="F26" s="240">
        <v>7000000</v>
      </c>
      <c r="G26" s="241"/>
      <c r="H26" s="194">
        <f t="shared" si="0"/>
        <v>7000000</v>
      </c>
      <c r="J26"/>
    </row>
    <row r="27" spans="1:10" ht="22.5" customHeight="1" thickBot="1" x14ac:dyDescent="0.3">
      <c r="A27" s="218" t="s">
        <v>24</v>
      </c>
      <c r="B27" s="219"/>
      <c r="C27" s="219"/>
      <c r="D27" s="219"/>
      <c r="E27" s="219"/>
      <c r="F27" s="219"/>
      <c r="G27" s="220"/>
      <c r="H27" s="17">
        <f>SUM(H18:H26)</f>
        <v>56150000</v>
      </c>
      <c r="J27" s="3"/>
    </row>
    <row r="28" spans="1:10" x14ac:dyDescent="0.25">
      <c r="A28" s="221"/>
      <c r="B28" s="221"/>
      <c r="C28" s="192"/>
      <c r="D28" s="192"/>
      <c r="E28" s="192"/>
      <c r="F28" s="18"/>
      <c r="G28" s="18"/>
      <c r="H28" s="19"/>
    </row>
    <row r="29" spans="1:10" x14ac:dyDescent="0.25">
      <c r="A29" s="192"/>
      <c r="B29" s="192"/>
      <c r="C29" s="192"/>
      <c r="D29" s="192"/>
      <c r="E29" s="37" t="s">
        <v>34</v>
      </c>
      <c r="F29" s="37"/>
      <c r="G29" s="18" t="s">
        <v>10</v>
      </c>
      <c r="H29" s="19">
        <v>0</v>
      </c>
      <c r="J29" s="20"/>
    </row>
    <row r="30" spans="1:10" x14ac:dyDescent="0.25">
      <c r="A30" s="192"/>
      <c r="B30" s="192"/>
      <c r="C30" s="192"/>
      <c r="D30" s="192"/>
      <c r="E30" s="92" t="s">
        <v>76</v>
      </c>
      <c r="F30" s="92"/>
      <c r="G30" s="18" t="s">
        <v>10</v>
      </c>
      <c r="H30" s="94">
        <f>H27-H29</f>
        <v>56150000</v>
      </c>
      <c r="J30" s="20"/>
    </row>
    <row r="31" spans="1:10" x14ac:dyDescent="0.25">
      <c r="A31" s="192"/>
      <c r="B31" s="192"/>
      <c r="C31" s="192"/>
      <c r="D31" s="192"/>
      <c r="E31" s="37" t="s">
        <v>25</v>
      </c>
      <c r="F31" s="37"/>
      <c r="G31" s="18" t="s">
        <v>10</v>
      </c>
      <c r="H31" s="19">
        <f>H30*1%</f>
        <v>561500</v>
      </c>
    </row>
    <row r="32" spans="1:10" ht="16.5" thickBot="1" x14ac:dyDescent="0.3">
      <c r="A32" s="192"/>
      <c r="B32" s="192"/>
      <c r="C32" s="192"/>
      <c r="D32" s="192"/>
      <c r="E32" s="38" t="s">
        <v>43</v>
      </c>
      <c r="F32" s="38"/>
      <c r="G32" s="21" t="s">
        <v>10</v>
      </c>
      <c r="H32" s="21">
        <f>H30*2%</f>
        <v>1123000</v>
      </c>
    </row>
    <row r="33" spans="1:8" x14ac:dyDescent="0.25">
      <c r="D33" s="1"/>
      <c r="E33" s="1"/>
      <c r="F33" s="22"/>
      <c r="G33" s="23" t="e">
        <f>G27+G31</f>
        <v>#VALUE!</v>
      </c>
      <c r="H33" s="23">
        <f>H30+H31-H32</f>
        <v>55588500</v>
      </c>
    </row>
    <row r="34" spans="1:8" ht="10.5" customHeight="1" x14ac:dyDescent="0.25">
      <c r="D34" s="1"/>
      <c r="E34" s="1"/>
      <c r="F34" s="22"/>
      <c r="G34" s="23"/>
      <c r="H34" s="23"/>
    </row>
    <row r="35" spans="1:8" x14ac:dyDescent="0.25">
      <c r="A35" s="1" t="s">
        <v>399</v>
      </c>
      <c r="C35" s="1"/>
      <c r="D35" s="1"/>
      <c r="E35" s="1"/>
      <c r="F35" s="22"/>
      <c r="G35" s="22"/>
      <c r="H35" s="23"/>
    </row>
    <row r="36" spans="1:8" ht="9.75" customHeight="1" x14ac:dyDescent="0.25">
      <c r="A36" s="35"/>
      <c r="C36" s="1"/>
      <c r="D36" s="1"/>
      <c r="E36" s="1"/>
      <c r="F36" s="22"/>
      <c r="G36" s="22"/>
      <c r="H36" s="23"/>
    </row>
    <row r="37" spans="1:8" x14ac:dyDescent="0.25">
      <c r="A37" s="24" t="s">
        <v>28</v>
      </c>
    </row>
    <row r="38" spans="1:8" x14ac:dyDescent="0.25">
      <c r="A38" s="25" t="s">
        <v>29</v>
      </c>
      <c r="B38" s="26"/>
      <c r="C38" s="27"/>
      <c r="D38" s="27"/>
      <c r="E38" s="27"/>
    </row>
    <row r="39" spans="1:8" x14ac:dyDescent="0.25">
      <c r="A39" s="25" t="s">
        <v>30</v>
      </c>
      <c r="B39" s="26"/>
      <c r="C39" s="27"/>
      <c r="D39" s="27"/>
      <c r="E39" s="27"/>
    </row>
    <row r="40" spans="1:8" x14ac:dyDescent="0.25">
      <c r="A40" s="28" t="s">
        <v>31</v>
      </c>
      <c r="B40" s="29"/>
      <c r="C40" s="27"/>
      <c r="D40" s="27"/>
      <c r="E40" s="27"/>
    </row>
    <row r="41" spans="1:8" x14ac:dyDescent="0.25">
      <c r="A41" s="30" t="s">
        <v>0</v>
      </c>
      <c r="B41" s="31"/>
      <c r="C41" s="27"/>
      <c r="D41" s="27"/>
      <c r="E41" s="27"/>
    </row>
    <row r="42" spans="1:8" ht="13.5" customHeight="1" x14ac:dyDescent="0.25">
      <c r="A42" s="32"/>
      <c r="B42" s="32"/>
    </row>
    <row r="43" spans="1:8" x14ac:dyDescent="0.25">
      <c r="F43" s="33" t="s">
        <v>32</v>
      </c>
      <c r="G43" s="222" t="str">
        <f>+H13</f>
        <v xml:space="preserve"> 25 November 2021</v>
      </c>
      <c r="H43" s="237"/>
    </row>
    <row r="47" spans="1:8" ht="18" customHeight="1" x14ac:dyDescent="0.25"/>
    <row r="48" spans="1:8" ht="17.25" customHeight="1" x14ac:dyDescent="0.25"/>
    <row r="50" spans="6:8" x14ac:dyDescent="0.25">
      <c r="F50" s="223" t="s">
        <v>33</v>
      </c>
      <c r="G50" s="223"/>
      <c r="H50" s="223"/>
    </row>
  </sheetData>
  <mergeCells count="18">
    <mergeCell ref="F18:G18"/>
    <mergeCell ref="A10:H10"/>
    <mergeCell ref="E12:F12"/>
    <mergeCell ref="E13:F13"/>
    <mergeCell ref="E14:F14"/>
    <mergeCell ref="F17:G17"/>
    <mergeCell ref="F50:H50"/>
    <mergeCell ref="F19:G19"/>
    <mergeCell ref="F20:G20"/>
    <mergeCell ref="F21:G21"/>
    <mergeCell ref="F22:G22"/>
    <mergeCell ref="F23:G23"/>
    <mergeCell ref="F24:G24"/>
    <mergeCell ref="F25:G25"/>
    <mergeCell ref="F26:G26"/>
    <mergeCell ref="A27:G27"/>
    <mergeCell ref="A28:B28"/>
    <mergeCell ref="G43:H43"/>
  </mergeCells>
  <printOptions horizontalCentered="1"/>
  <pageMargins left="0.19685039370078741" right="0.19685039370078741" top="0.35433070866141736" bottom="0.15748031496062992" header="0.31496062992125984" footer="0.31496062992125984"/>
  <pageSetup paperSize="9" scale="85" orientation="portrait" horizontalDpi="4294967293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1"/>
  <sheetViews>
    <sheetView topLeftCell="A70" workbookViewId="0">
      <selection activeCell="J80" sqref="J80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6.42578125" style="2" customWidth="1"/>
    <col min="5" max="5" width="13.85546875" style="2" customWidth="1"/>
    <col min="6" max="6" width="6.85546875" style="2" bestFit="1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9.5703125" style="2" customWidth="1"/>
    <col min="11" max="11" width="11.28515625" style="2" bestFit="1" customWidth="1"/>
    <col min="12" max="12" width="16.85546875" style="2" bestFit="1" customWidth="1"/>
    <col min="13" max="13" width="9.140625" style="2"/>
    <col min="14" max="14" width="14.140625" style="2" bestFit="1" customWidth="1"/>
    <col min="15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2"/>
      <c r="J10" s="213"/>
    </row>
    <row r="12" spans="1:10" x14ac:dyDescent="0.25">
      <c r="A12" s="2" t="s">
        <v>7</v>
      </c>
      <c r="B12" s="2" t="s">
        <v>8</v>
      </c>
      <c r="G12" s="242" t="s">
        <v>9</v>
      </c>
      <c r="H12" s="242"/>
      <c r="I12" s="7" t="s">
        <v>10</v>
      </c>
      <c r="J12" s="8" t="s">
        <v>401</v>
      </c>
    </row>
    <row r="13" spans="1:10" x14ac:dyDescent="0.25">
      <c r="G13" s="242" t="s">
        <v>11</v>
      </c>
      <c r="H13" s="242"/>
      <c r="I13" s="7" t="s">
        <v>10</v>
      </c>
      <c r="J13" s="199" t="s">
        <v>402</v>
      </c>
    </row>
    <row r="14" spans="1:10" x14ac:dyDescent="0.25">
      <c r="G14" s="242" t="s">
        <v>73</v>
      </c>
      <c r="H14" s="242"/>
      <c r="I14" s="7" t="s">
        <v>10</v>
      </c>
      <c r="J14" s="2" t="s">
        <v>187</v>
      </c>
    </row>
    <row r="15" spans="1:10" x14ac:dyDescent="0.25">
      <c r="A15" s="2" t="s">
        <v>13</v>
      </c>
      <c r="B15" s="8" t="s">
        <v>14</v>
      </c>
      <c r="C15" s="8"/>
      <c r="I15" s="7"/>
      <c r="J15" s="2" t="s">
        <v>271</v>
      </c>
    </row>
    <row r="16" spans="1:10" ht="16.5" thickBot="1" x14ac:dyDescent="0.3"/>
    <row r="17" spans="1:12" ht="26.25" customHeight="1" x14ac:dyDescent="0.25">
      <c r="A17" s="10" t="s">
        <v>15</v>
      </c>
      <c r="B17" s="75" t="s">
        <v>16</v>
      </c>
      <c r="C17" s="75" t="s">
        <v>17</v>
      </c>
      <c r="D17" s="75" t="s">
        <v>18</v>
      </c>
      <c r="E17" s="75" t="s">
        <v>19</v>
      </c>
      <c r="F17" s="197" t="s">
        <v>20</v>
      </c>
      <c r="G17" s="197" t="s">
        <v>21</v>
      </c>
      <c r="H17" s="238" t="s">
        <v>22</v>
      </c>
      <c r="I17" s="239"/>
      <c r="J17" s="11" t="s">
        <v>23</v>
      </c>
    </row>
    <row r="18" spans="1:12" ht="33.75" customHeight="1" x14ac:dyDescent="0.25">
      <c r="A18" s="12">
        <v>1</v>
      </c>
      <c r="B18" s="13">
        <f>'[12]402156'!E3</f>
        <v>44470</v>
      </c>
      <c r="C18" s="90">
        <f>'[12]402156'!A3</f>
        <v>402156</v>
      </c>
      <c r="D18" s="15" t="s">
        <v>189</v>
      </c>
      <c r="E18" s="15" t="str">
        <f>'[12]402156'!D3</f>
        <v>DMP PNK (PONTIANAK)</v>
      </c>
      <c r="F18" s="91">
        <v>203</v>
      </c>
      <c r="G18" s="139">
        <f>'[12]402156'!N206</f>
        <v>3686.3264999999983</v>
      </c>
      <c r="H18" s="240">
        <v>2530</v>
      </c>
      <c r="I18" s="241"/>
      <c r="J18" s="153">
        <f>G18*H18</f>
        <v>9326406.0449999962</v>
      </c>
      <c r="L18"/>
    </row>
    <row r="19" spans="1:12" ht="33.75" customHeight="1" x14ac:dyDescent="0.25">
      <c r="A19" s="12">
        <f>A18+1</f>
        <v>2</v>
      </c>
      <c r="B19" s="13">
        <f>'[12]402158'!E3</f>
        <v>44471</v>
      </c>
      <c r="C19" s="90">
        <f>'[12]402158'!A3</f>
        <v>402158</v>
      </c>
      <c r="D19" s="15" t="s">
        <v>189</v>
      </c>
      <c r="E19" s="15" t="str">
        <f>'[12]402156'!D4</f>
        <v>DMP PNK (PONTIANAK)</v>
      </c>
      <c r="F19" s="91">
        <v>167</v>
      </c>
      <c r="G19" s="139">
        <f>'[12]402158'!N170</f>
        <v>3481.1045000000013</v>
      </c>
      <c r="H19" s="240">
        <v>2530</v>
      </c>
      <c r="I19" s="241"/>
      <c r="J19" s="153">
        <f t="shared" ref="J19:J75" si="0">G19*H19</f>
        <v>8807194.3850000035</v>
      </c>
      <c r="L19"/>
    </row>
    <row r="20" spans="1:12" ht="33.75" customHeight="1" x14ac:dyDescent="0.25">
      <c r="A20" s="12">
        <f t="shared" ref="A20:A76" si="1">A19+1</f>
        <v>3</v>
      </c>
      <c r="B20" s="13">
        <f>'[12]405779'!E3</f>
        <v>44471</v>
      </c>
      <c r="C20" s="90">
        <f>'[12]405779'!A3</f>
        <v>405779</v>
      </c>
      <c r="D20" s="15" t="s">
        <v>189</v>
      </c>
      <c r="E20" s="15" t="str">
        <f>'[12]402156'!D5</f>
        <v>DMP PNK (PONTIANAK)</v>
      </c>
      <c r="F20" s="91">
        <v>69</v>
      </c>
      <c r="G20" s="139">
        <f>'[12]405779'!N72</f>
        <v>1447.0969999999998</v>
      </c>
      <c r="H20" s="240">
        <v>2530</v>
      </c>
      <c r="I20" s="241"/>
      <c r="J20" s="153">
        <f t="shared" si="0"/>
        <v>3661155.4099999992</v>
      </c>
      <c r="L20"/>
    </row>
    <row r="21" spans="1:12" ht="33.75" customHeight="1" x14ac:dyDescent="0.25">
      <c r="A21" s="12">
        <f t="shared" si="1"/>
        <v>4</v>
      </c>
      <c r="B21" s="13">
        <f>'[12]402543'!E3</f>
        <v>44472</v>
      </c>
      <c r="C21" s="90">
        <f>'[12]402542'!A3</f>
        <v>402542</v>
      </c>
      <c r="D21" s="15" t="s">
        <v>189</v>
      </c>
      <c r="E21" s="15" t="str">
        <f>'[12]402156'!D6</f>
        <v>DMP PNK (PONTIANAK)</v>
      </c>
      <c r="F21" s="91">
        <v>4</v>
      </c>
      <c r="G21" s="139">
        <f>'[12]402542'!N7</f>
        <v>265.63200000000001</v>
      </c>
      <c r="H21" s="240">
        <v>2530</v>
      </c>
      <c r="I21" s="241"/>
      <c r="J21" s="153">
        <f t="shared" si="0"/>
        <v>672048.96</v>
      </c>
      <c r="L21"/>
    </row>
    <row r="22" spans="1:12" ht="33.75" customHeight="1" x14ac:dyDescent="0.25">
      <c r="A22" s="12">
        <f t="shared" si="1"/>
        <v>5</v>
      </c>
      <c r="B22" s="13">
        <f>'[12]402542'!E3</f>
        <v>44472</v>
      </c>
      <c r="C22" s="90">
        <f>'[12]402543'!A3</f>
        <v>402543</v>
      </c>
      <c r="D22" s="15" t="s">
        <v>189</v>
      </c>
      <c r="E22" s="15" t="str">
        <f>'[12]402156'!D7</f>
        <v>DMP PNK (PONTIANAK)</v>
      </c>
      <c r="F22" s="91">
        <v>219</v>
      </c>
      <c r="G22" s="139">
        <f>'[12]402543'!N222</f>
        <v>4887.6899999999978</v>
      </c>
      <c r="H22" s="240">
        <v>2530</v>
      </c>
      <c r="I22" s="241"/>
      <c r="J22" s="153">
        <f t="shared" si="0"/>
        <v>12365855.699999994</v>
      </c>
      <c r="L22"/>
    </row>
    <row r="23" spans="1:12" ht="33.75" customHeight="1" x14ac:dyDescent="0.25">
      <c r="A23" s="12">
        <f t="shared" si="1"/>
        <v>6</v>
      </c>
      <c r="B23" s="13">
        <f>'[12]402541'!E3</f>
        <v>44473</v>
      </c>
      <c r="C23" s="90">
        <f>'[12]402541'!A3</f>
        <v>402541</v>
      </c>
      <c r="D23" s="15" t="s">
        <v>189</v>
      </c>
      <c r="E23" s="15" t="str">
        <f>'[12]402156'!D8</f>
        <v>DMP PNK (PONTIANAK)</v>
      </c>
      <c r="F23" s="91">
        <v>77</v>
      </c>
      <c r="G23" s="139">
        <f>'[12]402541'!N80</f>
        <v>1738.7252500000002</v>
      </c>
      <c r="H23" s="240">
        <v>2530</v>
      </c>
      <c r="I23" s="241"/>
      <c r="J23" s="153">
        <f t="shared" si="0"/>
        <v>4398974.8825000003</v>
      </c>
      <c r="L23"/>
    </row>
    <row r="24" spans="1:12" ht="33.75" customHeight="1" x14ac:dyDescent="0.25">
      <c r="A24" s="12">
        <f t="shared" si="1"/>
        <v>7</v>
      </c>
      <c r="B24" s="13">
        <f>'[12]402540'!E3</f>
        <v>44474</v>
      </c>
      <c r="C24" s="90">
        <f>'[12]402540'!A3</f>
        <v>402540</v>
      </c>
      <c r="D24" s="15" t="s">
        <v>189</v>
      </c>
      <c r="E24" s="15" t="str">
        <f>'[12]402156'!D9</f>
        <v>DMP PNK (PONTIANAK)</v>
      </c>
      <c r="F24" s="91">
        <v>284</v>
      </c>
      <c r="G24" s="139">
        <f>'[12]402540'!N287</f>
        <v>7374.0214999999962</v>
      </c>
      <c r="H24" s="240">
        <v>2530</v>
      </c>
      <c r="I24" s="241"/>
      <c r="J24" s="153">
        <f t="shared" si="0"/>
        <v>18656274.394999992</v>
      </c>
      <c r="L24"/>
    </row>
    <row r="25" spans="1:12" ht="33.75" customHeight="1" x14ac:dyDescent="0.25">
      <c r="A25" s="12">
        <f t="shared" si="1"/>
        <v>8</v>
      </c>
      <c r="B25" s="13">
        <f>'[12]402172'!E3</f>
        <v>44475</v>
      </c>
      <c r="C25" s="90">
        <f>'[12]402172'!A3</f>
        <v>402172</v>
      </c>
      <c r="D25" s="15" t="s">
        <v>189</v>
      </c>
      <c r="E25" s="15" t="str">
        <f>'[12]402156'!D10</f>
        <v>DMP PNK (PONTIANAK)</v>
      </c>
      <c r="F25" s="91">
        <v>220</v>
      </c>
      <c r="G25" s="139">
        <f>'[12]402172'!N223</f>
        <v>5779.1430000000046</v>
      </c>
      <c r="H25" s="240">
        <v>2530</v>
      </c>
      <c r="I25" s="241"/>
      <c r="J25" s="153">
        <f t="shared" si="0"/>
        <v>14621231.790000012</v>
      </c>
      <c r="L25"/>
    </row>
    <row r="26" spans="1:12" ht="33.75" customHeight="1" x14ac:dyDescent="0.25">
      <c r="A26" s="12">
        <f t="shared" si="1"/>
        <v>9</v>
      </c>
      <c r="B26" s="13">
        <f>'[12]402174'!E3</f>
        <v>44475</v>
      </c>
      <c r="C26" s="90">
        <f>'[12]402174'!A3</f>
        <v>402174</v>
      </c>
      <c r="D26" s="15" t="s">
        <v>189</v>
      </c>
      <c r="E26" s="15" t="str">
        <f>'[12]402156'!D11</f>
        <v>DMP PNK (PONTIANAK)</v>
      </c>
      <c r="F26" s="91">
        <v>53</v>
      </c>
      <c r="G26" s="139">
        <f>'[12]402174'!N56</f>
        <v>802.7662499999999</v>
      </c>
      <c r="H26" s="240">
        <v>2530</v>
      </c>
      <c r="I26" s="241"/>
      <c r="J26" s="153">
        <f t="shared" si="0"/>
        <v>2030998.6124999998</v>
      </c>
      <c r="L26"/>
    </row>
    <row r="27" spans="1:12" ht="33.75" customHeight="1" x14ac:dyDescent="0.25">
      <c r="A27" s="12">
        <f t="shared" si="1"/>
        <v>10</v>
      </c>
      <c r="B27" s="13">
        <f>'[12]402176'!E3</f>
        <v>44476</v>
      </c>
      <c r="C27" s="90">
        <f>'[12]402176'!A3</f>
        <v>402176</v>
      </c>
      <c r="D27" s="15" t="s">
        <v>189</v>
      </c>
      <c r="E27" s="15" t="str">
        <f>'[12]402156'!D12</f>
        <v>DMP PNK (PONTIANAK)</v>
      </c>
      <c r="F27" s="91">
        <v>259</v>
      </c>
      <c r="G27" s="139">
        <f>'[12]402176'!N262</f>
        <v>6154.9789999999957</v>
      </c>
      <c r="H27" s="240">
        <v>2530</v>
      </c>
      <c r="I27" s="241"/>
      <c r="J27" s="153">
        <f t="shared" si="0"/>
        <v>15572096.86999999</v>
      </c>
      <c r="L27"/>
    </row>
    <row r="28" spans="1:12" ht="33.75" customHeight="1" x14ac:dyDescent="0.25">
      <c r="A28" s="12">
        <f t="shared" si="1"/>
        <v>11</v>
      </c>
      <c r="B28" s="13">
        <f>'[12]402178'!E3</f>
        <v>44476</v>
      </c>
      <c r="C28" s="90">
        <f>'[12]402178'!A3</f>
        <v>402178</v>
      </c>
      <c r="D28" s="15" t="s">
        <v>189</v>
      </c>
      <c r="E28" s="15" t="str">
        <f>'[12]402156'!D13</f>
        <v>DMP PNK (PONTIANAK)</v>
      </c>
      <c r="F28" s="91">
        <v>4</v>
      </c>
      <c r="G28" s="139">
        <f>'[12]402178'!N7</f>
        <v>60</v>
      </c>
      <c r="H28" s="240">
        <v>2530</v>
      </c>
      <c r="I28" s="241"/>
      <c r="J28" s="153">
        <f t="shared" si="0"/>
        <v>151800</v>
      </c>
      <c r="L28"/>
    </row>
    <row r="29" spans="1:12" ht="33.75" customHeight="1" x14ac:dyDescent="0.25">
      <c r="A29" s="12">
        <f t="shared" si="1"/>
        <v>12</v>
      </c>
      <c r="B29" s="13">
        <f>'[12]402180'!E3</f>
        <v>44477</v>
      </c>
      <c r="C29" s="90">
        <f>'[12]402180'!A3</f>
        <v>402180</v>
      </c>
      <c r="D29" s="15" t="s">
        <v>189</v>
      </c>
      <c r="E29" s="15" t="str">
        <f>'[12]402156'!D14</f>
        <v>DMP PNK (PONTIANAK)</v>
      </c>
      <c r="F29" s="91">
        <v>216</v>
      </c>
      <c r="G29" s="139">
        <f>'[12]402180'!N219</f>
        <v>4381.5672499999982</v>
      </c>
      <c r="H29" s="240">
        <v>2530</v>
      </c>
      <c r="I29" s="241"/>
      <c r="J29" s="153">
        <f t="shared" si="0"/>
        <v>11085365.142499996</v>
      </c>
      <c r="L29"/>
    </row>
    <row r="30" spans="1:12" ht="33.75" customHeight="1" x14ac:dyDescent="0.25">
      <c r="A30" s="12">
        <f t="shared" si="1"/>
        <v>13</v>
      </c>
      <c r="B30" s="13">
        <f>'[12]402539'!E3</f>
        <v>44477</v>
      </c>
      <c r="C30" s="90">
        <f>'[12]402539'!A3</f>
        <v>402539</v>
      </c>
      <c r="D30" s="15" t="s">
        <v>189</v>
      </c>
      <c r="E30" s="15" t="str">
        <f>'[12]402156'!D15</f>
        <v>DMP PNK (PONTIANAK)</v>
      </c>
      <c r="F30" s="91">
        <v>5</v>
      </c>
      <c r="G30" s="139">
        <f>'[12]402539'!N8</f>
        <v>42.272499999999994</v>
      </c>
      <c r="H30" s="240">
        <v>2530</v>
      </c>
      <c r="I30" s="241"/>
      <c r="J30" s="153">
        <f t="shared" si="0"/>
        <v>106949.42499999999</v>
      </c>
      <c r="L30"/>
    </row>
    <row r="31" spans="1:12" ht="33.75" customHeight="1" x14ac:dyDescent="0.25">
      <c r="A31" s="12">
        <f t="shared" si="1"/>
        <v>14</v>
      </c>
      <c r="B31" s="13">
        <f>'[12]402538'!E3</f>
        <v>44478</v>
      </c>
      <c r="C31" s="90">
        <f>'[12]402538'!A3</f>
        <v>402538</v>
      </c>
      <c r="D31" s="15" t="s">
        <v>189</v>
      </c>
      <c r="E31" s="15" t="str">
        <f>'[12]402156'!D16</f>
        <v>DMP PNK (PONTIANAK)</v>
      </c>
      <c r="F31" s="91">
        <v>202</v>
      </c>
      <c r="G31" s="139">
        <f>'[12]402538'!N205</f>
        <v>4729.7527499999997</v>
      </c>
      <c r="H31" s="240">
        <v>2530</v>
      </c>
      <c r="I31" s="241"/>
      <c r="J31" s="153">
        <f t="shared" si="0"/>
        <v>11966274.4575</v>
      </c>
      <c r="L31"/>
    </row>
    <row r="32" spans="1:12" ht="33.75" customHeight="1" x14ac:dyDescent="0.25">
      <c r="A32" s="12">
        <f t="shared" si="1"/>
        <v>15</v>
      </c>
      <c r="B32" s="13">
        <f>'[12]402537'!E3</f>
        <v>44479</v>
      </c>
      <c r="C32" s="90">
        <f>'[12]402537'!A3</f>
        <v>402537</v>
      </c>
      <c r="D32" s="15" t="s">
        <v>189</v>
      </c>
      <c r="E32" s="15" t="str">
        <f>'[12]402156'!D17</f>
        <v>DMP PNK (PONTIANAK)</v>
      </c>
      <c r="F32" s="91">
        <v>208</v>
      </c>
      <c r="G32" s="139">
        <f>'[12]402537'!N211</f>
        <v>4636.5594999999985</v>
      </c>
      <c r="H32" s="240">
        <v>2530</v>
      </c>
      <c r="I32" s="241"/>
      <c r="J32" s="153">
        <f t="shared" si="0"/>
        <v>11730495.534999996</v>
      </c>
      <c r="L32"/>
    </row>
    <row r="33" spans="1:12" ht="33.75" customHeight="1" x14ac:dyDescent="0.25">
      <c r="A33" s="12">
        <f t="shared" si="1"/>
        <v>16</v>
      </c>
      <c r="B33" s="13">
        <f>'[12]402536'!E3</f>
        <v>44480</v>
      </c>
      <c r="C33" s="90">
        <f>'[12]402536'!A3</f>
        <v>402536</v>
      </c>
      <c r="D33" s="15" t="s">
        <v>189</v>
      </c>
      <c r="E33" s="15" t="str">
        <f>'[12]402156'!D18</f>
        <v>DMP PNK (PONTIANAK)</v>
      </c>
      <c r="F33" s="91">
        <v>218</v>
      </c>
      <c r="G33" s="139">
        <f>'[12]402536'!N221</f>
        <v>5231.3482500000009</v>
      </c>
      <c r="H33" s="240">
        <v>2530</v>
      </c>
      <c r="I33" s="241"/>
      <c r="J33" s="153">
        <f t="shared" si="0"/>
        <v>13235311.072500002</v>
      </c>
      <c r="L33"/>
    </row>
    <row r="34" spans="1:12" ht="33.75" customHeight="1" x14ac:dyDescent="0.25">
      <c r="A34" s="12">
        <f t="shared" si="1"/>
        <v>17</v>
      </c>
      <c r="B34" s="13">
        <f>'[12]402535'!E3</f>
        <v>44481</v>
      </c>
      <c r="C34" s="90">
        <f>'[12]402535'!A3</f>
        <v>402535</v>
      </c>
      <c r="D34" s="15" t="s">
        <v>189</v>
      </c>
      <c r="E34" s="15" t="str">
        <f>'[12]402156'!D19</f>
        <v>DMP PNK (PONTIANAK)</v>
      </c>
      <c r="F34" s="91">
        <v>287</v>
      </c>
      <c r="G34" s="139">
        <f>'[12]402535'!N290</f>
        <v>6390.0665000000017</v>
      </c>
      <c r="H34" s="240">
        <v>2530</v>
      </c>
      <c r="I34" s="241"/>
      <c r="J34" s="153">
        <f t="shared" si="0"/>
        <v>16166868.245000005</v>
      </c>
      <c r="L34"/>
    </row>
    <row r="35" spans="1:12" ht="33.75" customHeight="1" x14ac:dyDescent="0.25">
      <c r="A35" s="12">
        <f t="shared" si="1"/>
        <v>18</v>
      </c>
      <c r="B35" s="13">
        <f>'[12]402193'!E3</f>
        <v>44481</v>
      </c>
      <c r="C35" s="90">
        <f>'[12]402193'!A3</f>
        <v>402193</v>
      </c>
      <c r="D35" s="15" t="s">
        <v>189</v>
      </c>
      <c r="E35" s="15" t="str">
        <f>'[12]402156'!D20</f>
        <v>DMP PNK (PONTIANAK)</v>
      </c>
      <c r="F35" s="91">
        <v>268</v>
      </c>
      <c r="G35" s="139">
        <f>'[12]402193'!N271</f>
        <v>6170.6469999999954</v>
      </c>
      <c r="H35" s="240">
        <v>2530</v>
      </c>
      <c r="I35" s="241"/>
      <c r="J35" s="153">
        <f t="shared" si="0"/>
        <v>15611736.909999989</v>
      </c>
      <c r="L35"/>
    </row>
    <row r="36" spans="1:12" ht="33.75" customHeight="1" x14ac:dyDescent="0.25">
      <c r="A36" s="12">
        <f t="shared" si="1"/>
        <v>19</v>
      </c>
      <c r="B36" s="13">
        <f>'[12]402534'!E3</f>
        <v>44481</v>
      </c>
      <c r="C36" s="90">
        <f>'[12]402534'!A3</f>
        <v>402534</v>
      </c>
      <c r="D36" s="15" t="s">
        <v>189</v>
      </c>
      <c r="E36" s="15" t="str">
        <f>'[12]402156'!D21</f>
        <v>DMP PNK (PONTIANAK)</v>
      </c>
      <c r="F36" s="91">
        <v>31</v>
      </c>
      <c r="G36" s="139">
        <f>'[12]402534'!N34</f>
        <v>925.93050000000017</v>
      </c>
      <c r="H36" s="240">
        <v>2530</v>
      </c>
      <c r="I36" s="241"/>
      <c r="J36" s="153">
        <f t="shared" si="0"/>
        <v>2342604.1650000005</v>
      </c>
      <c r="L36"/>
    </row>
    <row r="37" spans="1:12" ht="33.75" customHeight="1" x14ac:dyDescent="0.25">
      <c r="A37" s="12">
        <f t="shared" si="1"/>
        <v>20</v>
      </c>
      <c r="B37" s="13">
        <f>'[12]402533'!E3</f>
        <v>44482</v>
      </c>
      <c r="C37" s="90">
        <f>'[12]402533'!A3</f>
        <v>402533</v>
      </c>
      <c r="D37" s="15" t="s">
        <v>189</v>
      </c>
      <c r="E37" s="15" t="str">
        <f>'[12]402156'!D22</f>
        <v>DMP PNK (PONTIANAK)</v>
      </c>
      <c r="F37" s="91">
        <v>263</v>
      </c>
      <c r="G37" s="139">
        <f>'[12]402533'!N266</f>
        <v>6459.1537499999968</v>
      </c>
      <c r="H37" s="240">
        <v>2530</v>
      </c>
      <c r="I37" s="241"/>
      <c r="J37" s="153">
        <f t="shared" si="0"/>
        <v>16341658.987499991</v>
      </c>
      <c r="L37"/>
    </row>
    <row r="38" spans="1:12" ht="33.75" customHeight="1" x14ac:dyDescent="0.25">
      <c r="A38" s="12">
        <f t="shared" si="1"/>
        <v>21</v>
      </c>
      <c r="B38" s="13">
        <f>'[12]402532'!E3</f>
        <v>44482</v>
      </c>
      <c r="C38" s="90">
        <f>'[12]402532'!A3</f>
        <v>402532</v>
      </c>
      <c r="D38" s="15" t="s">
        <v>189</v>
      </c>
      <c r="E38" s="15" t="str">
        <f>'[12]402156'!D23</f>
        <v>DMP PNK (PONTIANAK)</v>
      </c>
      <c r="F38" s="91">
        <v>130</v>
      </c>
      <c r="G38" s="139">
        <f>'[12]402532'!N133</f>
        <v>3542.3917499999989</v>
      </c>
      <c r="H38" s="240">
        <v>2530</v>
      </c>
      <c r="I38" s="241"/>
      <c r="J38" s="153">
        <f t="shared" si="0"/>
        <v>8962251.1274999976</v>
      </c>
      <c r="L38"/>
    </row>
    <row r="39" spans="1:12" ht="33.75" customHeight="1" x14ac:dyDescent="0.25">
      <c r="A39" s="12">
        <f t="shared" si="1"/>
        <v>22</v>
      </c>
      <c r="B39" s="13">
        <f>'[12]402531'!E3</f>
        <v>44483</v>
      </c>
      <c r="C39" s="90">
        <f>'[12]402531'!A3</f>
        <v>402531</v>
      </c>
      <c r="D39" s="15" t="s">
        <v>189</v>
      </c>
      <c r="E39" s="15" t="str">
        <f>'[12]402156'!D24</f>
        <v>DMP PNK (PONTIANAK)</v>
      </c>
      <c r="F39" s="91">
        <v>105</v>
      </c>
      <c r="G39" s="139">
        <f>'[12]402531'!N108</f>
        <v>2473.0524999999998</v>
      </c>
      <c r="H39" s="240">
        <v>2530</v>
      </c>
      <c r="I39" s="241"/>
      <c r="J39" s="153">
        <f t="shared" si="0"/>
        <v>6256822.8249999993</v>
      </c>
      <c r="L39"/>
    </row>
    <row r="40" spans="1:12" ht="33.75" customHeight="1" x14ac:dyDescent="0.25">
      <c r="A40" s="12">
        <f t="shared" si="1"/>
        <v>23</v>
      </c>
      <c r="B40" s="13">
        <f>'[12]402530'!E3</f>
        <v>44483</v>
      </c>
      <c r="C40" s="90">
        <f>'[12]402530'!A3</f>
        <v>402530</v>
      </c>
      <c r="D40" s="15" t="s">
        <v>189</v>
      </c>
      <c r="E40" s="15" t="str">
        <f>'[12]402156'!D25</f>
        <v>DMP PNK (PONTIANAK)</v>
      </c>
      <c r="F40" s="91">
        <v>13</v>
      </c>
      <c r="G40" s="139">
        <f>'[12]402530'!N16</f>
        <v>325.0625</v>
      </c>
      <c r="H40" s="240">
        <v>2530</v>
      </c>
      <c r="I40" s="241"/>
      <c r="J40" s="153">
        <f t="shared" si="0"/>
        <v>822408.125</v>
      </c>
      <c r="L40"/>
    </row>
    <row r="41" spans="1:12" ht="33.75" customHeight="1" x14ac:dyDescent="0.25">
      <c r="A41" s="12">
        <f t="shared" si="1"/>
        <v>24</v>
      </c>
      <c r="B41" s="13">
        <f>'[12]402529'!E3</f>
        <v>44483</v>
      </c>
      <c r="C41" s="90">
        <f>'[12]402529'!A3</f>
        <v>402529</v>
      </c>
      <c r="D41" s="15" t="s">
        <v>189</v>
      </c>
      <c r="E41" s="15" t="str">
        <f>'[12]402156'!D26</f>
        <v>DMP PNK (PONTIANAK)</v>
      </c>
      <c r="F41" s="91">
        <v>214</v>
      </c>
      <c r="G41" s="139">
        <f>'[12]402529'!N217</f>
        <v>5005.1367500000006</v>
      </c>
      <c r="H41" s="240">
        <v>2530</v>
      </c>
      <c r="I41" s="241"/>
      <c r="J41" s="153">
        <f t="shared" si="0"/>
        <v>12662995.977500001</v>
      </c>
      <c r="L41"/>
    </row>
    <row r="42" spans="1:12" ht="33.75" customHeight="1" x14ac:dyDescent="0.25">
      <c r="A42" s="12">
        <f t="shared" si="1"/>
        <v>25</v>
      </c>
      <c r="B42" s="13">
        <f>'[12]402233'!E3</f>
        <v>44484</v>
      </c>
      <c r="C42" s="90">
        <f>'[12]402233'!A3</f>
        <v>402233</v>
      </c>
      <c r="D42" s="15" t="s">
        <v>189</v>
      </c>
      <c r="E42" s="15" t="str">
        <f>'[12]402156'!D27</f>
        <v>DMP PNK (PONTIANAK)</v>
      </c>
      <c r="F42" s="91">
        <v>197</v>
      </c>
      <c r="G42" s="139">
        <f>'[12]402233'!N200</f>
        <v>3968.8967499999999</v>
      </c>
      <c r="H42" s="240">
        <v>2530</v>
      </c>
      <c r="I42" s="241"/>
      <c r="J42" s="153">
        <f t="shared" si="0"/>
        <v>10041308.7775</v>
      </c>
      <c r="L42"/>
    </row>
    <row r="43" spans="1:12" ht="33.75" customHeight="1" x14ac:dyDescent="0.25">
      <c r="A43" s="12">
        <f t="shared" si="1"/>
        <v>26</v>
      </c>
      <c r="B43" s="13">
        <f>'[12]403902'!E3</f>
        <v>44484</v>
      </c>
      <c r="C43" s="90">
        <f>'[12]403902'!A3</f>
        <v>403902</v>
      </c>
      <c r="D43" s="15" t="s">
        <v>189</v>
      </c>
      <c r="E43" s="15" t="str">
        <f>'[12]402156'!D28</f>
        <v>DMP PNK (PONTIANAK)</v>
      </c>
      <c r="F43" s="91">
        <v>71</v>
      </c>
      <c r="G43" s="139">
        <f>'[12]403902'!N74</f>
        <v>1273.5760000000005</v>
      </c>
      <c r="H43" s="240">
        <v>2530</v>
      </c>
      <c r="I43" s="241"/>
      <c r="J43" s="153">
        <f t="shared" si="0"/>
        <v>3222147.2800000012</v>
      </c>
      <c r="L43"/>
    </row>
    <row r="44" spans="1:12" ht="33.75" customHeight="1" x14ac:dyDescent="0.25">
      <c r="A44" s="12">
        <f t="shared" si="1"/>
        <v>27</v>
      </c>
      <c r="B44" s="13">
        <f>'[12]402528'!E3</f>
        <v>44485</v>
      </c>
      <c r="C44" s="90">
        <f>'[12]402528'!A3</f>
        <v>402528</v>
      </c>
      <c r="D44" s="15" t="s">
        <v>189</v>
      </c>
      <c r="E44" s="15" t="str">
        <f>'[12]402156'!D29</f>
        <v>DMP PNK (PONTIANAK)</v>
      </c>
      <c r="F44" s="91">
        <v>61</v>
      </c>
      <c r="G44" s="139">
        <f>'[12]402528'!N64</f>
        <v>1182.7160000000001</v>
      </c>
      <c r="H44" s="240">
        <v>2530</v>
      </c>
      <c r="I44" s="241"/>
      <c r="J44" s="153">
        <f t="shared" si="0"/>
        <v>2992271.4800000004</v>
      </c>
      <c r="L44"/>
    </row>
    <row r="45" spans="1:12" ht="33.75" customHeight="1" x14ac:dyDescent="0.25">
      <c r="A45" s="12">
        <f t="shared" si="1"/>
        <v>28</v>
      </c>
      <c r="B45" s="13">
        <f>'[12]402527'!E3</f>
        <v>44485</v>
      </c>
      <c r="C45" s="90">
        <f>'[12]402527'!A3</f>
        <v>402527</v>
      </c>
      <c r="D45" s="15" t="s">
        <v>189</v>
      </c>
      <c r="E45" s="15" t="str">
        <f>'[12]402156'!D30</f>
        <v>DMP PNK (PONTIANAK)</v>
      </c>
      <c r="F45" s="91">
        <v>174</v>
      </c>
      <c r="G45" s="139">
        <f>'[12]402527'!N177</f>
        <v>3627.7505000000015</v>
      </c>
      <c r="H45" s="240">
        <v>2530</v>
      </c>
      <c r="I45" s="241"/>
      <c r="J45" s="153">
        <f t="shared" si="0"/>
        <v>9178208.7650000043</v>
      </c>
      <c r="L45"/>
    </row>
    <row r="46" spans="1:12" ht="33.75" customHeight="1" x14ac:dyDescent="0.25">
      <c r="A46" s="12">
        <f t="shared" si="1"/>
        <v>29</v>
      </c>
      <c r="B46" s="13">
        <f>'[12]402526'!E3</f>
        <v>44486</v>
      </c>
      <c r="C46" s="90">
        <f>'[12]402526'!A3</f>
        <v>402526</v>
      </c>
      <c r="D46" s="15" t="s">
        <v>189</v>
      </c>
      <c r="E46" s="15" t="str">
        <f>'[12]402156'!D31</f>
        <v>DMP PNK (PONTIANAK)</v>
      </c>
      <c r="F46" s="91">
        <v>20</v>
      </c>
      <c r="G46" s="139">
        <f>'[12]402526'!N23</f>
        <v>620.26675000000012</v>
      </c>
      <c r="H46" s="240">
        <v>2530</v>
      </c>
      <c r="I46" s="241"/>
      <c r="J46" s="153">
        <f t="shared" si="0"/>
        <v>1569274.8775000002</v>
      </c>
      <c r="L46"/>
    </row>
    <row r="47" spans="1:12" ht="33.75" customHeight="1" x14ac:dyDescent="0.25">
      <c r="A47" s="12">
        <f t="shared" si="1"/>
        <v>30</v>
      </c>
      <c r="B47" s="13">
        <f>'[12]402237'!E3</f>
        <v>44486</v>
      </c>
      <c r="C47" s="90">
        <f>'[12]402237'!A3</f>
        <v>402237</v>
      </c>
      <c r="D47" s="15" t="s">
        <v>189</v>
      </c>
      <c r="E47" s="15" t="str">
        <f>'[12]402156'!D32</f>
        <v>DMP PNK (PONTIANAK)</v>
      </c>
      <c r="F47" s="91">
        <v>194</v>
      </c>
      <c r="G47" s="139">
        <f>'[12]402237'!N197</f>
        <v>4170.994999999999</v>
      </c>
      <c r="H47" s="240">
        <v>2530</v>
      </c>
      <c r="I47" s="241"/>
      <c r="J47" s="153">
        <f t="shared" si="0"/>
        <v>10552617.349999998</v>
      </c>
      <c r="L47"/>
    </row>
    <row r="48" spans="1:12" ht="33.75" customHeight="1" x14ac:dyDescent="0.25">
      <c r="A48" s="12">
        <f t="shared" si="1"/>
        <v>31</v>
      </c>
      <c r="B48" s="13">
        <f>'[12]402239'!E3</f>
        <v>44487</v>
      </c>
      <c r="C48" s="90">
        <f>'[12]402239'!A3</f>
        <v>402239</v>
      </c>
      <c r="D48" s="15" t="s">
        <v>189</v>
      </c>
      <c r="E48" s="15" t="str">
        <f>'[12]402156'!D33</f>
        <v>DMP PNK (PONTIANAK)</v>
      </c>
      <c r="F48" s="91">
        <v>52</v>
      </c>
      <c r="G48" s="139">
        <f>'[12]402239'!N55</f>
        <v>780.72474999999997</v>
      </c>
      <c r="H48" s="240">
        <v>2530</v>
      </c>
      <c r="I48" s="241"/>
      <c r="J48" s="153">
        <f t="shared" si="0"/>
        <v>1975233.6174999999</v>
      </c>
      <c r="L48"/>
    </row>
    <row r="49" spans="1:12" ht="33.75" customHeight="1" x14ac:dyDescent="0.25">
      <c r="A49" s="12">
        <f t="shared" si="1"/>
        <v>32</v>
      </c>
      <c r="B49" s="13">
        <f>'[12]403911'!E3</f>
        <v>44487</v>
      </c>
      <c r="C49" s="90">
        <f>'[12]403911'!A3</f>
        <v>403911</v>
      </c>
      <c r="D49" s="15" t="s">
        <v>189</v>
      </c>
      <c r="E49" s="15" t="str">
        <f>'[12]402156'!D34</f>
        <v>DMP PNK (PONTIANAK)</v>
      </c>
      <c r="F49" s="91">
        <v>22</v>
      </c>
      <c r="G49" s="139">
        <f>'[12]403911'!N25</f>
        <v>419.0745</v>
      </c>
      <c r="H49" s="240">
        <v>2530</v>
      </c>
      <c r="I49" s="241"/>
      <c r="J49" s="153">
        <f t="shared" si="0"/>
        <v>1060258.4850000001</v>
      </c>
      <c r="L49"/>
    </row>
    <row r="50" spans="1:12" ht="33.75" customHeight="1" x14ac:dyDescent="0.25">
      <c r="A50" s="12">
        <f t="shared" si="1"/>
        <v>33</v>
      </c>
      <c r="B50" s="13">
        <f>'[12]403912'!E3</f>
        <v>44488</v>
      </c>
      <c r="C50" s="90">
        <f>'[12]403912'!A3</f>
        <v>403912</v>
      </c>
      <c r="D50" s="15" t="s">
        <v>189</v>
      </c>
      <c r="E50" s="15" t="str">
        <f>'[12]402156'!D35</f>
        <v>DMP PNK (PONTIANAK)</v>
      </c>
      <c r="F50" s="91">
        <v>82</v>
      </c>
      <c r="G50" s="139">
        <f>'[12]403912'!N85</f>
        <v>2230.4567500000003</v>
      </c>
      <c r="H50" s="240">
        <v>2530</v>
      </c>
      <c r="I50" s="241"/>
      <c r="J50" s="153">
        <f t="shared" si="0"/>
        <v>5643055.5775000006</v>
      </c>
      <c r="L50"/>
    </row>
    <row r="51" spans="1:12" ht="33.75" customHeight="1" x14ac:dyDescent="0.25">
      <c r="A51" s="12">
        <f t="shared" si="1"/>
        <v>34</v>
      </c>
      <c r="B51" s="13">
        <f>'[12]402303'!E3</f>
        <v>44488</v>
      </c>
      <c r="C51" s="90">
        <f>'[12]402303'!A3</f>
        <v>402303</v>
      </c>
      <c r="D51" s="15" t="s">
        <v>189</v>
      </c>
      <c r="E51" s="15" t="str">
        <f>'[12]402156'!D36</f>
        <v>DMP PNK (PONTIANAK)</v>
      </c>
      <c r="F51" s="91">
        <v>250</v>
      </c>
      <c r="G51" s="139">
        <f>'[12]402303'!N253</f>
        <v>5320.5467499999977</v>
      </c>
      <c r="H51" s="240">
        <v>2530</v>
      </c>
      <c r="I51" s="241"/>
      <c r="J51" s="153">
        <f t="shared" si="0"/>
        <v>13460983.277499994</v>
      </c>
      <c r="L51"/>
    </row>
    <row r="52" spans="1:12" ht="33.75" customHeight="1" x14ac:dyDescent="0.25">
      <c r="A52" s="12">
        <f t="shared" si="1"/>
        <v>35</v>
      </c>
      <c r="B52" s="13">
        <f>'[12]403913'!E3</f>
        <v>44489</v>
      </c>
      <c r="C52" s="90">
        <f>'[12]403913'!A3</f>
        <v>403913</v>
      </c>
      <c r="D52" s="15" t="s">
        <v>189</v>
      </c>
      <c r="E52" s="15" t="str">
        <f>'[12]402156'!D37</f>
        <v>DMP PNK (PONTIANAK)</v>
      </c>
      <c r="F52" s="91">
        <v>71</v>
      </c>
      <c r="G52" s="139">
        <f>'[12]403913'!N74</f>
        <v>1877.3829999999998</v>
      </c>
      <c r="H52" s="240">
        <v>2530</v>
      </c>
      <c r="I52" s="241"/>
      <c r="J52" s="153">
        <f t="shared" si="0"/>
        <v>4749778.9899999993</v>
      </c>
      <c r="L52"/>
    </row>
    <row r="53" spans="1:12" ht="33.75" customHeight="1" x14ac:dyDescent="0.25">
      <c r="A53" s="12">
        <f t="shared" si="1"/>
        <v>36</v>
      </c>
      <c r="B53" s="13">
        <f>'[12]401488'!E3</f>
        <v>44489</v>
      </c>
      <c r="C53" s="90">
        <f>'[12]401488'!A3</f>
        <v>401488</v>
      </c>
      <c r="D53" s="15" t="s">
        <v>189</v>
      </c>
      <c r="E53" s="15" t="str">
        <f>'[12]402156'!D38</f>
        <v>DMP PNK (PONTIANAK)</v>
      </c>
      <c r="F53" s="91">
        <v>201</v>
      </c>
      <c r="G53" s="139">
        <f>'[12]401488'!N204</f>
        <v>3799.4842500000009</v>
      </c>
      <c r="H53" s="240">
        <v>2530</v>
      </c>
      <c r="I53" s="241"/>
      <c r="J53" s="153">
        <f t="shared" si="0"/>
        <v>9612695.1525000017</v>
      </c>
      <c r="L53"/>
    </row>
    <row r="54" spans="1:12" ht="33.75" customHeight="1" x14ac:dyDescent="0.25">
      <c r="A54" s="12">
        <f t="shared" si="1"/>
        <v>37</v>
      </c>
      <c r="B54" s="13">
        <f>'[12]403915'!E3</f>
        <v>44490</v>
      </c>
      <c r="C54" s="90">
        <f>'[12]403915'!A3</f>
        <v>403915</v>
      </c>
      <c r="D54" s="15" t="s">
        <v>189</v>
      </c>
      <c r="E54" s="15" t="str">
        <f>'[12]402156'!D39</f>
        <v>DMP PNK (PONTIANAK)</v>
      </c>
      <c r="F54" s="91">
        <v>43</v>
      </c>
      <c r="G54" s="139">
        <f>'[12]403915'!N46</f>
        <v>940.46325000000002</v>
      </c>
      <c r="H54" s="240">
        <v>2530</v>
      </c>
      <c r="I54" s="241"/>
      <c r="J54" s="153">
        <f t="shared" si="0"/>
        <v>2379372.0225</v>
      </c>
      <c r="L54"/>
    </row>
    <row r="55" spans="1:12" ht="33.75" customHeight="1" x14ac:dyDescent="0.25">
      <c r="A55" s="12">
        <f t="shared" si="1"/>
        <v>38</v>
      </c>
      <c r="B55" s="13">
        <f>[12]!Table224578910112345678910111213141516171819202122232425262728293031323334353637383940[Pick Up]</f>
        <v>44490</v>
      </c>
      <c r="C55" s="90">
        <f>'[12]401491'!A3</f>
        <v>401491</v>
      </c>
      <c r="D55" s="15" t="s">
        <v>189</v>
      </c>
      <c r="E55" s="15" t="str">
        <f>'[12]402156'!D40</f>
        <v>DMP PNK (PONTIANAK)</v>
      </c>
      <c r="F55" s="91">
        <v>103</v>
      </c>
      <c r="G55" s="139">
        <f>'[12]401491'!N106</f>
        <v>2496.7912499999998</v>
      </c>
      <c r="H55" s="240">
        <v>2530</v>
      </c>
      <c r="I55" s="241"/>
      <c r="J55" s="153">
        <f t="shared" si="0"/>
        <v>6316881.8624999998</v>
      </c>
      <c r="L55"/>
    </row>
    <row r="56" spans="1:12" ht="33.75" customHeight="1" x14ac:dyDescent="0.25">
      <c r="A56" s="12">
        <f t="shared" si="1"/>
        <v>39</v>
      </c>
      <c r="B56" s="13">
        <f>'[12]403917'!E3</f>
        <v>44491</v>
      </c>
      <c r="C56" s="180">
        <f>'[12]403917'!A3</f>
        <v>403917</v>
      </c>
      <c r="D56" s="15" t="s">
        <v>189</v>
      </c>
      <c r="E56" s="15" t="str">
        <f>'[12]402156'!D41</f>
        <v>DMP PNK (PONTIANAK)</v>
      </c>
      <c r="F56" s="91">
        <v>56</v>
      </c>
      <c r="G56" s="139">
        <f>'[12]403917'!N59</f>
        <v>1424.2812499999998</v>
      </c>
      <c r="H56" s="240">
        <v>2530</v>
      </c>
      <c r="I56" s="241"/>
      <c r="J56" s="153">
        <f t="shared" si="0"/>
        <v>3603431.5624999995</v>
      </c>
      <c r="L56"/>
    </row>
    <row r="57" spans="1:12" ht="33.75" customHeight="1" x14ac:dyDescent="0.25">
      <c r="A57" s="12">
        <f t="shared" si="1"/>
        <v>40</v>
      </c>
      <c r="B57" s="13">
        <f>'[12]401494'!E3</f>
        <v>44491</v>
      </c>
      <c r="C57" s="180">
        <f>'[12]401494'!A3</f>
        <v>401494</v>
      </c>
      <c r="D57" s="15" t="s">
        <v>189</v>
      </c>
      <c r="E57" s="15" t="str">
        <f>'[12]402156'!D42</f>
        <v>DMP PNK (PONTIANAK)</v>
      </c>
      <c r="F57" s="91">
        <v>236</v>
      </c>
      <c r="G57" s="139">
        <f>'[12]401494'!N239</f>
        <v>5197.9790000000057</v>
      </c>
      <c r="H57" s="240">
        <v>2530</v>
      </c>
      <c r="I57" s="241"/>
      <c r="J57" s="153">
        <f t="shared" si="0"/>
        <v>13150886.870000014</v>
      </c>
      <c r="L57"/>
    </row>
    <row r="58" spans="1:12" ht="33.75" customHeight="1" x14ac:dyDescent="0.25">
      <c r="A58" s="12">
        <f t="shared" si="1"/>
        <v>41</v>
      </c>
      <c r="B58" s="13">
        <f>'[12]403919'!E3</f>
        <v>44492</v>
      </c>
      <c r="C58" s="90">
        <f>'[12]403919'!A3</f>
        <v>403919</v>
      </c>
      <c r="D58" s="15" t="s">
        <v>189</v>
      </c>
      <c r="E58" s="15" t="str">
        <f>'[12]402156'!D43</f>
        <v>DMP PNK (PONTIANAK)</v>
      </c>
      <c r="F58" s="91">
        <v>56</v>
      </c>
      <c r="G58" s="139">
        <f>'[12]403919'!N59</f>
        <v>1357.3139999999996</v>
      </c>
      <c r="H58" s="240">
        <v>2530</v>
      </c>
      <c r="I58" s="241"/>
      <c r="J58" s="153">
        <f t="shared" si="0"/>
        <v>3434004.419999999</v>
      </c>
      <c r="L58"/>
    </row>
    <row r="59" spans="1:12" ht="33.75" customHeight="1" x14ac:dyDescent="0.25">
      <c r="A59" s="12">
        <f t="shared" si="1"/>
        <v>42</v>
      </c>
      <c r="B59" s="13">
        <f>'[12]401496'!E3</f>
        <v>44492</v>
      </c>
      <c r="C59" s="90">
        <f>'[12]401496'!A3</f>
        <v>401496</v>
      </c>
      <c r="D59" s="15" t="s">
        <v>189</v>
      </c>
      <c r="E59" s="15" t="str">
        <f>'[12]402156'!D44</f>
        <v>DMP PNK (PONTIANAK)</v>
      </c>
      <c r="F59" s="91">
        <v>136</v>
      </c>
      <c r="G59" s="139">
        <f>'[12]401496'!N139</f>
        <v>3277.4052499999998</v>
      </c>
      <c r="H59" s="240">
        <v>2530</v>
      </c>
      <c r="I59" s="241"/>
      <c r="J59" s="153">
        <f t="shared" si="0"/>
        <v>8291835.2824999997</v>
      </c>
      <c r="L59"/>
    </row>
    <row r="60" spans="1:12" ht="33.75" customHeight="1" x14ac:dyDescent="0.25">
      <c r="A60" s="12">
        <f t="shared" si="1"/>
        <v>43</v>
      </c>
      <c r="B60" s="13" t="str">
        <f>'[12]403921'!E3</f>
        <v>24-Okt-21</v>
      </c>
      <c r="C60" s="90">
        <f>'[12]403921'!A3</f>
        <v>403921</v>
      </c>
      <c r="D60" s="15" t="s">
        <v>189</v>
      </c>
      <c r="E60" s="15" t="str">
        <f>'[12]402156'!D45</f>
        <v>DMP PNK (PONTIANAK)</v>
      </c>
      <c r="F60" s="91">
        <v>67</v>
      </c>
      <c r="G60" s="139">
        <f>'[12]403921'!N70</f>
        <v>1483.0530000000006</v>
      </c>
      <c r="H60" s="240">
        <v>2530</v>
      </c>
      <c r="I60" s="241"/>
      <c r="J60" s="153">
        <f t="shared" si="0"/>
        <v>3752124.0900000012</v>
      </c>
      <c r="L60"/>
    </row>
    <row r="61" spans="1:12" ht="33.75" customHeight="1" x14ac:dyDescent="0.25">
      <c r="A61" s="12">
        <f t="shared" si="1"/>
        <v>44</v>
      </c>
      <c r="B61" s="13" t="str">
        <f>'[12]401499'!E3</f>
        <v>24-Okt-21</v>
      </c>
      <c r="C61" s="90">
        <f>'[12]401499'!A3</f>
        <v>401499</v>
      </c>
      <c r="D61" s="15" t="s">
        <v>189</v>
      </c>
      <c r="E61" s="15" t="str">
        <f>'[12]402156'!D46</f>
        <v>DMP PNK (PONTIANAK)</v>
      </c>
      <c r="F61" s="91">
        <v>144</v>
      </c>
      <c r="G61" s="139">
        <f>'[12]401499'!N147</f>
        <v>3571.5222499999991</v>
      </c>
      <c r="H61" s="240">
        <v>2530</v>
      </c>
      <c r="I61" s="241"/>
      <c r="J61" s="153">
        <f t="shared" si="0"/>
        <v>9035951.2924999986</v>
      </c>
      <c r="L61"/>
    </row>
    <row r="62" spans="1:12" ht="33.75" customHeight="1" x14ac:dyDescent="0.25">
      <c r="A62" s="12">
        <f t="shared" si="1"/>
        <v>45</v>
      </c>
      <c r="B62" s="13" t="str">
        <f>'[12]403924'!E3</f>
        <v>25-Okt-21</v>
      </c>
      <c r="C62" s="90">
        <f>'[12]403924'!A3</f>
        <v>403924</v>
      </c>
      <c r="D62" s="15" t="s">
        <v>189</v>
      </c>
      <c r="E62" s="15" t="str">
        <f>'[12]402156'!D47</f>
        <v>DMP PNK (PONTIANAK)</v>
      </c>
      <c r="F62" s="91">
        <v>29</v>
      </c>
      <c r="G62" s="139">
        <f>'[12]403924'!N32</f>
        <v>599.49549999999999</v>
      </c>
      <c r="H62" s="240">
        <v>2530</v>
      </c>
      <c r="I62" s="241"/>
      <c r="J62" s="153">
        <f t="shared" si="0"/>
        <v>1516723.615</v>
      </c>
      <c r="L62"/>
    </row>
    <row r="63" spans="1:12" ht="33.75" customHeight="1" x14ac:dyDescent="0.25">
      <c r="A63" s="12">
        <f t="shared" si="1"/>
        <v>46</v>
      </c>
      <c r="B63" s="13" t="str">
        <f>'[12]402248'!E3</f>
        <v>25-Okt-21</v>
      </c>
      <c r="C63" s="90">
        <f>'[12]402248'!A3</f>
        <v>402248</v>
      </c>
      <c r="D63" s="15" t="s">
        <v>189</v>
      </c>
      <c r="E63" s="15" t="str">
        <f>'[12]402156'!D48</f>
        <v>DMP PNK (PONTIANAK)</v>
      </c>
      <c r="F63" s="91">
        <v>44</v>
      </c>
      <c r="G63" s="139">
        <f>'[12]402248'!N47</f>
        <v>1047.2932499999997</v>
      </c>
      <c r="H63" s="240">
        <v>2530</v>
      </c>
      <c r="I63" s="241"/>
      <c r="J63" s="153">
        <f t="shared" si="0"/>
        <v>2649651.9224999994</v>
      </c>
      <c r="L63"/>
    </row>
    <row r="64" spans="1:12" ht="33.75" customHeight="1" x14ac:dyDescent="0.25">
      <c r="A64" s="12">
        <f t="shared" si="1"/>
        <v>47</v>
      </c>
      <c r="B64" s="13" t="str">
        <f>'[12]403927'!E3</f>
        <v>26-Okt-21</v>
      </c>
      <c r="C64" s="90">
        <f>'[12]403927'!A3</f>
        <v>403927</v>
      </c>
      <c r="D64" s="15" t="s">
        <v>189</v>
      </c>
      <c r="E64" s="15" t="str">
        <f>'[12]402156'!D49</f>
        <v>DMP PNK (PONTIANAK)</v>
      </c>
      <c r="F64" s="91">
        <v>80</v>
      </c>
      <c r="G64" s="139">
        <f>'[12]403927'!N83</f>
        <v>2089.6834999999992</v>
      </c>
      <c r="H64" s="240">
        <v>2530</v>
      </c>
      <c r="I64" s="241"/>
      <c r="J64" s="153">
        <f t="shared" si="0"/>
        <v>5286899.254999998</v>
      </c>
      <c r="L64"/>
    </row>
    <row r="65" spans="1:12" ht="33.75" customHeight="1" x14ac:dyDescent="0.25">
      <c r="A65" s="12">
        <f t="shared" si="1"/>
        <v>48</v>
      </c>
      <c r="B65" s="13" t="str">
        <f>'[12]402427'!E3</f>
        <v>26-Okt-21</v>
      </c>
      <c r="C65" s="180">
        <f>'[12]402427'!A3</f>
        <v>402427</v>
      </c>
      <c r="D65" s="15" t="s">
        <v>189</v>
      </c>
      <c r="E65" s="15" t="str">
        <f>'[12]402156'!D50</f>
        <v>DMP PNK (PONTIANAK)</v>
      </c>
      <c r="F65" s="91">
        <v>15</v>
      </c>
      <c r="G65" s="139">
        <f>'[12]402427'!N18</f>
        <v>328.68824999999998</v>
      </c>
      <c r="H65" s="240">
        <v>2530</v>
      </c>
      <c r="I65" s="241"/>
      <c r="J65" s="153">
        <f t="shared" si="0"/>
        <v>831581.27249999996</v>
      </c>
      <c r="L65"/>
    </row>
    <row r="66" spans="1:12" ht="33.75" customHeight="1" x14ac:dyDescent="0.25">
      <c r="A66" s="12">
        <f t="shared" si="1"/>
        <v>49</v>
      </c>
      <c r="B66" s="13" t="str">
        <f>'[12]402423'!E3</f>
        <v>26-Okt-21</v>
      </c>
      <c r="C66" s="90">
        <f>'[12]402423'!A3</f>
        <v>402423</v>
      </c>
      <c r="D66" s="15" t="s">
        <v>189</v>
      </c>
      <c r="E66" s="15" t="str">
        <f>'[12]402156'!D51</f>
        <v>DMP PNK (PONTIANAK)</v>
      </c>
      <c r="F66" s="91">
        <v>231</v>
      </c>
      <c r="G66" s="139">
        <f>'[12]402423'!N234</f>
        <v>4420.3802499999993</v>
      </c>
      <c r="H66" s="240">
        <v>2530</v>
      </c>
      <c r="I66" s="241"/>
      <c r="J66" s="153">
        <f t="shared" si="0"/>
        <v>11183562.032499999</v>
      </c>
      <c r="L66"/>
    </row>
    <row r="67" spans="1:12" ht="33.75" customHeight="1" x14ac:dyDescent="0.25">
      <c r="A67" s="12">
        <f t="shared" si="1"/>
        <v>50</v>
      </c>
      <c r="B67" s="13" t="str">
        <f>'[12]403929'!E3</f>
        <v>27-Okt-21</v>
      </c>
      <c r="C67" s="90">
        <f>'[12]403929'!A3</f>
        <v>403929</v>
      </c>
      <c r="D67" s="15" t="s">
        <v>189</v>
      </c>
      <c r="E67" s="15" t="str">
        <f>'[12]402156'!D52</f>
        <v>DMP PNK (PONTIANAK)</v>
      </c>
      <c r="F67" s="91">
        <v>100</v>
      </c>
      <c r="G67" s="139">
        <f>'[12]403929'!N103</f>
        <v>1957.3549999999998</v>
      </c>
      <c r="H67" s="240">
        <v>2530</v>
      </c>
      <c r="I67" s="241"/>
      <c r="J67" s="153">
        <f t="shared" si="0"/>
        <v>4952108.1499999994</v>
      </c>
      <c r="L67"/>
    </row>
    <row r="68" spans="1:12" ht="33.75" customHeight="1" x14ac:dyDescent="0.25">
      <c r="A68" s="12">
        <f t="shared" si="1"/>
        <v>51</v>
      </c>
      <c r="B68" s="13" t="str">
        <f>[12]!Table22457891011234567891011121314151617181920212223242526272829303132333435363738394041424344454647484950515253[Pick Up]</f>
        <v>27-Okt-21</v>
      </c>
      <c r="C68" s="90">
        <f>'[12]402433'!A3</f>
        <v>402433</v>
      </c>
      <c r="D68" s="15" t="s">
        <v>189</v>
      </c>
      <c r="E68" s="15" t="str">
        <f>'[12]402156'!D53</f>
        <v>DMP PNK (PONTIANAK)</v>
      </c>
      <c r="F68" s="91">
        <v>266</v>
      </c>
      <c r="G68" s="139">
        <f>'[12]402433'!N229</f>
        <v>5051.9722500000062</v>
      </c>
      <c r="H68" s="240">
        <v>2530</v>
      </c>
      <c r="I68" s="241"/>
      <c r="J68" s="153">
        <f t="shared" si="0"/>
        <v>12781489.792500015</v>
      </c>
      <c r="L68"/>
    </row>
    <row r="69" spans="1:12" ht="33.75" customHeight="1" x14ac:dyDescent="0.25">
      <c r="A69" s="12">
        <f t="shared" si="1"/>
        <v>52</v>
      </c>
      <c r="B69" s="13" t="str">
        <f>'[12]404001'!E3</f>
        <v>28-Okt-21</v>
      </c>
      <c r="C69" s="90">
        <f>'[12]404001'!A3</f>
        <v>404001</v>
      </c>
      <c r="D69" s="15" t="s">
        <v>189</v>
      </c>
      <c r="E69" s="15" t="str">
        <f>'[12]402156'!D54</f>
        <v>DMP PNK (PONTIANAK)</v>
      </c>
      <c r="F69" s="91">
        <v>68</v>
      </c>
      <c r="G69" s="139">
        <f>'[12]404001'!N71</f>
        <v>1482.3330000000005</v>
      </c>
      <c r="H69" s="240">
        <v>2530</v>
      </c>
      <c r="I69" s="241"/>
      <c r="J69" s="153">
        <f t="shared" si="0"/>
        <v>3750302.4900000012</v>
      </c>
      <c r="L69"/>
    </row>
    <row r="70" spans="1:12" ht="33.75" customHeight="1" x14ac:dyDescent="0.25">
      <c r="A70" s="12">
        <f t="shared" si="1"/>
        <v>53</v>
      </c>
      <c r="B70" s="13" t="str">
        <f>[12]!Table224578910112345678910111213141516171819202122232425262728293031323334353637383940414243444546474849505152535455[Pick Up]</f>
        <v>28-Okt-21</v>
      </c>
      <c r="C70" s="90">
        <f>'[12]402441'!A3</f>
        <v>402441</v>
      </c>
      <c r="D70" s="15" t="s">
        <v>189</v>
      </c>
      <c r="E70" s="15" t="str">
        <f>'[12]402156'!D55</f>
        <v>DMP PNK (PONTIANAK)</v>
      </c>
      <c r="F70" s="91">
        <v>183</v>
      </c>
      <c r="G70" s="139">
        <f>'[12]402441'!N186</f>
        <v>4150.3282499999996</v>
      </c>
      <c r="H70" s="240">
        <v>2530</v>
      </c>
      <c r="I70" s="241"/>
      <c r="J70" s="153">
        <f t="shared" si="0"/>
        <v>10500330.472499998</v>
      </c>
      <c r="L70"/>
    </row>
    <row r="71" spans="1:12" ht="33.75" customHeight="1" x14ac:dyDescent="0.25">
      <c r="A71" s="12">
        <f t="shared" si="1"/>
        <v>54</v>
      </c>
      <c r="B71" s="13" t="str">
        <f>'[12]403931'!E3</f>
        <v>29-Okt-21</v>
      </c>
      <c r="C71" s="90">
        <f>'[12]403931'!A3</f>
        <v>403931</v>
      </c>
      <c r="D71" s="15" t="s">
        <v>189</v>
      </c>
      <c r="E71" s="15" t="str">
        <f>'[12]402156'!D56</f>
        <v>DMP PNK (PONTIANAK)</v>
      </c>
      <c r="F71" s="91">
        <v>64</v>
      </c>
      <c r="G71" s="139">
        <f>'[12]403931'!N67</f>
        <v>1137.5449999999998</v>
      </c>
      <c r="H71" s="240">
        <v>2530</v>
      </c>
      <c r="I71" s="241"/>
      <c r="J71" s="153">
        <f t="shared" si="0"/>
        <v>2877988.8499999996</v>
      </c>
      <c r="L71"/>
    </row>
    <row r="72" spans="1:12" ht="33.75" customHeight="1" x14ac:dyDescent="0.25">
      <c r="A72" s="12">
        <f t="shared" si="1"/>
        <v>55</v>
      </c>
      <c r="B72" s="13" t="str">
        <f>'[12]402305'!E3</f>
        <v>29-Okt-21</v>
      </c>
      <c r="C72" s="90">
        <f>'[12]402305'!A3</f>
        <v>402305</v>
      </c>
      <c r="D72" s="15" t="s">
        <v>189</v>
      </c>
      <c r="E72" s="15" t="str">
        <f>'[12]402156'!D57</f>
        <v>DMP PNK (PONTIANAK)</v>
      </c>
      <c r="F72" s="91">
        <v>183</v>
      </c>
      <c r="G72" s="139">
        <f>'[12]402305'!N186</f>
        <v>3710.6172500000002</v>
      </c>
      <c r="H72" s="240">
        <v>2530</v>
      </c>
      <c r="I72" s="241"/>
      <c r="J72" s="153">
        <f t="shared" si="0"/>
        <v>9387861.6425000001</v>
      </c>
      <c r="L72"/>
    </row>
    <row r="73" spans="1:12" ht="33.75" customHeight="1" x14ac:dyDescent="0.25">
      <c r="A73" s="12">
        <f t="shared" si="1"/>
        <v>56</v>
      </c>
      <c r="B73" s="13">
        <f>'[12]404003'!E3</f>
        <v>44499</v>
      </c>
      <c r="C73" s="90">
        <f>'[12]404003'!A3</f>
        <v>404003</v>
      </c>
      <c r="D73" s="15" t="s">
        <v>189</v>
      </c>
      <c r="E73" s="15" t="str">
        <f>'[12]402156'!D57</f>
        <v>DMP PNK (PONTIANAK)</v>
      </c>
      <c r="F73" s="91">
        <v>48</v>
      </c>
      <c r="G73" s="139">
        <f>'[12]404003'!N51</f>
        <v>959.84649999999988</v>
      </c>
      <c r="H73" s="240">
        <v>2530</v>
      </c>
      <c r="I73" s="241"/>
      <c r="J73" s="153">
        <f t="shared" si="0"/>
        <v>2428411.6449999996</v>
      </c>
      <c r="L73"/>
    </row>
    <row r="74" spans="1:12" ht="33.75" customHeight="1" x14ac:dyDescent="0.25">
      <c r="A74" s="12">
        <f t="shared" si="1"/>
        <v>57</v>
      </c>
      <c r="B74" s="13">
        <f>'[12]402309'!E3</f>
        <v>44499</v>
      </c>
      <c r="C74" s="90">
        <f>'[12]402309'!A3</f>
        <v>402309</v>
      </c>
      <c r="D74" s="15" t="s">
        <v>189</v>
      </c>
      <c r="E74" s="15" t="str">
        <f>'[12]402156'!D58</f>
        <v>DMP PNK (PONTIANAK)</v>
      </c>
      <c r="F74" s="91">
        <v>183</v>
      </c>
      <c r="G74" s="139">
        <f>'[12]402309'!N186</f>
        <v>3867.8809999999989</v>
      </c>
      <c r="H74" s="240">
        <v>2530</v>
      </c>
      <c r="I74" s="241"/>
      <c r="J74" s="153">
        <f t="shared" si="0"/>
        <v>9785738.9299999978</v>
      </c>
      <c r="L74"/>
    </row>
    <row r="75" spans="1:12" ht="33.75" customHeight="1" x14ac:dyDescent="0.25">
      <c r="A75" s="12">
        <f t="shared" si="1"/>
        <v>58</v>
      </c>
      <c r="B75" s="13">
        <f>'[12]404005'!E3</f>
        <v>44500</v>
      </c>
      <c r="C75" s="90">
        <f>'[12]404005'!A3</f>
        <v>404005</v>
      </c>
      <c r="D75" s="15" t="s">
        <v>189</v>
      </c>
      <c r="E75" s="15" t="str">
        <f>'[12]402156'!D58</f>
        <v>DMP PNK (PONTIANAK)</v>
      </c>
      <c r="F75" s="91">
        <v>64</v>
      </c>
      <c r="G75" s="139">
        <f>'[12]404005'!N67</f>
        <v>1243.8614999999998</v>
      </c>
      <c r="H75" s="240">
        <v>2530</v>
      </c>
      <c r="I75" s="241"/>
      <c r="J75" s="153">
        <f t="shared" si="0"/>
        <v>3146969.5949999993</v>
      </c>
      <c r="L75"/>
    </row>
    <row r="76" spans="1:12" ht="33.75" customHeight="1" x14ac:dyDescent="0.25">
      <c r="A76" s="12">
        <f t="shared" si="1"/>
        <v>59</v>
      </c>
      <c r="B76" s="13">
        <f>'[12]402315'!E3</f>
        <v>44500</v>
      </c>
      <c r="C76" s="90">
        <f>'[12]402315'!A3</f>
        <v>402315</v>
      </c>
      <c r="D76" s="15" t="s">
        <v>189</v>
      </c>
      <c r="E76" s="15" t="str">
        <f>'[12]402156'!D59</f>
        <v>DMP PNK (PONTIANAK)</v>
      </c>
      <c r="F76" s="91">
        <v>154</v>
      </c>
      <c r="G76" s="139">
        <f>'[12]402315'!N157</f>
        <v>3557.9422499999987</v>
      </c>
      <c r="H76" s="240">
        <v>2530</v>
      </c>
      <c r="I76" s="241"/>
      <c r="J76" s="153">
        <f>G76*H76</f>
        <v>9001593.8924999963</v>
      </c>
      <c r="L76"/>
    </row>
    <row r="77" spans="1:12" ht="32.25" customHeight="1" thickBot="1" x14ac:dyDescent="0.3">
      <c r="A77" s="218" t="s">
        <v>24</v>
      </c>
      <c r="B77" s="219"/>
      <c r="C77" s="219"/>
      <c r="D77" s="219"/>
      <c r="E77" s="219"/>
      <c r="F77" s="219"/>
      <c r="G77" s="219"/>
      <c r="H77" s="219"/>
      <c r="I77" s="220"/>
      <c r="J77" s="17">
        <v>431659314</v>
      </c>
      <c r="L77" s="3"/>
    </row>
    <row r="78" spans="1:12" x14ac:dyDescent="0.25">
      <c r="A78" s="221"/>
      <c r="B78" s="221"/>
      <c r="C78" s="196"/>
      <c r="D78" s="196"/>
      <c r="E78" s="196"/>
      <c r="F78" s="196"/>
      <c r="G78" s="196"/>
      <c r="H78" s="18"/>
      <c r="I78" s="18"/>
      <c r="J78" s="19"/>
    </row>
    <row r="79" spans="1:12" x14ac:dyDescent="0.25">
      <c r="A79" s="196"/>
      <c r="B79" s="196"/>
      <c r="C79" s="196"/>
      <c r="D79" s="196"/>
      <c r="E79" s="196"/>
      <c r="F79" s="196"/>
      <c r="G79" s="37" t="s">
        <v>34</v>
      </c>
      <c r="H79" s="37"/>
      <c r="I79" s="18"/>
      <c r="J79" s="19">
        <f>J77*10%</f>
        <v>43165931.400000006</v>
      </c>
      <c r="L79" s="3"/>
    </row>
    <row r="80" spans="1:12" x14ac:dyDescent="0.25">
      <c r="A80" s="196"/>
      <c r="B80" s="196"/>
      <c r="C80" s="196"/>
      <c r="D80" s="196"/>
      <c r="E80" s="196"/>
      <c r="F80" s="196"/>
      <c r="G80" s="92" t="s">
        <v>76</v>
      </c>
      <c r="H80" s="92"/>
      <c r="I80" s="93"/>
      <c r="J80" s="94">
        <f>J77-J79</f>
        <v>388493382.60000002</v>
      </c>
      <c r="L80" s="3"/>
    </row>
    <row r="81" spans="1:14" x14ac:dyDescent="0.25">
      <c r="A81" s="196"/>
      <c r="B81" s="196"/>
      <c r="C81" s="196"/>
      <c r="D81" s="196"/>
      <c r="E81" s="196"/>
      <c r="F81" s="196"/>
      <c r="G81" s="37" t="s">
        <v>25</v>
      </c>
      <c r="H81" s="37"/>
      <c r="I81" s="20" t="e">
        <f>#REF!*1%</f>
        <v>#REF!</v>
      </c>
      <c r="J81" s="19">
        <f>J80*1%</f>
        <v>3884933.8260000004</v>
      </c>
      <c r="L81" s="3"/>
    </row>
    <row r="82" spans="1:14" ht="16.5" thickBot="1" x14ac:dyDescent="0.3">
      <c r="A82" s="196"/>
      <c r="B82" s="196"/>
      <c r="C82" s="196"/>
      <c r="D82" s="196"/>
      <c r="E82" s="196"/>
      <c r="F82" s="196"/>
      <c r="G82" s="38" t="s">
        <v>43</v>
      </c>
      <c r="H82" s="38"/>
      <c r="I82" s="21">
        <f>I78*10%</f>
        <v>0</v>
      </c>
      <c r="J82" s="21">
        <f>J80*2%</f>
        <v>7769867.6520000007</v>
      </c>
      <c r="L82" s="3"/>
    </row>
    <row r="83" spans="1:14" x14ac:dyDescent="0.25">
      <c r="E83" s="1"/>
      <c r="F83" s="1"/>
      <c r="G83" s="22" t="s">
        <v>77</v>
      </c>
      <c r="H83" s="22"/>
      <c r="I83" s="23" t="e">
        <f>I77+I81</f>
        <v>#REF!</v>
      </c>
      <c r="J83" s="23">
        <f>J80+J81-J82</f>
        <v>384608448.77399999</v>
      </c>
      <c r="L83" s="3"/>
      <c r="N83" s="205"/>
    </row>
    <row r="84" spans="1:14" x14ac:dyDescent="0.25">
      <c r="E84" s="1"/>
      <c r="F84" s="1"/>
      <c r="G84" s="22"/>
      <c r="H84" s="22"/>
      <c r="I84" s="23"/>
      <c r="J84" s="23"/>
    </row>
    <row r="85" spans="1:14" x14ac:dyDescent="0.25">
      <c r="A85" s="1" t="s">
        <v>404</v>
      </c>
      <c r="D85" s="1"/>
      <c r="E85" s="1"/>
      <c r="F85" s="1"/>
      <c r="G85" s="1"/>
      <c r="H85" s="22"/>
      <c r="I85" s="22"/>
      <c r="J85" s="23"/>
    </row>
    <row r="86" spans="1:14" x14ac:dyDescent="0.25">
      <c r="A86" s="35"/>
      <c r="D86" s="1"/>
      <c r="E86" s="1"/>
      <c r="F86" s="1"/>
      <c r="G86" s="1"/>
      <c r="H86" s="22"/>
      <c r="I86" s="22"/>
      <c r="J86" s="23"/>
    </row>
    <row r="87" spans="1:14" x14ac:dyDescent="0.25">
      <c r="D87" s="1"/>
      <c r="E87" s="1"/>
      <c r="F87" s="1"/>
      <c r="G87" s="1"/>
      <c r="H87" s="22"/>
      <c r="I87" s="22"/>
      <c r="J87" s="23"/>
    </row>
    <row r="88" spans="1:14" x14ac:dyDescent="0.25">
      <c r="A88" s="24" t="s">
        <v>28</v>
      </c>
    </row>
    <row r="89" spans="1:14" x14ac:dyDescent="0.25">
      <c r="A89" s="25" t="s">
        <v>29</v>
      </c>
      <c r="B89" s="26"/>
      <c r="C89" s="26"/>
      <c r="D89" s="27"/>
      <c r="E89" s="27"/>
      <c r="F89" s="27"/>
      <c r="G89" s="27"/>
    </row>
    <row r="90" spans="1:14" x14ac:dyDescent="0.25">
      <c r="A90" s="25" t="s">
        <v>30</v>
      </c>
      <c r="B90" s="26"/>
      <c r="C90" s="26"/>
      <c r="D90" s="27"/>
      <c r="E90" s="27"/>
      <c r="F90" s="27"/>
      <c r="G90" s="27"/>
    </row>
    <row r="91" spans="1:14" x14ac:dyDescent="0.25">
      <c r="A91" s="28" t="s">
        <v>31</v>
      </c>
      <c r="B91" s="29"/>
      <c r="C91" s="29"/>
      <c r="D91" s="27"/>
      <c r="E91" s="27"/>
      <c r="F91" s="27"/>
      <c r="G91" s="27"/>
    </row>
    <row r="92" spans="1:14" x14ac:dyDescent="0.25">
      <c r="A92" s="30" t="s">
        <v>0</v>
      </c>
      <c r="B92" s="31"/>
      <c r="C92" s="31"/>
      <c r="D92" s="27"/>
      <c r="E92" s="27"/>
      <c r="F92" s="27"/>
      <c r="G92" s="27"/>
    </row>
    <row r="93" spans="1:14" x14ac:dyDescent="0.25">
      <c r="A93" s="32"/>
      <c r="B93" s="32"/>
      <c r="C93" s="32"/>
    </row>
    <row r="94" spans="1:14" x14ac:dyDescent="0.25">
      <c r="H94" s="33" t="s">
        <v>32</v>
      </c>
      <c r="I94" s="222" t="str">
        <f>+J13</f>
        <v xml:space="preserve"> 26 November 2021</v>
      </c>
      <c r="J94" s="237"/>
    </row>
    <row r="98" spans="8:10" ht="18" customHeight="1" x14ac:dyDescent="0.25"/>
    <row r="99" spans="8:10" ht="17.25" customHeight="1" x14ac:dyDescent="0.25"/>
    <row r="101" spans="8:10" x14ac:dyDescent="0.25">
      <c r="H101" s="223" t="s">
        <v>33</v>
      </c>
      <c r="I101" s="223"/>
      <c r="J101" s="223"/>
    </row>
  </sheetData>
  <mergeCells count="68">
    <mergeCell ref="I94:J94"/>
    <mergeCell ref="H101:J101"/>
    <mergeCell ref="H73:I73"/>
    <mergeCell ref="H74:I74"/>
    <mergeCell ref="H75:I75"/>
    <mergeCell ref="H76:I76"/>
    <mergeCell ref="A77:I77"/>
    <mergeCell ref="A78:B78"/>
    <mergeCell ref="H72:I72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H70:I70"/>
    <mergeCell ref="H71:I71"/>
    <mergeCell ref="H60:I60"/>
    <mergeCell ref="H49:I49"/>
    <mergeCell ref="H50:I50"/>
    <mergeCell ref="H51:I51"/>
    <mergeCell ref="H52:I52"/>
    <mergeCell ref="H53:I53"/>
    <mergeCell ref="H54:I54"/>
    <mergeCell ref="H55:I55"/>
    <mergeCell ref="H56:I56"/>
    <mergeCell ref="H57:I57"/>
    <mergeCell ref="H58:I58"/>
    <mergeCell ref="H59:I59"/>
    <mergeCell ref="H48:I48"/>
    <mergeCell ref="H37:I37"/>
    <mergeCell ref="H38:I38"/>
    <mergeCell ref="H39:I39"/>
    <mergeCell ref="H40:I40"/>
    <mergeCell ref="H41:I41"/>
    <mergeCell ref="H42:I42"/>
    <mergeCell ref="H43:I43"/>
    <mergeCell ref="H44:I44"/>
    <mergeCell ref="H45:I45"/>
    <mergeCell ref="H46:I46"/>
    <mergeCell ref="H47:I47"/>
    <mergeCell ref="H36:I36"/>
    <mergeCell ref="H25:I25"/>
    <mergeCell ref="H26:I26"/>
    <mergeCell ref="H27:I27"/>
    <mergeCell ref="H28:I28"/>
    <mergeCell ref="H29:I29"/>
    <mergeCell ref="H30:I30"/>
    <mergeCell ref="H31:I31"/>
    <mergeCell ref="H32:I32"/>
    <mergeCell ref="H33:I33"/>
    <mergeCell ref="H34:I34"/>
    <mergeCell ref="H35:I35"/>
    <mergeCell ref="H24:I24"/>
    <mergeCell ref="A10:J10"/>
    <mergeCell ref="G12:H12"/>
    <mergeCell ref="G13:H13"/>
    <mergeCell ref="G14:H14"/>
    <mergeCell ref="H17:I17"/>
    <mergeCell ref="H18:I18"/>
    <mergeCell ref="H19:I19"/>
    <mergeCell ref="H20:I20"/>
    <mergeCell ref="H21:I21"/>
    <mergeCell ref="H22:I22"/>
    <mergeCell ref="H23:I23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7" workbookViewId="0">
      <selection activeCell="E18" sqref="E18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2" t="s">
        <v>81</v>
      </c>
      <c r="G12" s="3" t="s">
        <v>9</v>
      </c>
      <c r="H12" s="7" t="s">
        <v>10</v>
      </c>
      <c r="I12" s="8" t="s">
        <v>89</v>
      </c>
    </row>
    <row r="13" spans="1:9" x14ac:dyDescent="0.25">
      <c r="G13" s="3" t="s">
        <v>11</v>
      </c>
      <c r="H13" s="7" t="s">
        <v>10</v>
      </c>
      <c r="I13" s="9" t="s">
        <v>107</v>
      </c>
    </row>
    <row r="14" spans="1:9" x14ac:dyDescent="0.25">
      <c r="G14" s="3" t="s">
        <v>12</v>
      </c>
      <c r="H14" s="7" t="s">
        <v>10</v>
      </c>
      <c r="I14" s="2" t="s">
        <v>82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x14ac:dyDescent="0.25">
      <c r="A17" s="10" t="s">
        <v>15</v>
      </c>
      <c r="B17" s="75" t="s">
        <v>16</v>
      </c>
      <c r="C17" s="75" t="s">
        <v>17</v>
      </c>
      <c r="D17" s="75" t="s">
        <v>18</v>
      </c>
      <c r="E17" s="75" t="s">
        <v>19</v>
      </c>
      <c r="F17" s="96" t="s">
        <v>35</v>
      </c>
      <c r="G17" s="238" t="s">
        <v>22</v>
      </c>
      <c r="H17" s="239"/>
      <c r="I17" s="11" t="s">
        <v>23</v>
      </c>
    </row>
    <row r="18" spans="1:17" ht="78.75" x14ac:dyDescent="0.25">
      <c r="A18" s="12">
        <v>1</v>
      </c>
      <c r="B18" s="97">
        <v>44494</v>
      </c>
      <c r="C18" s="14" t="s">
        <v>90</v>
      </c>
      <c r="D18" s="15" t="s">
        <v>92</v>
      </c>
      <c r="E18" s="15" t="s">
        <v>91</v>
      </c>
      <c r="F18" s="16">
        <v>1</v>
      </c>
      <c r="G18" s="216">
        <v>900000</v>
      </c>
      <c r="H18" s="217"/>
      <c r="I18" s="74">
        <f>G18</f>
        <v>900000</v>
      </c>
      <c r="K18"/>
    </row>
    <row r="19" spans="1:17" ht="16.5" thickBot="1" x14ac:dyDescent="0.3">
      <c r="A19" s="218" t="s">
        <v>24</v>
      </c>
      <c r="B19" s="219"/>
      <c r="C19" s="219"/>
      <c r="D19" s="219"/>
      <c r="E19" s="219"/>
      <c r="F19" s="219"/>
      <c r="G19" s="219"/>
      <c r="H19" s="220"/>
      <c r="I19" s="17">
        <f>SUM(I18:I18)</f>
        <v>900000</v>
      </c>
      <c r="K19" s="2" t="s">
        <v>26</v>
      </c>
    </row>
    <row r="20" spans="1:17" x14ac:dyDescent="0.25">
      <c r="A20" s="221"/>
      <c r="B20" s="221"/>
      <c r="C20" s="95"/>
      <c r="D20" s="95"/>
      <c r="E20" s="95"/>
      <c r="F20" s="95"/>
      <c r="G20" s="18"/>
      <c r="H20" s="18"/>
      <c r="I20" s="19"/>
    </row>
    <row r="21" spans="1:17" x14ac:dyDescent="0.25">
      <c r="A21" s="95"/>
      <c r="B21" s="95"/>
      <c r="C21" s="95"/>
      <c r="D21" s="95"/>
      <c r="E21" s="95"/>
      <c r="F21" s="95"/>
      <c r="G21" s="37" t="s">
        <v>25</v>
      </c>
      <c r="H21" s="20" t="e">
        <f>#REF!*1%</f>
        <v>#REF!</v>
      </c>
      <c r="I21" s="19">
        <f>I19*1%</f>
        <v>9000</v>
      </c>
    </row>
    <row r="22" spans="1:17" x14ac:dyDescent="0.25">
      <c r="A22" s="95"/>
      <c r="B22" s="95"/>
      <c r="C22" s="95"/>
      <c r="D22" s="95"/>
      <c r="E22" s="95"/>
      <c r="F22" s="95"/>
      <c r="G22" s="37" t="s">
        <v>83</v>
      </c>
      <c r="H22" s="19">
        <f>H20*10%</f>
        <v>0</v>
      </c>
      <c r="I22" s="19">
        <v>0</v>
      </c>
    </row>
    <row r="23" spans="1:17" ht="16.5" thickBot="1" x14ac:dyDescent="0.3">
      <c r="E23" s="1"/>
      <c r="F23" s="1"/>
      <c r="G23" s="34" t="s">
        <v>84</v>
      </c>
      <c r="H23" s="21">
        <v>0</v>
      </c>
      <c r="I23" s="21">
        <f>I19-I22</f>
        <v>900000</v>
      </c>
      <c r="Q23" s="2" t="s">
        <v>26</v>
      </c>
    </row>
    <row r="24" spans="1:17" x14ac:dyDescent="0.25">
      <c r="E24" s="1"/>
      <c r="F24" s="1"/>
      <c r="G24" s="22" t="s">
        <v>27</v>
      </c>
      <c r="H24" s="23" t="e">
        <f>H19+H21</f>
        <v>#REF!</v>
      </c>
      <c r="I24" s="23">
        <f>I23+I21</f>
        <v>909000</v>
      </c>
    </row>
    <row r="25" spans="1:17" x14ac:dyDescent="0.25">
      <c r="E25" s="1"/>
      <c r="F25" s="1"/>
      <c r="G25" s="22"/>
      <c r="H25" s="23"/>
      <c r="I25" s="23"/>
    </row>
    <row r="26" spans="1:17" x14ac:dyDescent="0.25">
      <c r="A26" s="1" t="s">
        <v>93</v>
      </c>
      <c r="D26" s="1"/>
      <c r="E26" s="1"/>
      <c r="F26" s="1"/>
      <c r="G26" s="22"/>
      <c r="H26" s="22"/>
      <c r="I26" s="23"/>
    </row>
    <row r="27" spans="1:17" x14ac:dyDescent="0.25">
      <c r="A27" s="35"/>
      <c r="D27" s="1"/>
      <c r="E27" s="1"/>
      <c r="F27" s="1"/>
      <c r="G27" s="22"/>
      <c r="H27" s="22"/>
      <c r="I27" s="23"/>
    </row>
    <row r="28" spans="1:17" x14ac:dyDescent="0.25">
      <c r="D28" s="1"/>
      <c r="E28" s="1"/>
      <c r="F28" s="1"/>
      <c r="G28" s="22"/>
      <c r="H28" s="22"/>
      <c r="I28" s="23"/>
    </row>
    <row r="29" spans="1:17" x14ac:dyDescent="0.25">
      <c r="A29" s="24" t="s">
        <v>28</v>
      </c>
    </row>
    <row r="30" spans="1:17" x14ac:dyDescent="0.25">
      <c r="A30" s="25" t="s">
        <v>29</v>
      </c>
      <c r="B30" s="26"/>
      <c r="C30" s="26"/>
      <c r="D30" s="27"/>
      <c r="E30" s="27"/>
      <c r="F30" s="27"/>
    </row>
    <row r="31" spans="1:17" x14ac:dyDescent="0.25">
      <c r="A31" s="25" t="s">
        <v>30</v>
      </c>
      <c r="B31" s="26"/>
      <c r="C31" s="26"/>
      <c r="D31" s="27"/>
      <c r="E31" s="27"/>
      <c r="F31" s="27"/>
    </row>
    <row r="32" spans="1:17" x14ac:dyDescent="0.25">
      <c r="A32" s="28" t="s">
        <v>31</v>
      </c>
      <c r="B32" s="29"/>
      <c r="C32" s="29"/>
      <c r="D32" s="27"/>
      <c r="E32" s="27"/>
      <c r="F32" s="27"/>
    </row>
    <row r="33" spans="1:9" x14ac:dyDescent="0.25">
      <c r="A33" s="30" t="s">
        <v>0</v>
      </c>
      <c r="B33" s="31"/>
      <c r="C33" s="31"/>
      <c r="D33" s="27"/>
      <c r="E33" s="27"/>
      <c r="F33" s="27"/>
    </row>
    <row r="34" spans="1:9" x14ac:dyDescent="0.25">
      <c r="A34" s="36"/>
      <c r="B34" s="36"/>
      <c r="C34" s="36"/>
    </row>
    <row r="35" spans="1:9" x14ac:dyDescent="0.25">
      <c r="A35" s="32"/>
      <c r="B35" s="32"/>
      <c r="C35" s="32"/>
    </row>
    <row r="36" spans="1:9" x14ac:dyDescent="0.25">
      <c r="G36" s="33" t="s">
        <v>32</v>
      </c>
      <c r="H36" s="222" t="str">
        <f>+I13</f>
        <v xml:space="preserve"> 04 November 2021</v>
      </c>
      <c r="I36" s="237"/>
    </row>
    <row r="43" spans="1:9" x14ac:dyDescent="0.25">
      <c r="G43" s="223" t="s">
        <v>33</v>
      </c>
      <c r="H43" s="223"/>
      <c r="I43" s="223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" right="0.2" top="0.75" bottom="0.75" header="0.3" footer="0.3"/>
  <pageSetup scale="90" orientation="portrait" horizontalDpi="4294967293" verticalDpi="0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2"/>
  <sheetViews>
    <sheetView topLeftCell="A7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42" style="2" customWidth="1"/>
    <col min="4" max="4" width="13.85546875" style="2" customWidth="1"/>
    <col min="5" max="5" width="5.28515625" style="2" customWidth="1"/>
    <col min="6" max="6" width="14.140625" style="3" bestFit="1" customWidth="1"/>
    <col min="7" max="7" width="1.5703125" style="3" customWidth="1"/>
    <col min="8" max="8" width="18.140625" style="2" customWidth="1"/>
    <col min="9" max="9" width="9.140625" style="2"/>
    <col min="10" max="10" width="14" style="2" bestFit="1" customWidth="1"/>
    <col min="11" max="11" width="14.5703125" style="2" bestFit="1" customWidth="1"/>
    <col min="12" max="16384" width="9.140625" style="2"/>
  </cols>
  <sheetData>
    <row r="2" spans="1:8" x14ac:dyDescent="0.25">
      <c r="A2" s="1" t="s">
        <v>0</v>
      </c>
    </row>
    <row r="3" spans="1:8" x14ac:dyDescent="0.25">
      <c r="A3" s="4" t="s">
        <v>1</v>
      </c>
    </row>
    <row r="4" spans="1:8" x14ac:dyDescent="0.25">
      <c r="A4" s="4" t="s">
        <v>2</v>
      </c>
    </row>
    <row r="5" spans="1:8" x14ac:dyDescent="0.25">
      <c r="A5" s="4" t="s">
        <v>3</v>
      </c>
    </row>
    <row r="6" spans="1:8" x14ac:dyDescent="0.25">
      <c r="A6" s="4" t="s">
        <v>4</v>
      </c>
    </row>
    <row r="7" spans="1:8" x14ac:dyDescent="0.25">
      <c r="A7" s="4" t="s">
        <v>5</v>
      </c>
    </row>
    <row r="9" spans="1:8" ht="16.5" thickBot="1" x14ac:dyDescent="0.3">
      <c r="A9" s="5"/>
      <c r="B9" s="5"/>
      <c r="C9" s="5"/>
      <c r="D9" s="5"/>
      <c r="E9" s="5"/>
      <c r="F9" s="6"/>
      <c r="G9" s="6"/>
      <c r="H9" s="5"/>
    </row>
    <row r="10" spans="1:8" ht="23.25" customHeight="1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3"/>
    </row>
    <row r="12" spans="1:8" x14ac:dyDescent="0.25">
      <c r="A12" s="2" t="s">
        <v>7</v>
      </c>
      <c r="B12" s="2" t="s">
        <v>403</v>
      </c>
      <c r="F12" s="3" t="s">
        <v>9</v>
      </c>
      <c r="G12" s="7" t="s">
        <v>10</v>
      </c>
      <c r="H12" s="8" t="s">
        <v>405</v>
      </c>
    </row>
    <row r="13" spans="1:8" x14ac:dyDescent="0.25">
      <c r="F13" s="3" t="s">
        <v>11</v>
      </c>
      <c r="G13" s="7" t="s">
        <v>10</v>
      </c>
      <c r="H13" s="199" t="s">
        <v>406</v>
      </c>
    </row>
    <row r="14" spans="1:8" x14ac:dyDescent="0.25">
      <c r="F14" s="3" t="s">
        <v>12</v>
      </c>
      <c r="G14" s="7" t="s">
        <v>10</v>
      </c>
      <c r="H14" s="199" t="s">
        <v>407</v>
      </c>
    </row>
    <row r="15" spans="1:8" x14ac:dyDescent="0.25">
      <c r="A15" s="2" t="s">
        <v>13</v>
      </c>
      <c r="B15" s="8" t="s">
        <v>14</v>
      </c>
      <c r="G15" s="7"/>
    </row>
    <row r="16" spans="1:8" ht="16.5" thickBot="1" x14ac:dyDescent="0.3"/>
    <row r="17" spans="1:11" ht="20.100000000000001" customHeight="1" x14ac:dyDescent="0.25">
      <c r="A17" s="10" t="s">
        <v>15</v>
      </c>
      <c r="B17" s="75" t="s">
        <v>16</v>
      </c>
      <c r="C17" s="75" t="s">
        <v>18</v>
      </c>
      <c r="D17" s="75" t="s">
        <v>19</v>
      </c>
      <c r="E17" s="203" t="s">
        <v>35</v>
      </c>
      <c r="F17" s="238" t="s">
        <v>22</v>
      </c>
      <c r="G17" s="239"/>
      <c r="H17" s="11" t="s">
        <v>23</v>
      </c>
    </row>
    <row r="18" spans="1:11" ht="78.75" customHeight="1" x14ac:dyDescent="0.25">
      <c r="A18" s="12">
        <v>1</v>
      </c>
      <c r="B18" s="97">
        <v>44510</v>
      </c>
      <c r="C18" s="15" t="s">
        <v>409</v>
      </c>
      <c r="D18" s="15" t="s">
        <v>88</v>
      </c>
      <c r="E18" s="16">
        <v>1</v>
      </c>
      <c r="F18" s="216">
        <v>177155515</v>
      </c>
      <c r="G18" s="217"/>
      <c r="H18" s="204">
        <f>F18</f>
        <v>177155515</v>
      </c>
      <c r="J18"/>
    </row>
    <row r="19" spans="1:11" ht="25.5" customHeight="1" thickBot="1" x14ac:dyDescent="0.3">
      <c r="A19" s="218" t="s">
        <v>24</v>
      </c>
      <c r="B19" s="219"/>
      <c r="C19" s="219"/>
      <c r="D19" s="219"/>
      <c r="E19" s="219"/>
      <c r="F19" s="219"/>
      <c r="G19" s="220"/>
      <c r="H19" s="17">
        <f>SUM(H18:H18)</f>
        <v>177155515</v>
      </c>
      <c r="J19" s="20"/>
      <c r="K19" s="207"/>
    </row>
    <row r="20" spans="1:11" x14ac:dyDescent="0.25">
      <c r="A20" s="221"/>
      <c r="B20" s="221"/>
      <c r="C20" s="202"/>
      <c r="D20" s="202"/>
      <c r="E20" s="202"/>
      <c r="F20" s="18"/>
      <c r="G20" s="18"/>
      <c r="H20" s="19"/>
    </row>
    <row r="21" spans="1:11" x14ac:dyDescent="0.25">
      <c r="A21" s="202"/>
      <c r="B21" s="202"/>
      <c r="C21" s="202"/>
      <c r="D21" s="202"/>
      <c r="E21" s="202"/>
      <c r="F21" s="37" t="s">
        <v>25</v>
      </c>
      <c r="G21" s="20" t="e">
        <f>#REF!*1%</f>
        <v>#REF!</v>
      </c>
      <c r="H21" s="19">
        <f>H19*1%</f>
        <v>1771555.1500000001</v>
      </c>
      <c r="J21" s="20"/>
    </row>
    <row r="22" spans="1:11" ht="16.5" thickBot="1" x14ac:dyDescent="0.3">
      <c r="A22" s="202"/>
      <c r="B22" s="202"/>
      <c r="C22" s="202"/>
      <c r="D22" s="202"/>
      <c r="E22" s="202"/>
      <c r="F22" s="38" t="s">
        <v>43</v>
      </c>
      <c r="G22" s="21">
        <f>G20*10%</f>
        <v>0</v>
      </c>
      <c r="H22" s="21">
        <f>H19*2%</f>
        <v>3543110.3000000003</v>
      </c>
      <c r="J22" s="20"/>
    </row>
    <row r="23" spans="1:11" x14ac:dyDescent="0.25">
      <c r="D23" s="1"/>
      <c r="E23" s="1"/>
      <c r="F23" s="22" t="s">
        <v>27</v>
      </c>
      <c r="G23" s="23" t="e">
        <f>G19+G21</f>
        <v>#REF!</v>
      </c>
      <c r="H23" s="23">
        <f>H19+H21-H22</f>
        <v>175383959.84999999</v>
      </c>
      <c r="J23" s="20"/>
    </row>
    <row r="24" spans="1:11" x14ac:dyDescent="0.25">
      <c r="D24" s="1"/>
      <c r="E24" s="1"/>
      <c r="F24" s="22"/>
      <c r="G24" s="23"/>
      <c r="H24" s="23"/>
    </row>
    <row r="25" spans="1:11" x14ac:dyDescent="0.25">
      <c r="A25" s="1" t="s">
        <v>408</v>
      </c>
      <c r="C25" s="1"/>
      <c r="D25" s="1"/>
      <c r="E25" s="1"/>
      <c r="F25" s="22"/>
      <c r="G25" s="22"/>
      <c r="H25" s="23"/>
    </row>
    <row r="26" spans="1:11" x14ac:dyDescent="0.25">
      <c r="A26" s="35"/>
      <c r="C26" s="1"/>
      <c r="D26" s="1"/>
      <c r="E26" s="1"/>
      <c r="F26" s="22"/>
      <c r="G26" s="22"/>
      <c r="H26" s="23"/>
    </row>
    <row r="27" spans="1:11" x14ac:dyDescent="0.25">
      <c r="C27" s="1"/>
      <c r="D27" s="1"/>
      <c r="E27" s="1"/>
      <c r="F27" s="22"/>
      <c r="G27" s="22"/>
      <c r="H27" s="23"/>
    </row>
    <row r="28" spans="1:11" x14ac:dyDescent="0.25">
      <c r="A28" s="24" t="s">
        <v>28</v>
      </c>
    </row>
    <row r="29" spans="1:11" x14ac:dyDescent="0.25">
      <c r="A29" s="25" t="s">
        <v>29</v>
      </c>
      <c r="B29" s="26"/>
      <c r="C29" s="27"/>
      <c r="D29" s="27"/>
      <c r="E29" s="27"/>
    </row>
    <row r="30" spans="1:11" x14ac:dyDescent="0.25">
      <c r="A30" s="25" t="s">
        <v>30</v>
      </c>
      <c r="B30" s="26"/>
      <c r="C30" s="27"/>
      <c r="D30" s="27"/>
      <c r="E30" s="27"/>
    </row>
    <row r="31" spans="1:11" x14ac:dyDescent="0.25">
      <c r="A31" s="28" t="s">
        <v>31</v>
      </c>
      <c r="B31" s="29"/>
      <c r="C31" s="27"/>
      <c r="D31" s="27"/>
      <c r="E31" s="27"/>
    </row>
    <row r="32" spans="1:11" x14ac:dyDescent="0.25">
      <c r="A32" s="30" t="s">
        <v>0</v>
      </c>
      <c r="B32" s="31"/>
      <c r="C32" s="27"/>
      <c r="D32" s="27"/>
      <c r="E32" s="27"/>
    </row>
    <row r="33" spans="1:8" x14ac:dyDescent="0.25">
      <c r="A33" s="36"/>
      <c r="B33" s="36"/>
    </row>
    <row r="34" spans="1:8" x14ac:dyDescent="0.25">
      <c r="A34" s="32"/>
      <c r="B34" s="32"/>
    </row>
    <row r="35" spans="1:8" x14ac:dyDescent="0.25">
      <c r="F35" s="33" t="s">
        <v>32</v>
      </c>
      <c r="G35" s="222" t="str">
        <f>+H13</f>
        <v xml:space="preserve"> 27 November 2021</v>
      </c>
      <c r="H35" s="237"/>
    </row>
    <row r="39" spans="1:8" ht="18" customHeight="1" x14ac:dyDescent="0.25"/>
    <row r="40" spans="1:8" ht="17.25" customHeight="1" x14ac:dyDescent="0.25"/>
    <row r="42" spans="1:8" x14ac:dyDescent="0.25">
      <c r="F42" s="223" t="s">
        <v>33</v>
      </c>
      <c r="G42" s="223"/>
      <c r="H42" s="223"/>
    </row>
  </sheetData>
  <mergeCells count="7">
    <mergeCell ref="F42:H42"/>
    <mergeCell ref="A10:H10"/>
    <mergeCell ref="F17:G17"/>
    <mergeCell ref="F18:G18"/>
    <mergeCell ref="A19:G19"/>
    <mergeCell ref="A20:B20"/>
    <mergeCell ref="G35:H35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0" workbookViewId="0">
      <selection activeCell="E18" sqref="E18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2" t="s">
        <v>81</v>
      </c>
      <c r="G12" s="3" t="s">
        <v>9</v>
      </c>
      <c r="H12" s="7" t="s">
        <v>10</v>
      </c>
      <c r="I12" s="8" t="s">
        <v>94</v>
      </c>
    </row>
    <row r="13" spans="1:9" x14ac:dyDescent="0.25">
      <c r="G13" s="3" t="s">
        <v>11</v>
      </c>
      <c r="H13" s="7" t="s">
        <v>10</v>
      </c>
      <c r="I13" s="9" t="s">
        <v>107</v>
      </c>
    </row>
    <row r="14" spans="1:9" x14ac:dyDescent="0.25">
      <c r="G14" s="3" t="s">
        <v>12</v>
      </c>
      <c r="H14" s="7" t="s">
        <v>10</v>
      </c>
      <c r="I14" s="2" t="s">
        <v>82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x14ac:dyDescent="0.25">
      <c r="A17" s="10" t="s">
        <v>15</v>
      </c>
      <c r="B17" s="75" t="s">
        <v>16</v>
      </c>
      <c r="C17" s="75" t="s">
        <v>17</v>
      </c>
      <c r="D17" s="75" t="s">
        <v>18</v>
      </c>
      <c r="E17" s="75" t="s">
        <v>19</v>
      </c>
      <c r="F17" s="96" t="s">
        <v>35</v>
      </c>
      <c r="G17" s="238" t="s">
        <v>22</v>
      </c>
      <c r="H17" s="239"/>
      <c r="I17" s="11" t="s">
        <v>23</v>
      </c>
    </row>
    <row r="18" spans="1:17" ht="63" x14ac:dyDescent="0.25">
      <c r="A18" s="12">
        <v>1</v>
      </c>
      <c r="B18" s="97">
        <v>44494</v>
      </c>
      <c r="C18" s="14" t="s">
        <v>95</v>
      </c>
      <c r="D18" s="15" t="s">
        <v>96</v>
      </c>
      <c r="E18" s="15" t="s">
        <v>97</v>
      </c>
      <c r="F18" s="16">
        <v>1</v>
      </c>
      <c r="G18" s="216">
        <v>800000</v>
      </c>
      <c r="H18" s="217"/>
      <c r="I18" s="74">
        <f>G18</f>
        <v>800000</v>
      </c>
      <c r="K18"/>
    </row>
    <row r="19" spans="1:17" ht="16.5" thickBot="1" x14ac:dyDescent="0.3">
      <c r="A19" s="218" t="s">
        <v>24</v>
      </c>
      <c r="B19" s="219"/>
      <c r="C19" s="219"/>
      <c r="D19" s="219"/>
      <c r="E19" s="219"/>
      <c r="F19" s="219"/>
      <c r="G19" s="219"/>
      <c r="H19" s="220"/>
      <c r="I19" s="17">
        <f>SUM(I18:I18)</f>
        <v>800000</v>
      </c>
      <c r="K19" s="2" t="s">
        <v>26</v>
      </c>
    </row>
    <row r="20" spans="1:17" x14ac:dyDescent="0.25">
      <c r="A20" s="221"/>
      <c r="B20" s="221"/>
      <c r="C20" s="95"/>
      <c r="D20" s="95"/>
      <c r="E20" s="95"/>
      <c r="F20" s="95"/>
      <c r="G20" s="18"/>
      <c r="H20" s="18"/>
      <c r="I20" s="19"/>
    </row>
    <row r="21" spans="1:17" x14ac:dyDescent="0.25">
      <c r="A21" s="95"/>
      <c r="B21" s="95"/>
      <c r="C21" s="95"/>
      <c r="D21" s="95"/>
      <c r="E21" s="95"/>
      <c r="F21" s="95"/>
      <c r="G21" s="37" t="s">
        <v>25</v>
      </c>
      <c r="H21" s="20" t="e">
        <f>#REF!*1%</f>
        <v>#REF!</v>
      </c>
      <c r="I21" s="19">
        <f>I19*1%</f>
        <v>8000</v>
      </c>
    </row>
    <row r="22" spans="1:17" x14ac:dyDescent="0.25">
      <c r="A22" s="95"/>
      <c r="B22" s="95"/>
      <c r="C22" s="95"/>
      <c r="D22" s="95"/>
      <c r="E22" s="95"/>
      <c r="F22" s="95"/>
      <c r="G22" s="37" t="s">
        <v>83</v>
      </c>
      <c r="H22" s="19">
        <f>H20*10%</f>
        <v>0</v>
      </c>
      <c r="I22" s="19">
        <v>0</v>
      </c>
    </row>
    <row r="23" spans="1:17" ht="16.5" thickBot="1" x14ac:dyDescent="0.3">
      <c r="E23" s="1"/>
      <c r="F23" s="1"/>
      <c r="G23" s="34" t="s">
        <v>84</v>
      </c>
      <c r="H23" s="21">
        <v>0</v>
      </c>
      <c r="I23" s="21">
        <f>I19-I22</f>
        <v>800000</v>
      </c>
      <c r="Q23" s="2" t="s">
        <v>26</v>
      </c>
    </row>
    <row r="24" spans="1:17" x14ac:dyDescent="0.25">
      <c r="E24" s="1"/>
      <c r="F24" s="1"/>
      <c r="G24" s="22" t="s">
        <v>27</v>
      </c>
      <c r="H24" s="23" t="e">
        <f>H19+H21</f>
        <v>#REF!</v>
      </c>
      <c r="I24" s="23">
        <f>I23+I21</f>
        <v>808000</v>
      </c>
    </row>
    <row r="25" spans="1:17" x14ac:dyDescent="0.25">
      <c r="E25" s="1"/>
      <c r="F25" s="1"/>
      <c r="G25" s="22"/>
      <c r="H25" s="23"/>
      <c r="I25" s="23"/>
    </row>
    <row r="26" spans="1:17" x14ac:dyDescent="0.25">
      <c r="A26" s="1" t="s">
        <v>98</v>
      </c>
      <c r="D26" s="1"/>
      <c r="E26" s="1"/>
      <c r="F26" s="1"/>
      <c r="G26" s="22"/>
      <c r="H26" s="22"/>
      <c r="I26" s="23"/>
    </row>
    <row r="27" spans="1:17" x14ac:dyDescent="0.25">
      <c r="A27" s="35"/>
      <c r="D27" s="1"/>
      <c r="E27" s="1"/>
      <c r="F27" s="1"/>
      <c r="G27" s="22"/>
      <c r="H27" s="22"/>
      <c r="I27" s="23"/>
    </row>
    <row r="28" spans="1:17" x14ac:dyDescent="0.25">
      <c r="D28" s="1"/>
      <c r="E28" s="1"/>
      <c r="F28" s="1"/>
      <c r="G28" s="22"/>
      <c r="H28" s="22"/>
      <c r="I28" s="23"/>
    </row>
    <row r="29" spans="1:17" x14ac:dyDescent="0.25">
      <c r="A29" s="24" t="s">
        <v>28</v>
      </c>
    </row>
    <row r="30" spans="1:17" x14ac:dyDescent="0.25">
      <c r="A30" s="25" t="s">
        <v>29</v>
      </c>
      <c r="B30" s="26"/>
      <c r="C30" s="26"/>
      <c r="D30" s="27"/>
      <c r="E30" s="27"/>
      <c r="F30" s="27"/>
    </row>
    <row r="31" spans="1:17" x14ac:dyDescent="0.25">
      <c r="A31" s="25" t="s">
        <v>30</v>
      </c>
      <c r="B31" s="26"/>
      <c r="C31" s="26"/>
      <c r="D31" s="27"/>
      <c r="E31" s="27"/>
      <c r="F31" s="27"/>
    </row>
    <row r="32" spans="1:17" x14ac:dyDescent="0.25">
      <c r="A32" s="28" t="s">
        <v>31</v>
      </c>
      <c r="B32" s="29"/>
      <c r="C32" s="29"/>
      <c r="D32" s="27"/>
      <c r="E32" s="27"/>
      <c r="F32" s="27"/>
    </row>
    <row r="33" spans="1:9" x14ac:dyDescent="0.25">
      <c r="A33" s="30" t="s">
        <v>0</v>
      </c>
      <c r="B33" s="31"/>
      <c r="C33" s="31"/>
      <c r="D33" s="27"/>
      <c r="E33" s="27"/>
      <c r="F33" s="27"/>
    </row>
    <row r="34" spans="1:9" x14ac:dyDescent="0.25">
      <c r="A34" s="36"/>
      <c r="B34" s="36"/>
      <c r="C34" s="36"/>
    </row>
    <row r="35" spans="1:9" x14ac:dyDescent="0.25">
      <c r="A35" s="32"/>
      <c r="B35" s="32"/>
      <c r="C35" s="32"/>
    </row>
    <row r="36" spans="1:9" x14ac:dyDescent="0.25">
      <c r="G36" s="33" t="s">
        <v>32</v>
      </c>
      <c r="H36" s="222" t="str">
        <f>+I13</f>
        <v xml:space="preserve"> 04 November 2021</v>
      </c>
      <c r="I36" s="237"/>
    </row>
    <row r="43" spans="1:9" x14ac:dyDescent="0.25">
      <c r="G43" s="223" t="s">
        <v>33</v>
      </c>
      <c r="H43" s="223"/>
      <c r="I43" s="223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" right="0" top="0.75" bottom="0.75" header="0.3" footer="0.3"/>
  <pageSetup scale="90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7" workbookViewId="0">
      <selection activeCell="E18" sqref="E18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2" t="s">
        <v>81</v>
      </c>
      <c r="G12" s="3" t="s">
        <v>9</v>
      </c>
      <c r="H12" s="7" t="s">
        <v>10</v>
      </c>
      <c r="I12" s="8" t="s">
        <v>102</v>
      </c>
    </row>
    <row r="13" spans="1:9" x14ac:dyDescent="0.25">
      <c r="G13" s="3" t="s">
        <v>11</v>
      </c>
      <c r="H13" s="7" t="s">
        <v>10</v>
      </c>
      <c r="I13" s="9" t="s">
        <v>107</v>
      </c>
    </row>
    <row r="14" spans="1:9" x14ac:dyDescent="0.25">
      <c r="G14" s="3" t="s">
        <v>12</v>
      </c>
      <c r="H14" s="7" t="s">
        <v>10</v>
      </c>
      <c r="I14" s="2" t="s">
        <v>82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x14ac:dyDescent="0.25">
      <c r="A17" s="10" t="s">
        <v>15</v>
      </c>
      <c r="B17" s="75" t="s">
        <v>16</v>
      </c>
      <c r="C17" s="75" t="s">
        <v>17</v>
      </c>
      <c r="D17" s="75" t="s">
        <v>18</v>
      </c>
      <c r="E17" s="75" t="s">
        <v>19</v>
      </c>
      <c r="F17" s="96" t="s">
        <v>35</v>
      </c>
      <c r="G17" s="238" t="s">
        <v>22</v>
      </c>
      <c r="H17" s="239"/>
      <c r="I17" s="11" t="s">
        <v>23</v>
      </c>
    </row>
    <row r="18" spans="1:17" ht="63" x14ac:dyDescent="0.25">
      <c r="A18" s="12">
        <v>1</v>
      </c>
      <c r="B18" s="97">
        <v>44484</v>
      </c>
      <c r="C18" s="14" t="s">
        <v>99</v>
      </c>
      <c r="D18" s="15" t="s">
        <v>100</v>
      </c>
      <c r="E18" s="15" t="s">
        <v>101</v>
      </c>
      <c r="F18" s="16">
        <v>1</v>
      </c>
      <c r="G18" s="216">
        <v>1500000</v>
      </c>
      <c r="H18" s="217"/>
      <c r="I18" s="74">
        <f>G18</f>
        <v>1500000</v>
      </c>
      <c r="K18"/>
    </row>
    <row r="19" spans="1:17" ht="16.5" thickBot="1" x14ac:dyDescent="0.3">
      <c r="A19" s="218" t="s">
        <v>24</v>
      </c>
      <c r="B19" s="219"/>
      <c r="C19" s="219"/>
      <c r="D19" s="219"/>
      <c r="E19" s="219"/>
      <c r="F19" s="219"/>
      <c r="G19" s="219"/>
      <c r="H19" s="220"/>
      <c r="I19" s="17">
        <f>SUM(I18:I18)</f>
        <v>1500000</v>
      </c>
      <c r="K19" s="2" t="s">
        <v>26</v>
      </c>
    </row>
    <row r="20" spans="1:17" x14ac:dyDescent="0.25">
      <c r="A20" s="221"/>
      <c r="B20" s="221"/>
      <c r="C20" s="95"/>
      <c r="D20" s="95"/>
      <c r="E20" s="95"/>
      <c r="F20" s="95"/>
      <c r="G20" s="18"/>
      <c r="H20" s="18"/>
      <c r="I20" s="19"/>
    </row>
    <row r="21" spans="1:17" x14ac:dyDescent="0.25">
      <c r="A21" s="95"/>
      <c r="B21" s="95"/>
      <c r="C21" s="95"/>
      <c r="D21" s="95"/>
      <c r="E21" s="95"/>
      <c r="F21" s="95"/>
      <c r="G21" s="37" t="s">
        <v>25</v>
      </c>
      <c r="H21" s="20" t="e">
        <f>#REF!*1%</f>
        <v>#REF!</v>
      </c>
      <c r="I21" s="19">
        <f>I19*1%</f>
        <v>15000</v>
      </c>
    </row>
    <row r="22" spans="1:17" x14ac:dyDescent="0.25">
      <c r="A22" s="95"/>
      <c r="B22" s="95"/>
      <c r="C22" s="95"/>
      <c r="D22" s="95"/>
      <c r="E22" s="95"/>
      <c r="F22" s="95"/>
      <c r="G22" s="37" t="s">
        <v>83</v>
      </c>
      <c r="H22" s="19">
        <f>H20*10%</f>
        <v>0</v>
      </c>
      <c r="I22" s="19">
        <v>0</v>
      </c>
    </row>
    <row r="23" spans="1:17" ht="16.5" thickBot="1" x14ac:dyDescent="0.3">
      <c r="E23" s="1"/>
      <c r="F23" s="1"/>
      <c r="G23" s="34" t="s">
        <v>84</v>
      </c>
      <c r="H23" s="21">
        <v>0</v>
      </c>
      <c r="I23" s="21">
        <f>I19-I22</f>
        <v>1500000</v>
      </c>
      <c r="Q23" s="2" t="s">
        <v>26</v>
      </c>
    </row>
    <row r="24" spans="1:17" x14ac:dyDescent="0.25">
      <c r="E24" s="1"/>
      <c r="F24" s="1"/>
      <c r="G24" s="22" t="s">
        <v>27</v>
      </c>
      <c r="H24" s="23" t="e">
        <f>H19+H21</f>
        <v>#REF!</v>
      </c>
      <c r="I24" s="23">
        <f>I23+I21</f>
        <v>1515000</v>
      </c>
    </row>
    <row r="25" spans="1:17" x14ac:dyDescent="0.25">
      <c r="E25" s="1"/>
      <c r="F25" s="1"/>
      <c r="G25" s="22"/>
      <c r="H25" s="23"/>
      <c r="I25" s="23"/>
    </row>
    <row r="26" spans="1:17" x14ac:dyDescent="0.25">
      <c r="A26" s="1" t="s">
        <v>103</v>
      </c>
      <c r="D26" s="1"/>
      <c r="E26" s="1"/>
      <c r="F26" s="1"/>
      <c r="G26" s="22"/>
      <c r="H26" s="22"/>
      <c r="I26" s="23"/>
    </row>
    <row r="27" spans="1:17" x14ac:dyDescent="0.25">
      <c r="A27" s="35"/>
      <c r="D27" s="1"/>
      <c r="E27" s="1"/>
      <c r="F27" s="1"/>
      <c r="G27" s="22"/>
      <c r="H27" s="22"/>
      <c r="I27" s="23"/>
    </row>
    <row r="28" spans="1:17" x14ac:dyDescent="0.25">
      <c r="D28" s="1"/>
      <c r="E28" s="1"/>
      <c r="F28" s="1"/>
      <c r="G28" s="22"/>
      <c r="H28" s="22"/>
      <c r="I28" s="23"/>
    </row>
    <row r="29" spans="1:17" x14ac:dyDescent="0.25">
      <c r="A29" s="24" t="s">
        <v>28</v>
      </c>
    </row>
    <row r="30" spans="1:17" x14ac:dyDescent="0.25">
      <c r="A30" s="25" t="s">
        <v>29</v>
      </c>
      <c r="B30" s="26"/>
      <c r="C30" s="26"/>
      <c r="D30" s="27"/>
      <c r="E30" s="27"/>
      <c r="F30" s="27"/>
    </row>
    <row r="31" spans="1:17" x14ac:dyDescent="0.25">
      <c r="A31" s="25" t="s">
        <v>30</v>
      </c>
      <c r="B31" s="26"/>
      <c r="C31" s="26"/>
      <c r="D31" s="27"/>
      <c r="E31" s="27"/>
      <c r="F31" s="27"/>
    </row>
    <row r="32" spans="1:17" x14ac:dyDescent="0.25">
      <c r="A32" s="28" t="s">
        <v>31</v>
      </c>
      <c r="B32" s="29"/>
      <c r="C32" s="29"/>
      <c r="D32" s="27"/>
      <c r="E32" s="27"/>
      <c r="F32" s="27"/>
    </row>
    <row r="33" spans="1:9" x14ac:dyDescent="0.25">
      <c r="A33" s="30" t="s">
        <v>0</v>
      </c>
      <c r="B33" s="31"/>
      <c r="C33" s="31"/>
      <c r="D33" s="27"/>
      <c r="E33" s="27"/>
      <c r="F33" s="27"/>
    </row>
    <row r="34" spans="1:9" x14ac:dyDescent="0.25">
      <c r="A34" s="36"/>
      <c r="B34" s="36"/>
      <c r="C34" s="36"/>
    </row>
    <row r="35" spans="1:9" x14ac:dyDescent="0.25">
      <c r="A35" s="32"/>
      <c r="B35" s="32"/>
      <c r="C35" s="32"/>
    </row>
    <row r="36" spans="1:9" x14ac:dyDescent="0.25">
      <c r="G36" s="33" t="s">
        <v>32</v>
      </c>
      <c r="H36" s="222" t="str">
        <f>+I13</f>
        <v xml:space="preserve"> 04 November 2021</v>
      </c>
      <c r="I36" s="237"/>
    </row>
    <row r="43" spans="1:9" x14ac:dyDescent="0.25">
      <c r="G43" s="223" t="s">
        <v>33</v>
      </c>
      <c r="H43" s="223"/>
      <c r="I43" s="223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" right="0" top="0.75" bottom="0.75" header="0.3" footer="0.3"/>
  <pageSetup scale="90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0" workbookViewId="0">
      <selection activeCell="J24" sqref="J23:J24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211" t="s">
        <v>6</v>
      </c>
      <c r="B10" s="212"/>
      <c r="C10" s="212"/>
      <c r="D10" s="212"/>
      <c r="E10" s="212"/>
      <c r="F10" s="212"/>
      <c r="G10" s="212"/>
      <c r="H10" s="212"/>
      <c r="I10" s="213"/>
    </row>
    <row r="12" spans="1:9" x14ac:dyDescent="0.25">
      <c r="A12" s="2" t="s">
        <v>7</v>
      </c>
      <c r="B12" s="2" t="s">
        <v>81</v>
      </c>
      <c r="G12" s="3" t="s">
        <v>9</v>
      </c>
      <c r="H12" s="7" t="s">
        <v>10</v>
      </c>
      <c r="I12" s="8" t="s">
        <v>104</v>
      </c>
    </row>
    <row r="13" spans="1:9" x14ac:dyDescent="0.25">
      <c r="G13" s="3" t="s">
        <v>11</v>
      </c>
      <c r="H13" s="7" t="s">
        <v>10</v>
      </c>
      <c r="I13" s="9" t="s">
        <v>107</v>
      </c>
    </row>
    <row r="14" spans="1:9" x14ac:dyDescent="0.25">
      <c r="G14" s="3" t="s">
        <v>12</v>
      </c>
      <c r="H14" s="7" t="s">
        <v>10</v>
      </c>
      <c r="I14" s="2" t="s">
        <v>82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x14ac:dyDescent="0.25">
      <c r="A17" s="10" t="s">
        <v>15</v>
      </c>
      <c r="B17" s="75" t="s">
        <v>16</v>
      </c>
      <c r="C17" s="75" t="s">
        <v>17</v>
      </c>
      <c r="D17" s="75" t="s">
        <v>18</v>
      </c>
      <c r="E17" s="75" t="s">
        <v>19</v>
      </c>
      <c r="F17" s="96" t="s">
        <v>35</v>
      </c>
      <c r="G17" s="238" t="s">
        <v>22</v>
      </c>
      <c r="H17" s="239"/>
      <c r="I17" s="11" t="s">
        <v>23</v>
      </c>
    </row>
    <row r="18" spans="1:17" ht="63" x14ac:dyDescent="0.25">
      <c r="A18" s="12">
        <v>1</v>
      </c>
      <c r="B18" s="97">
        <v>44484</v>
      </c>
      <c r="C18" s="14" t="s">
        <v>105</v>
      </c>
      <c r="D18" s="15" t="s">
        <v>106</v>
      </c>
      <c r="E18" s="15" t="s">
        <v>108</v>
      </c>
      <c r="F18" s="16">
        <v>1</v>
      </c>
      <c r="G18" s="216">
        <v>4000000</v>
      </c>
      <c r="H18" s="217"/>
      <c r="I18" s="74">
        <f>G18</f>
        <v>4000000</v>
      </c>
      <c r="K18"/>
    </row>
    <row r="19" spans="1:17" ht="16.5" thickBot="1" x14ac:dyDescent="0.3">
      <c r="A19" s="218" t="s">
        <v>24</v>
      </c>
      <c r="B19" s="219"/>
      <c r="C19" s="219"/>
      <c r="D19" s="219"/>
      <c r="E19" s="219"/>
      <c r="F19" s="219"/>
      <c r="G19" s="219"/>
      <c r="H19" s="220"/>
      <c r="I19" s="17">
        <f>SUM(I18:I18)</f>
        <v>4000000</v>
      </c>
      <c r="K19" s="2" t="s">
        <v>26</v>
      </c>
    </row>
    <row r="20" spans="1:17" x14ac:dyDescent="0.25">
      <c r="A20" s="221"/>
      <c r="B20" s="221"/>
      <c r="C20" s="95"/>
      <c r="D20" s="95"/>
      <c r="E20" s="95"/>
      <c r="F20" s="95"/>
      <c r="G20" s="18"/>
      <c r="H20" s="18"/>
      <c r="I20" s="19"/>
    </row>
    <row r="21" spans="1:17" x14ac:dyDescent="0.25">
      <c r="A21" s="95"/>
      <c r="B21" s="95"/>
      <c r="C21" s="95"/>
      <c r="D21" s="95"/>
      <c r="E21" s="95"/>
      <c r="F21" s="95"/>
      <c r="G21" s="37" t="s">
        <v>25</v>
      </c>
      <c r="H21" s="20" t="e">
        <f>#REF!*1%</f>
        <v>#REF!</v>
      </c>
      <c r="I21" s="19">
        <f>I19*1%</f>
        <v>40000</v>
      </c>
    </row>
    <row r="22" spans="1:17" x14ac:dyDescent="0.25">
      <c r="A22" s="95"/>
      <c r="B22" s="95"/>
      <c r="C22" s="95"/>
      <c r="D22" s="95"/>
      <c r="E22" s="95"/>
      <c r="F22" s="95"/>
      <c r="G22" s="37" t="s">
        <v>83</v>
      </c>
      <c r="H22" s="19">
        <f>H20*10%</f>
        <v>0</v>
      </c>
      <c r="I22" s="19">
        <v>0</v>
      </c>
    </row>
    <row r="23" spans="1:17" ht="16.5" thickBot="1" x14ac:dyDescent="0.3">
      <c r="E23" s="1"/>
      <c r="F23" s="1"/>
      <c r="G23" s="34" t="s">
        <v>84</v>
      </c>
      <c r="H23" s="21">
        <v>0</v>
      </c>
      <c r="I23" s="21">
        <f>I19-I22</f>
        <v>4000000</v>
      </c>
      <c r="Q23" s="2" t="s">
        <v>26</v>
      </c>
    </row>
    <row r="24" spans="1:17" x14ac:dyDescent="0.25">
      <c r="E24" s="1"/>
      <c r="F24" s="1"/>
      <c r="G24" s="22" t="s">
        <v>27</v>
      </c>
      <c r="H24" s="23" t="e">
        <f>H19+H21</f>
        <v>#REF!</v>
      </c>
      <c r="I24" s="23">
        <f>I23+I21</f>
        <v>4040000</v>
      </c>
    </row>
    <row r="25" spans="1:17" x14ac:dyDescent="0.25">
      <c r="E25" s="1"/>
      <c r="F25" s="1"/>
      <c r="G25" s="22"/>
      <c r="H25" s="23"/>
      <c r="I25" s="23"/>
    </row>
    <row r="26" spans="1:17" x14ac:dyDescent="0.25">
      <c r="A26" s="1" t="s">
        <v>103</v>
      </c>
      <c r="D26" s="1"/>
      <c r="E26" s="1"/>
      <c r="F26" s="1"/>
      <c r="G26" s="22"/>
      <c r="H26" s="22"/>
      <c r="I26" s="23"/>
    </row>
    <row r="27" spans="1:17" x14ac:dyDescent="0.25">
      <c r="A27" s="35"/>
      <c r="D27" s="1"/>
      <c r="E27" s="1"/>
      <c r="F27" s="1"/>
      <c r="G27" s="22"/>
      <c r="H27" s="22"/>
      <c r="I27" s="23"/>
    </row>
    <row r="28" spans="1:17" x14ac:dyDescent="0.25">
      <c r="D28" s="1"/>
      <c r="E28" s="1"/>
      <c r="F28" s="1"/>
      <c r="G28" s="22"/>
      <c r="H28" s="22"/>
      <c r="I28" s="23"/>
    </row>
    <row r="29" spans="1:17" x14ac:dyDescent="0.25">
      <c r="A29" s="24" t="s">
        <v>28</v>
      </c>
    </row>
    <row r="30" spans="1:17" x14ac:dyDescent="0.25">
      <c r="A30" s="25" t="s">
        <v>29</v>
      </c>
      <c r="B30" s="26"/>
      <c r="C30" s="26"/>
      <c r="D30" s="27"/>
      <c r="E30" s="27"/>
      <c r="F30" s="27"/>
    </row>
    <row r="31" spans="1:17" x14ac:dyDescent="0.25">
      <c r="A31" s="25" t="s">
        <v>30</v>
      </c>
      <c r="B31" s="26"/>
      <c r="C31" s="26"/>
      <c r="D31" s="27"/>
      <c r="E31" s="27"/>
      <c r="F31" s="27"/>
    </row>
    <row r="32" spans="1:17" x14ac:dyDescent="0.25">
      <c r="A32" s="28" t="s">
        <v>31</v>
      </c>
      <c r="B32" s="29"/>
      <c r="C32" s="29"/>
      <c r="D32" s="27"/>
      <c r="E32" s="27"/>
      <c r="F32" s="27"/>
    </row>
    <row r="33" spans="1:9" x14ac:dyDescent="0.25">
      <c r="A33" s="30" t="s">
        <v>0</v>
      </c>
      <c r="B33" s="31"/>
      <c r="C33" s="31"/>
      <c r="D33" s="27"/>
      <c r="E33" s="27"/>
      <c r="F33" s="27"/>
    </row>
    <row r="34" spans="1:9" x14ac:dyDescent="0.25">
      <c r="A34" s="36"/>
      <c r="B34" s="36"/>
      <c r="C34" s="36"/>
    </row>
    <row r="35" spans="1:9" x14ac:dyDescent="0.25">
      <c r="A35" s="32"/>
      <c r="B35" s="32"/>
      <c r="C35" s="32"/>
    </row>
    <row r="36" spans="1:9" x14ac:dyDescent="0.25">
      <c r="G36" s="33" t="s">
        <v>32</v>
      </c>
      <c r="H36" s="222" t="str">
        <f>+I13</f>
        <v xml:space="preserve"> 04 November 2021</v>
      </c>
      <c r="I36" s="237"/>
    </row>
    <row r="43" spans="1:9" x14ac:dyDescent="0.25">
      <c r="G43" s="223" t="s">
        <v>33</v>
      </c>
      <c r="H43" s="223"/>
      <c r="I43" s="223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" right="0" top="0.75" bottom="0.75" header="0.3" footer="0.3"/>
  <pageSetup scale="90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60</vt:i4>
      </vt:variant>
      <vt:variant>
        <vt:lpstr>Named Ranges</vt:lpstr>
      </vt:variant>
      <vt:variant>
        <vt:i4>42</vt:i4>
      </vt:variant>
    </vt:vector>
  </HeadingPairs>
  <TitlesOfParts>
    <vt:vector size="102" baseType="lpstr">
      <vt:lpstr>337_Adyawinsa_Surabaya</vt:lpstr>
      <vt:lpstr>338_Freyssinet_Karawang</vt:lpstr>
      <vt:lpstr>339_Marugame_Makssar</vt:lpstr>
      <vt:lpstr>340_Sicepat_Banjarmasin1-4,9</vt:lpstr>
      <vt:lpstr>341_W6 Harapan Indah</vt:lpstr>
      <vt:lpstr>342_W6 Tangerang</vt:lpstr>
      <vt:lpstr>343_W6 Pekayon</vt:lpstr>
      <vt:lpstr>344_W6 Cianjur</vt:lpstr>
      <vt:lpstr>345_W6 Malang</vt:lpstr>
      <vt:lpstr>346_Freyssinet_Manado</vt:lpstr>
      <vt:lpstr>347_Link pasifik_USA</vt:lpstr>
      <vt:lpstr>348_IGM_Mix</vt:lpstr>
      <vt:lpstr>349_W6 _Cakung</vt:lpstr>
      <vt:lpstr>350_W6_Palembang</vt:lpstr>
      <vt:lpstr>351_W6_Jak Ut</vt:lpstr>
      <vt:lpstr>352_W6_Jak Ut</vt:lpstr>
      <vt:lpstr>353_W6_Malang</vt:lpstr>
      <vt:lpstr>354_W6_Palembang</vt:lpstr>
      <vt:lpstr>355_W6_Cengkareng</vt:lpstr>
      <vt:lpstr>356_W6_Palembang</vt:lpstr>
      <vt:lpstr>357_W6_Jak Bar</vt:lpstr>
      <vt:lpstr>358_W6_Tangerang</vt:lpstr>
      <vt:lpstr>359_W6_Cakung</vt:lpstr>
      <vt:lpstr>360_Sicepat_Pontianak 1-30 Sept</vt:lpstr>
      <vt:lpstr>361_Marugame_Bandung</vt:lpstr>
      <vt:lpstr>362_Marugame_Bandung</vt:lpstr>
      <vt:lpstr>363_Marugame_Bandung</vt:lpstr>
      <vt:lpstr>364_Freyssinet_Karawang</vt:lpstr>
      <vt:lpstr>365_Link pasifik_Mix</vt:lpstr>
      <vt:lpstr>366_Freyssinet_Cikarang</vt:lpstr>
      <vt:lpstr>367_Adyawinsa_Kendari</vt:lpstr>
      <vt:lpstr>367_Fokus_Kendari </vt:lpstr>
      <vt:lpstr>368_Adyawinsa_</vt:lpstr>
      <vt:lpstr>369_Fokus_Banjarmasin</vt:lpstr>
      <vt:lpstr>370_Sicepat_Batam 1-31.10.21</vt:lpstr>
      <vt:lpstr>371_Sicepat_Manado_Agust21</vt:lpstr>
      <vt:lpstr>372_Sicepat_Ambon_Agust21</vt:lpstr>
      <vt:lpstr>373_Sicepat_Jayapura_agust21</vt:lpstr>
      <vt:lpstr>374_Sicepat_Palangkaraya_Agust</vt:lpstr>
      <vt:lpstr>375_Sicepat_Smaarinda_Agust</vt:lpstr>
      <vt:lpstr>376_Sicepat_Tanjung Pinang_Agus</vt:lpstr>
      <vt:lpstr>377_Sicepat_Ternate_Agust</vt:lpstr>
      <vt:lpstr>378_Sicepat_DOBO &amp; SAUMLAK Agst</vt:lpstr>
      <vt:lpstr>379_W6_Lombok</vt:lpstr>
      <vt:lpstr>380_W6_Tangerang</vt:lpstr>
      <vt:lpstr>381_W6_Lebak</vt:lpstr>
      <vt:lpstr>382_W6_KIP Jatinegara</vt:lpstr>
      <vt:lpstr>383_W6_Bekasi Barat</vt:lpstr>
      <vt:lpstr>384_W6_Rawa Sumur Jatinegara</vt:lpstr>
      <vt:lpstr>385_W6_Harapan Indah</vt:lpstr>
      <vt:lpstr>386_W6_Rawa Sumur Jatinegara</vt:lpstr>
      <vt:lpstr>387_W6_Cikupa Tangerang</vt:lpstr>
      <vt:lpstr>388_Marugame_Bandung</vt:lpstr>
      <vt:lpstr>389_Marugame_Bandung</vt:lpstr>
      <vt:lpstr>390_Marugame_Bandung</vt:lpstr>
      <vt:lpstr>391_Link pasifik_Mix</vt:lpstr>
      <vt:lpstr>392_Sicepat_Trucking_Okt</vt:lpstr>
      <vt:lpstr>393_Trucking_6-18 Nov</vt:lpstr>
      <vt:lpstr>394_Sicepat_Pontianak 1-31 des</vt:lpstr>
      <vt:lpstr>395_Kemndiknas_Bekasi</vt:lpstr>
      <vt:lpstr>'341_W6 Harapan Indah'!Print_Area</vt:lpstr>
      <vt:lpstr>'342_W6 Tangerang'!Print_Area</vt:lpstr>
      <vt:lpstr>'343_W6 Pekayon'!Print_Area</vt:lpstr>
      <vt:lpstr>'344_W6 Cianjur'!Print_Area</vt:lpstr>
      <vt:lpstr>'345_W6 Malang'!Print_Area</vt:lpstr>
      <vt:lpstr>'347_Link pasifik_USA'!Print_Area</vt:lpstr>
      <vt:lpstr>'349_W6 _Cakung'!Print_Area</vt:lpstr>
      <vt:lpstr>'350_W6_Palembang'!Print_Area</vt:lpstr>
      <vt:lpstr>'351_W6_Jak Ut'!Print_Area</vt:lpstr>
      <vt:lpstr>'352_W6_Jak Ut'!Print_Area</vt:lpstr>
      <vt:lpstr>'353_W6_Malang'!Print_Area</vt:lpstr>
      <vt:lpstr>'354_W6_Palembang'!Print_Area</vt:lpstr>
      <vt:lpstr>'355_W6_Cengkareng'!Print_Area</vt:lpstr>
      <vt:lpstr>'356_W6_Palembang'!Print_Area</vt:lpstr>
      <vt:lpstr>'357_W6_Jak Bar'!Print_Area</vt:lpstr>
      <vt:lpstr>'358_W6_Tangerang'!Print_Area</vt:lpstr>
      <vt:lpstr>'359_W6_Cakung'!Print_Area</vt:lpstr>
      <vt:lpstr>'365_Link pasifik_Mix'!Print_Area</vt:lpstr>
      <vt:lpstr>'379_W6_Lombok'!Print_Area</vt:lpstr>
      <vt:lpstr>'380_W6_Tangerang'!Print_Area</vt:lpstr>
      <vt:lpstr>'381_W6_Lebak'!Print_Area</vt:lpstr>
      <vt:lpstr>'382_W6_KIP Jatinegara'!Print_Area</vt:lpstr>
      <vt:lpstr>'383_W6_Bekasi Barat'!Print_Area</vt:lpstr>
      <vt:lpstr>'384_W6_Rawa Sumur Jatinegara'!Print_Area</vt:lpstr>
      <vt:lpstr>'385_W6_Harapan Indah'!Print_Area</vt:lpstr>
      <vt:lpstr>'386_W6_Rawa Sumur Jatinegara'!Print_Area</vt:lpstr>
      <vt:lpstr>'387_W6_Cikupa Tangerang'!Print_Area</vt:lpstr>
      <vt:lpstr>'391_Link pasifik_Mix'!Print_Area</vt:lpstr>
      <vt:lpstr>'340_Sicepat_Banjarmasin1-4,9'!Print_Titles</vt:lpstr>
      <vt:lpstr>'360_Sicepat_Pontianak 1-30 Sept'!Print_Titles</vt:lpstr>
      <vt:lpstr>'370_Sicepat_Batam 1-31.10.21'!Print_Titles</vt:lpstr>
      <vt:lpstr>'371_Sicepat_Manado_Agust21'!Print_Titles</vt:lpstr>
      <vt:lpstr>'372_Sicepat_Ambon_Agust21'!Print_Titles</vt:lpstr>
      <vt:lpstr>'373_Sicepat_Jayapura_agust21'!Print_Titles</vt:lpstr>
      <vt:lpstr>'374_Sicepat_Palangkaraya_Agust'!Print_Titles</vt:lpstr>
      <vt:lpstr>'375_Sicepat_Smaarinda_Agust'!Print_Titles</vt:lpstr>
      <vt:lpstr>'376_Sicepat_Tanjung Pinang_Agus'!Print_Titles</vt:lpstr>
      <vt:lpstr>'377_Sicepat_Ternate_Agust'!Print_Titles</vt:lpstr>
      <vt:lpstr>'378_Sicepat_DOBO &amp; SAUMLAK Agst'!Print_Titles</vt:lpstr>
      <vt:lpstr>'392_Sicepat_Trucking_Okt'!Print_Titles</vt:lpstr>
      <vt:lpstr>'393_Trucking_6-18 Nov'!Print_Titles</vt:lpstr>
      <vt:lpstr>'394_Sicepat_Pontianak 1-31 des'!Print_Titles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2022-01-14T10:18:45Z</dcterms:modified>
</cp:coreProperties>
</file>