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drawings/drawing6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59" activeTab="62"/>
  </bookViews>
  <sheets>
    <sheet name="396_IGM_Mix" sheetId="2" r:id="rId1"/>
    <sheet name="397_Freyssinet_Manado" sheetId="3" r:id="rId2"/>
    <sheet name="398_Adyawinsay_Kendari" sheetId="4" r:id="rId3"/>
    <sheet name="399_Fokus_Banjarmasin" sheetId="5" r:id="rId4"/>
    <sheet name="400_Sicepat_Batam 01-20 Nov" sheetId="6" r:id="rId5"/>
    <sheet name="401_Sicepat_Jayapura" sheetId="7" r:id="rId6"/>
    <sheet name="402_Winson_ Mix asli" sheetId="36" r:id="rId7"/>
    <sheet name="402_Winson_ Mix Up" sheetId="8" r:id="rId8"/>
    <sheet name="403_W6_Jatinegara" sheetId="1" r:id="rId9"/>
    <sheet name="404_W6_Surabaya" sheetId="10" r:id="rId10"/>
    <sheet name="405_W6_Pondok Ungu" sheetId="11" r:id="rId11"/>
    <sheet name="406_W6_Kapuk Kamal Jakarta" sheetId="12" r:id="rId12"/>
    <sheet name="407_W6_Bandung" sheetId="13" r:id="rId13"/>
    <sheet name="408_W6_Tangerang" sheetId="14" r:id="rId14"/>
    <sheet name="409_W6_Bandung" sheetId="15" r:id="rId15"/>
    <sheet name="410_W6_Surabaya" sheetId="16" r:id="rId16"/>
    <sheet name="411_W6_Surabaya" sheetId="17" r:id="rId17"/>
    <sheet name="412_W6_Tangerang" sheetId="18" r:id="rId18"/>
    <sheet name="413_W6_Tangerang" sheetId="19" r:id="rId19"/>
    <sheet name="414_W6_Bandung" sheetId="20" r:id="rId20"/>
    <sheet name="415_W6_Kamal Muara Jakarta" sheetId="21" r:id="rId21"/>
    <sheet name="416_W6_Daan Mogot Jakarta" sheetId="22" r:id="rId22"/>
    <sheet name="417_W6_Kosambi JakTim" sheetId="23" r:id="rId23"/>
    <sheet name="418_W6_Cilacap" sheetId="24" r:id="rId24"/>
    <sheet name="419_W6_Palembang" sheetId="25" r:id="rId25"/>
    <sheet name="420_W6_Tebet JakSel" sheetId="26" r:id="rId26"/>
    <sheet name="421_W6_SOLO Sukoharjo" sheetId="27" r:id="rId27"/>
    <sheet name="422_W6_Mandailing Natal" sheetId="28" r:id="rId28"/>
    <sheet name="423_Sicepat_Pontianak" sheetId="29" r:id="rId29"/>
    <sheet name="424_Sicepat_Tj Pandan" sheetId="30" r:id="rId30"/>
    <sheet name="425_Marugame_Bandung" sheetId="31" r:id="rId31"/>
    <sheet name="426_Marugame_Bandung" sheetId="32" r:id="rId32"/>
    <sheet name="427_Marugame_Jakarta" sheetId="33" r:id="rId33"/>
    <sheet name="428_Marugame_Bandung" sheetId="34" r:id="rId34"/>
    <sheet name="429_Adyawinsay_Palu" sheetId="35" r:id="rId35"/>
    <sheet name="430_Marugame_Jakarta" sheetId="37" r:id="rId36"/>
    <sheet name="431_Sicepat_Tanjung Pinang" sheetId="38" r:id="rId37"/>
    <sheet name="432_Sicepat_Ternate Okt 21" sheetId="39" r:id="rId38"/>
    <sheet name="433_Sicepat_Pontianak16-30" sheetId="40" r:id="rId39"/>
    <sheet name="434_Sicepat_BATAM 21-30" sheetId="41" r:id="rId40"/>
    <sheet name="435_Sicepat_TNJ Nov 21" sheetId="42" r:id="rId41"/>
    <sheet name="436_Marugame_Bandung" sheetId="43" r:id="rId42"/>
    <sheet name="437_Marugame_cIREBON" sheetId="44" r:id="rId43"/>
    <sheet name="438_Sicepat_Saumalaki" sheetId="45" r:id="rId44"/>
    <sheet name="439_Sicepat_Ternate Nov 21" sheetId="46" r:id="rId45"/>
    <sheet name="440_Sicepat_Timkia Okt" sheetId="47" r:id="rId46"/>
    <sheet name="441_Sicepat_Manokwari Okt" sheetId="48" r:id="rId47"/>
    <sheet name="442_Sicepat_Ambon Okt" sheetId="49" r:id="rId48"/>
    <sheet name="443_Winson_ Banjarmasin" sheetId="50" r:id="rId49"/>
    <sheet name="444_Marugame_Bandung" sheetId="51" r:id="rId50"/>
    <sheet name="445_Marugame_Jakarta" sheetId="53" r:id="rId51"/>
    <sheet name="446_W6_Tangerang Banten" sheetId="54" r:id="rId52"/>
    <sheet name="447_W6_Denpasar Bali" sheetId="55" r:id="rId53"/>
    <sheet name="448_W6_Tigaraksa Tangerang" sheetId="56" r:id="rId54"/>
    <sheet name="449_W6_Cimanggis" sheetId="57" r:id="rId55"/>
    <sheet name="450_W6_Tangerang" sheetId="58" r:id="rId56"/>
    <sheet name="451_W6_Cengkareng" sheetId="59" r:id="rId57"/>
    <sheet name="452_W6_Pekanbaru" sheetId="60" r:id="rId58"/>
    <sheet name="453_W6_Tambun" sheetId="61" r:id="rId59"/>
    <sheet name="454_W6_Jakarta Barat" sheetId="62" r:id="rId60"/>
    <sheet name="455_W6_Surabaya" sheetId="63" r:id="rId61"/>
    <sheet name="456_Marugame_Bogor" sheetId="64" r:id="rId62"/>
    <sheet name="Sheet2" sheetId="9" r:id="rId63"/>
  </sheets>
  <externalReferences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</externalReferences>
  <definedNames>
    <definedName name="_xlnm.Print_Area" localSheetId="8">'403_W6_Jatinegara'!$A$1:$I$43</definedName>
    <definedName name="_xlnm.Print_Area" localSheetId="9">'404_W6_Surabaya'!$A$1:$I$43</definedName>
    <definedName name="_xlnm.Print_Area" localSheetId="10">'405_W6_Pondok Ungu'!$A$1:$I$43</definedName>
    <definedName name="_xlnm.Print_Area" localSheetId="11">'406_W6_Kapuk Kamal Jakarta'!$A$1:$I$43</definedName>
    <definedName name="_xlnm.Print_Area" localSheetId="12">'407_W6_Bandung'!$A$1:$I$43</definedName>
    <definedName name="_xlnm.Print_Area" localSheetId="13">'408_W6_Tangerang'!$A$1:$I$43</definedName>
    <definedName name="_xlnm.Print_Area" localSheetId="14">'409_W6_Bandung'!$A$1:$I$43</definedName>
    <definedName name="_xlnm.Print_Area" localSheetId="15">'410_W6_Surabaya'!$A$1:$I$43</definedName>
    <definedName name="_xlnm.Print_Area" localSheetId="16">'411_W6_Surabaya'!$A$1:$I$43</definedName>
    <definedName name="_xlnm.Print_Area" localSheetId="17">'412_W6_Tangerang'!$A$1:$I$43</definedName>
    <definedName name="_xlnm.Print_Area" localSheetId="18">'413_W6_Tangerang'!$A$1:$I$43</definedName>
    <definedName name="_xlnm.Print_Area" localSheetId="19">'414_W6_Bandung'!$A$1:$I$43</definedName>
    <definedName name="_xlnm.Print_Area" localSheetId="20">'415_W6_Kamal Muara Jakarta'!$A$1:$I$43</definedName>
    <definedName name="_xlnm.Print_Area" localSheetId="21">'416_W6_Daan Mogot Jakarta'!$A$1:$I$43</definedName>
    <definedName name="_xlnm.Print_Area" localSheetId="22">'417_W6_Kosambi JakTim'!$A$1:$I$43</definedName>
    <definedName name="_xlnm.Print_Area" localSheetId="23">'418_W6_Cilacap'!$A$1:$I$43</definedName>
    <definedName name="_xlnm.Print_Area" localSheetId="24">'419_W6_Palembang'!$A$1:$I$43</definedName>
    <definedName name="_xlnm.Print_Area" localSheetId="25">'420_W6_Tebet JakSel'!$A$1:$I$43</definedName>
    <definedName name="_xlnm.Print_Area" localSheetId="26">'421_W6_SOLO Sukoharjo'!$A$1:$I$43</definedName>
    <definedName name="_xlnm.Print_Area" localSheetId="27">'422_W6_Mandailing Natal'!$A$1:$I$43</definedName>
    <definedName name="_xlnm.Print_Area" localSheetId="51">'446_W6_Tangerang Banten'!$A$1:$I$43</definedName>
    <definedName name="_xlnm.Print_Area" localSheetId="52">'447_W6_Denpasar Bali'!$A$1:$I$43</definedName>
    <definedName name="_xlnm.Print_Area" localSheetId="53">'448_W6_Tigaraksa Tangerang'!$A$1:$I$43</definedName>
    <definedName name="_xlnm.Print_Area" localSheetId="54">'449_W6_Cimanggis'!$A$1:$I$43</definedName>
    <definedName name="_xlnm.Print_Area" localSheetId="55">'450_W6_Tangerang'!$A$1:$I$43</definedName>
    <definedName name="_xlnm.Print_Area" localSheetId="56">'451_W6_Cengkareng'!$A$1:$I$43</definedName>
    <definedName name="_xlnm.Print_Area" localSheetId="57">'452_W6_Pekanbaru'!$A$1:$I$43</definedName>
    <definedName name="_xlnm.Print_Area" localSheetId="58">'453_W6_Tambun'!$A$1:$I$43</definedName>
    <definedName name="_xlnm.Print_Area" localSheetId="59">'454_W6_Jakarta Barat'!$A$1:$I$43</definedName>
    <definedName name="_xlnm.Print_Area" localSheetId="60">'455_W6_Surabaya'!$A$1:$I$43</definedName>
    <definedName name="_xlnm.Print_Titles" localSheetId="4">'400_Sicepat_Batam 01-20 Nov'!$2:$17</definedName>
    <definedName name="_xlnm.Print_Titles" localSheetId="5">'401_Sicepat_Jayapura'!$2:$17</definedName>
    <definedName name="_xlnm.Print_Titles" localSheetId="28">'423_Sicepat_Pontianak'!$2:$17</definedName>
    <definedName name="_xlnm.Print_Titles" localSheetId="29">'424_Sicepat_Tj Pandan'!$2:$17</definedName>
    <definedName name="_xlnm.Print_Titles" localSheetId="36">'431_Sicepat_Tanjung Pinang'!$2:$17</definedName>
    <definedName name="_xlnm.Print_Titles" localSheetId="37">'432_Sicepat_Ternate Okt 21'!$2:$17</definedName>
    <definedName name="_xlnm.Print_Titles" localSheetId="38">'433_Sicepat_Pontianak16-30'!$2:$17</definedName>
    <definedName name="_xlnm.Print_Titles" localSheetId="39">'434_Sicepat_BATAM 21-30'!$2:$17</definedName>
    <definedName name="_xlnm.Print_Titles" localSheetId="40">'435_Sicepat_TNJ Nov 21'!$2:$17</definedName>
    <definedName name="_xlnm.Print_Titles" localSheetId="43">'438_Sicepat_Saumalaki'!$2:$17</definedName>
    <definedName name="_xlnm.Print_Titles" localSheetId="44">'439_Sicepat_Ternate Nov 21'!$2:$17</definedName>
    <definedName name="_xlnm.Print_Titles" localSheetId="45">'440_Sicepat_Timkia Okt'!$2:$17</definedName>
    <definedName name="_xlnm.Print_Titles" localSheetId="46">'441_Sicepat_Manokwari Okt'!$2:$17</definedName>
    <definedName name="_xlnm.Print_Titles" localSheetId="47">'442_Sicepat_Ambon Okt'!$2:$17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64" l="1"/>
  <c r="N37" i="50" l="1"/>
  <c r="N33" i="50"/>
  <c r="M18" i="50" l="1"/>
  <c r="M28" i="36"/>
  <c r="N24" i="50"/>
  <c r="M22" i="50"/>
  <c r="M23" i="50" s="1"/>
  <c r="M21" i="50"/>
  <c r="N19" i="50"/>
  <c r="N29" i="50"/>
  <c r="H38" i="64" l="1"/>
  <c r="H26" i="64"/>
  <c r="H24" i="64"/>
  <c r="I19" i="64"/>
  <c r="I22" i="64" s="1"/>
  <c r="I25" i="64" s="1"/>
  <c r="I24" i="64" l="1"/>
  <c r="I27" i="8"/>
  <c r="K23" i="8"/>
  <c r="N26" i="8"/>
  <c r="H36" i="63" l="1"/>
  <c r="H22" i="63"/>
  <c r="H21" i="63"/>
  <c r="H24" i="63" s="1"/>
  <c r="I18" i="63"/>
  <c r="I19" i="63" s="1"/>
  <c r="I22" i="63" s="1"/>
  <c r="H36" i="62"/>
  <c r="H22" i="62"/>
  <c r="H21" i="62"/>
  <c r="H24" i="62" s="1"/>
  <c r="I18" i="62"/>
  <c r="I19" i="62" s="1"/>
  <c r="I23" i="62" s="1"/>
  <c r="H36" i="61"/>
  <c r="H22" i="61"/>
  <c r="H21" i="61"/>
  <c r="H24" i="61" s="1"/>
  <c r="I18" i="61"/>
  <c r="I19" i="61" s="1"/>
  <c r="H36" i="60"/>
  <c r="H22" i="60"/>
  <c r="H21" i="60"/>
  <c r="H24" i="60" s="1"/>
  <c r="I18" i="60"/>
  <c r="I19" i="60" s="1"/>
  <c r="I22" i="60" s="1"/>
  <c r="H36" i="59"/>
  <c r="H22" i="59"/>
  <c r="H21" i="59"/>
  <c r="H24" i="59" s="1"/>
  <c r="I18" i="59"/>
  <c r="I19" i="59" s="1"/>
  <c r="H36" i="58"/>
  <c r="H22" i="58"/>
  <c r="H21" i="58"/>
  <c r="H24" i="58" s="1"/>
  <c r="I18" i="58"/>
  <c r="I19" i="58" s="1"/>
  <c r="H36" i="57"/>
  <c r="H22" i="57"/>
  <c r="H21" i="57"/>
  <c r="H24" i="57" s="1"/>
  <c r="I18" i="57"/>
  <c r="I19" i="57" s="1"/>
  <c r="H36" i="56"/>
  <c r="H22" i="56"/>
  <c r="H21" i="56"/>
  <c r="H24" i="56" s="1"/>
  <c r="I18" i="56"/>
  <c r="I19" i="56" s="1"/>
  <c r="H36" i="55"/>
  <c r="H22" i="55"/>
  <c r="H21" i="55"/>
  <c r="H24" i="55" s="1"/>
  <c r="I18" i="55"/>
  <c r="I19" i="55" s="1"/>
  <c r="I22" i="55" s="1"/>
  <c r="H36" i="54"/>
  <c r="H22" i="54"/>
  <c r="H21" i="54"/>
  <c r="H24" i="54" s="1"/>
  <c r="I18" i="54"/>
  <c r="I19" i="54" s="1"/>
  <c r="I21" i="63" l="1"/>
  <c r="I23" i="63"/>
  <c r="I24" i="63" s="1"/>
  <c r="I21" i="62"/>
  <c r="I24" i="62" s="1"/>
  <c r="I23" i="61"/>
  <c r="I24" i="61" s="1"/>
  <c r="I21" i="61"/>
  <c r="I21" i="60"/>
  <c r="I23" i="60"/>
  <c r="I24" i="60" s="1"/>
  <c r="I21" i="59"/>
  <c r="I23" i="59"/>
  <c r="I21" i="58"/>
  <c r="I23" i="58"/>
  <c r="I21" i="57"/>
  <c r="I23" i="57"/>
  <c r="I21" i="56"/>
  <c r="I23" i="56"/>
  <c r="I24" i="56" s="1"/>
  <c r="I21" i="55"/>
  <c r="I23" i="55"/>
  <c r="I23" i="54"/>
  <c r="I21" i="54"/>
  <c r="I24" i="54" l="1"/>
  <c r="I24" i="55"/>
  <c r="I24" i="57"/>
  <c r="I24" i="59"/>
  <c r="I24" i="58"/>
  <c r="I19" i="51"/>
  <c r="I22" i="51" s="1"/>
  <c r="H38" i="53"/>
  <c r="H24" i="53"/>
  <c r="H26" i="53" s="1"/>
  <c r="I19" i="53"/>
  <c r="I22" i="53" s="1"/>
  <c r="H38" i="51"/>
  <c r="H24" i="51"/>
  <c r="H26" i="51" s="1"/>
  <c r="I25" i="53" l="1"/>
  <c r="I24" i="53"/>
  <c r="I26" i="53" s="1"/>
  <c r="I24" i="51"/>
  <c r="I25" i="51"/>
  <c r="I26" i="51" s="1"/>
  <c r="J18" i="50" l="1"/>
  <c r="I33" i="50" l="1"/>
  <c r="J19" i="50"/>
  <c r="J22" i="50" l="1"/>
  <c r="J21" i="50"/>
  <c r="J23" i="50" s="1"/>
  <c r="I37" i="49"/>
  <c r="I25" i="49"/>
  <c r="I24" i="49"/>
  <c r="I26" i="49" s="1"/>
  <c r="J19" i="49"/>
  <c r="C19" i="49"/>
  <c r="B19" i="49"/>
  <c r="A19" i="49"/>
  <c r="G18" i="49"/>
  <c r="J18" i="49" s="1"/>
  <c r="J20" i="49" s="1"/>
  <c r="C18" i="49"/>
  <c r="B18" i="49"/>
  <c r="I37" i="48"/>
  <c r="I25" i="48"/>
  <c r="I24" i="48"/>
  <c r="I26" i="48" s="1"/>
  <c r="L20" i="48"/>
  <c r="G19" i="48"/>
  <c r="J19" i="48" s="1"/>
  <c r="C19" i="48"/>
  <c r="B19" i="48"/>
  <c r="A19" i="48"/>
  <c r="G18" i="48"/>
  <c r="J18" i="48" s="1"/>
  <c r="C18" i="48"/>
  <c r="B18" i="48"/>
  <c r="J20" i="48" l="1"/>
  <c r="J22" i="48" s="1"/>
  <c r="J22" i="49"/>
  <c r="J23" i="49" s="1"/>
  <c r="J23" i="48" l="1"/>
  <c r="J24" i="48" s="1"/>
  <c r="J26" i="48" s="1"/>
  <c r="J24" i="49"/>
  <c r="J26" i="49" s="1"/>
  <c r="J25" i="49"/>
  <c r="J25" i="48"/>
  <c r="I36" i="47" l="1"/>
  <c r="I24" i="47"/>
  <c r="I23" i="47"/>
  <c r="I25" i="47" s="1"/>
  <c r="J18" i="47"/>
  <c r="J19" i="47" s="1"/>
  <c r="C18" i="47"/>
  <c r="B18" i="47"/>
  <c r="J21" i="47" l="1"/>
  <c r="J22" i="47" s="1"/>
  <c r="J24" i="47" l="1"/>
  <c r="J23" i="47"/>
  <c r="J25" i="47" s="1"/>
  <c r="I45" i="46" l="1"/>
  <c r="I34" i="46"/>
  <c r="I33" i="46"/>
  <c r="I35" i="46" s="1"/>
  <c r="G28" i="46"/>
  <c r="J28" i="46" s="1"/>
  <c r="C28" i="46"/>
  <c r="B28" i="46"/>
  <c r="J27" i="46"/>
  <c r="C27" i="46"/>
  <c r="B27" i="46"/>
  <c r="G26" i="46"/>
  <c r="J26" i="46" s="1"/>
  <c r="C26" i="46"/>
  <c r="B26" i="46"/>
  <c r="G25" i="46"/>
  <c r="J25" i="46" s="1"/>
  <c r="C25" i="46"/>
  <c r="B25" i="46"/>
  <c r="J24" i="46"/>
  <c r="C24" i="46"/>
  <c r="B24" i="46"/>
  <c r="J23" i="46"/>
  <c r="C23" i="46"/>
  <c r="B23" i="46"/>
  <c r="J22" i="46"/>
  <c r="C22" i="46"/>
  <c r="B22" i="46"/>
  <c r="G21" i="46"/>
  <c r="J21" i="46" s="1"/>
  <c r="C21" i="46"/>
  <c r="B21" i="46"/>
  <c r="G20" i="46"/>
  <c r="J20" i="46" s="1"/>
  <c r="C20" i="46"/>
  <c r="B20" i="46"/>
  <c r="J19" i="46"/>
  <c r="G19" i="46"/>
  <c r="C19" i="46"/>
  <c r="B19" i="46"/>
  <c r="A19" i="46"/>
  <c r="A20" i="46" s="1"/>
  <c r="A21" i="46" s="1"/>
  <c r="A22" i="46" s="1"/>
  <c r="A23" i="46" s="1"/>
  <c r="A24" i="46" s="1"/>
  <c r="A25" i="46" s="1"/>
  <c r="A26" i="46" s="1"/>
  <c r="A27" i="46" s="1"/>
  <c r="A28" i="46" s="1"/>
  <c r="G18" i="46"/>
  <c r="J18" i="46" s="1"/>
  <c r="C18" i="46"/>
  <c r="B18" i="46"/>
  <c r="I36" i="45"/>
  <c r="I24" i="45"/>
  <c r="I23" i="45"/>
  <c r="I25" i="45" s="1"/>
  <c r="J18" i="45"/>
  <c r="J19" i="45" s="1"/>
  <c r="J29" i="46" l="1"/>
  <c r="J31" i="46" s="1"/>
  <c r="J21" i="45"/>
  <c r="J22" i="45" s="1"/>
  <c r="H37" i="44"/>
  <c r="H23" i="44"/>
  <c r="H25" i="44" s="1"/>
  <c r="I19" i="44"/>
  <c r="I21" i="44" s="1"/>
  <c r="J32" i="46" l="1"/>
  <c r="J23" i="45"/>
  <c r="J25" i="45" s="1"/>
  <c r="J24" i="45"/>
  <c r="I24" i="44"/>
  <c r="I23" i="44"/>
  <c r="I25" i="44" s="1"/>
  <c r="J33" i="46" l="1"/>
  <c r="J34" i="46"/>
  <c r="H38" i="43"/>
  <c r="H24" i="43"/>
  <c r="H26" i="43" s="1"/>
  <c r="I19" i="43"/>
  <c r="I22" i="43" s="1"/>
  <c r="J35" i="46" l="1"/>
  <c r="I26" i="43"/>
  <c r="I25" i="43"/>
  <c r="I24" i="43"/>
  <c r="I54" i="42" l="1"/>
  <c r="I42" i="42"/>
  <c r="I41" i="42"/>
  <c r="I43" i="42" s="1"/>
  <c r="L37" i="42"/>
  <c r="J36" i="42"/>
  <c r="C36" i="42"/>
  <c r="B36" i="42"/>
  <c r="G35" i="42"/>
  <c r="J35" i="42" s="1"/>
  <c r="C35" i="42"/>
  <c r="B35" i="42"/>
  <c r="J34" i="42"/>
  <c r="C34" i="42"/>
  <c r="B34" i="42"/>
  <c r="G33" i="42"/>
  <c r="J33" i="42" s="1"/>
  <c r="C33" i="42"/>
  <c r="B33" i="42"/>
  <c r="J32" i="42"/>
  <c r="C32" i="42"/>
  <c r="B32" i="42"/>
  <c r="J31" i="42"/>
  <c r="C31" i="42"/>
  <c r="B31" i="42"/>
  <c r="J30" i="42"/>
  <c r="C30" i="42"/>
  <c r="B30" i="42"/>
  <c r="G29" i="42"/>
  <c r="J29" i="42" s="1"/>
  <c r="C29" i="42"/>
  <c r="B29" i="42"/>
  <c r="J28" i="42"/>
  <c r="C28" i="42"/>
  <c r="B28" i="42"/>
  <c r="J27" i="42"/>
  <c r="C27" i="42"/>
  <c r="B27" i="42"/>
  <c r="J26" i="42"/>
  <c r="C26" i="42"/>
  <c r="B26" i="42"/>
  <c r="G25" i="42"/>
  <c r="J25" i="42" s="1"/>
  <c r="C25" i="42"/>
  <c r="B25" i="42"/>
  <c r="J24" i="42"/>
  <c r="G24" i="42"/>
  <c r="C24" i="42"/>
  <c r="B24" i="42"/>
  <c r="J23" i="42"/>
  <c r="C23" i="42"/>
  <c r="B23" i="42"/>
  <c r="G22" i="42"/>
  <c r="J22" i="42" s="1"/>
  <c r="C22" i="42"/>
  <c r="B22" i="42"/>
  <c r="J21" i="42"/>
  <c r="C21" i="42"/>
  <c r="B21" i="42"/>
  <c r="G20" i="42"/>
  <c r="J20" i="42" s="1"/>
  <c r="C20" i="42"/>
  <c r="B20" i="42"/>
  <c r="G19" i="42"/>
  <c r="J19" i="42" s="1"/>
  <c r="C19" i="42"/>
  <c r="B19" i="42"/>
  <c r="A19" i="42"/>
  <c r="A20" i="42" s="1"/>
  <c r="A21" i="42" s="1"/>
  <c r="A22" i="42" s="1"/>
  <c r="A23" i="42" s="1"/>
  <c r="A24" i="42" s="1"/>
  <c r="A25" i="42" s="1"/>
  <c r="A26" i="42" s="1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J18" i="42"/>
  <c r="C18" i="42"/>
  <c r="B18" i="42"/>
  <c r="J37" i="42" l="1"/>
  <c r="J39" i="42" s="1"/>
  <c r="J40" i="42" s="1"/>
  <c r="J42" i="42" l="1"/>
  <c r="J41" i="42"/>
  <c r="J43" i="42" s="1"/>
  <c r="I59" i="41" l="1"/>
  <c r="I47" i="41"/>
  <c r="I46" i="41"/>
  <c r="I48" i="41" s="1"/>
  <c r="L42" i="41"/>
  <c r="G41" i="41"/>
  <c r="J41" i="41" s="1"/>
  <c r="C41" i="41"/>
  <c r="B41" i="41"/>
  <c r="G40" i="41"/>
  <c r="J40" i="41" s="1"/>
  <c r="C40" i="41"/>
  <c r="B40" i="41"/>
  <c r="G39" i="41"/>
  <c r="J39" i="41" s="1"/>
  <c r="C39" i="41"/>
  <c r="B39" i="41"/>
  <c r="G38" i="41"/>
  <c r="J38" i="41" s="1"/>
  <c r="C38" i="41"/>
  <c r="B38" i="41"/>
  <c r="G37" i="41"/>
  <c r="J37" i="41" s="1"/>
  <c r="C37" i="41"/>
  <c r="B37" i="41"/>
  <c r="G36" i="41"/>
  <c r="J36" i="41" s="1"/>
  <c r="C36" i="41"/>
  <c r="B36" i="41"/>
  <c r="J35" i="41"/>
  <c r="G35" i="41"/>
  <c r="C35" i="41"/>
  <c r="B35" i="41"/>
  <c r="G34" i="41"/>
  <c r="J34" i="41" s="1"/>
  <c r="C34" i="41"/>
  <c r="B34" i="41"/>
  <c r="G33" i="41"/>
  <c r="J33" i="41" s="1"/>
  <c r="C33" i="41"/>
  <c r="B33" i="41"/>
  <c r="G32" i="41"/>
  <c r="J32" i="41" s="1"/>
  <c r="C32" i="41"/>
  <c r="B32" i="41"/>
  <c r="J31" i="41"/>
  <c r="G31" i="41"/>
  <c r="C31" i="41"/>
  <c r="B31" i="41"/>
  <c r="G30" i="41"/>
  <c r="J30" i="41" s="1"/>
  <c r="C30" i="41"/>
  <c r="B30" i="41"/>
  <c r="J29" i="41"/>
  <c r="G29" i="41"/>
  <c r="C29" i="41"/>
  <c r="B29" i="41"/>
  <c r="G28" i="41"/>
  <c r="J28" i="41" s="1"/>
  <c r="C28" i="41"/>
  <c r="B28" i="41"/>
  <c r="G27" i="41"/>
  <c r="J27" i="41" s="1"/>
  <c r="C27" i="41"/>
  <c r="B27" i="41"/>
  <c r="G26" i="41"/>
  <c r="J26" i="41" s="1"/>
  <c r="C26" i="41"/>
  <c r="B26" i="41"/>
  <c r="G25" i="41"/>
  <c r="J25" i="41" s="1"/>
  <c r="C25" i="41"/>
  <c r="B25" i="41"/>
  <c r="G24" i="41"/>
  <c r="J24" i="41" s="1"/>
  <c r="C24" i="41"/>
  <c r="B24" i="41"/>
  <c r="J23" i="41"/>
  <c r="G23" i="41"/>
  <c r="C23" i="41"/>
  <c r="B23" i="41"/>
  <c r="G22" i="41"/>
  <c r="J22" i="41" s="1"/>
  <c r="C22" i="41"/>
  <c r="B22" i="41"/>
  <c r="J21" i="41"/>
  <c r="G21" i="41"/>
  <c r="C21" i="41"/>
  <c r="B21" i="41"/>
  <c r="G20" i="41"/>
  <c r="J20" i="41" s="1"/>
  <c r="C20" i="41"/>
  <c r="B20" i="41"/>
  <c r="G19" i="41"/>
  <c r="J19" i="41" s="1"/>
  <c r="C19" i="41"/>
  <c r="B19" i="41"/>
  <c r="A19" i="41"/>
  <c r="A20" i="41" s="1"/>
  <c r="A21" i="41" s="1"/>
  <c r="A22" i="41" s="1"/>
  <c r="A23" i="41" s="1"/>
  <c r="A24" i="41" s="1"/>
  <c r="A25" i="41" s="1"/>
  <c r="A26" i="41" s="1"/>
  <c r="A27" i="41" s="1"/>
  <c r="A28" i="41" s="1"/>
  <c r="A29" i="41" s="1"/>
  <c r="A30" i="41" s="1"/>
  <c r="A31" i="41" s="1"/>
  <c r="A32" i="41" s="1"/>
  <c r="A33" i="41" s="1"/>
  <c r="A34" i="41" s="1"/>
  <c r="A35" i="41" s="1"/>
  <c r="A36" i="41" s="1"/>
  <c r="A37" i="41" s="1"/>
  <c r="A38" i="41" s="1"/>
  <c r="A39" i="41" s="1"/>
  <c r="A40" i="41" s="1"/>
  <c r="A41" i="41" s="1"/>
  <c r="G18" i="41"/>
  <c r="J18" i="41" s="1"/>
  <c r="C18" i="41"/>
  <c r="B18" i="41"/>
  <c r="J42" i="41" l="1"/>
  <c r="J45" i="41" s="1"/>
  <c r="J47" i="41" l="1"/>
  <c r="J46" i="41"/>
  <c r="I74" i="40"/>
  <c r="I62" i="40"/>
  <c r="I61" i="40"/>
  <c r="I63" i="40" s="1"/>
  <c r="L57" i="40"/>
  <c r="G56" i="40"/>
  <c r="J56" i="40" s="1"/>
  <c r="C56" i="40"/>
  <c r="B56" i="40"/>
  <c r="G55" i="40"/>
  <c r="J55" i="40" s="1"/>
  <c r="C55" i="40"/>
  <c r="B55" i="40"/>
  <c r="G54" i="40"/>
  <c r="J54" i="40" s="1"/>
  <c r="C54" i="40"/>
  <c r="B54" i="40"/>
  <c r="G53" i="40"/>
  <c r="J53" i="40" s="1"/>
  <c r="C53" i="40"/>
  <c r="B53" i="40"/>
  <c r="G52" i="40"/>
  <c r="J52" i="40" s="1"/>
  <c r="C52" i="40"/>
  <c r="B52" i="40"/>
  <c r="G51" i="40"/>
  <c r="J51" i="40" s="1"/>
  <c r="C51" i="40"/>
  <c r="B51" i="40"/>
  <c r="G50" i="40"/>
  <c r="J50" i="40" s="1"/>
  <c r="C50" i="40"/>
  <c r="B50" i="40"/>
  <c r="G49" i="40"/>
  <c r="J49" i="40" s="1"/>
  <c r="C49" i="40"/>
  <c r="B49" i="40"/>
  <c r="G48" i="40"/>
  <c r="J48" i="40" s="1"/>
  <c r="C48" i="40"/>
  <c r="B48" i="40"/>
  <c r="G47" i="40"/>
  <c r="J47" i="40" s="1"/>
  <c r="C47" i="40"/>
  <c r="B47" i="40"/>
  <c r="G46" i="40"/>
  <c r="J46" i="40" s="1"/>
  <c r="C46" i="40"/>
  <c r="B46" i="40"/>
  <c r="G45" i="40"/>
  <c r="J45" i="40" s="1"/>
  <c r="C45" i="40"/>
  <c r="B45" i="40"/>
  <c r="G44" i="40"/>
  <c r="J44" i="40" s="1"/>
  <c r="C44" i="40"/>
  <c r="B44" i="40"/>
  <c r="G43" i="40"/>
  <c r="J43" i="40" s="1"/>
  <c r="C43" i="40"/>
  <c r="B43" i="40"/>
  <c r="G42" i="40"/>
  <c r="J42" i="40" s="1"/>
  <c r="C42" i="40"/>
  <c r="B42" i="40"/>
  <c r="G41" i="40"/>
  <c r="J41" i="40" s="1"/>
  <c r="C41" i="40"/>
  <c r="B41" i="40"/>
  <c r="G40" i="40"/>
  <c r="J40" i="40" s="1"/>
  <c r="C40" i="40"/>
  <c r="B40" i="40"/>
  <c r="G39" i="40"/>
  <c r="J39" i="40" s="1"/>
  <c r="C39" i="40"/>
  <c r="B39" i="40"/>
  <c r="J38" i="40"/>
  <c r="G38" i="40"/>
  <c r="C38" i="40"/>
  <c r="B38" i="40"/>
  <c r="G37" i="40"/>
  <c r="J37" i="40" s="1"/>
  <c r="C37" i="40"/>
  <c r="B37" i="40"/>
  <c r="G36" i="40"/>
  <c r="J36" i="40" s="1"/>
  <c r="C36" i="40"/>
  <c r="B36" i="40"/>
  <c r="G35" i="40"/>
  <c r="J35" i="40" s="1"/>
  <c r="C35" i="40"/>
  <c r="B35" i="40"/>
  <c r="G34" i="40"/>
  <c r="J34" i="40" s="1"/>
  <c r="C34" i="40"/>
  <c r="B34" i="40"/>
  <c r="G33" i="40"/>
  <c r="J33" i="40" s="1"/>
  <c r="C33" i="40"/>
  <c r="B33" i="40"/>
  <c r="G32" i="40"/>
  <c r="J32" i="40" s="1"/>
  <c r="C32" i="40"/>
  <c r="B32" i="40"/>
  <c r="G31" i="40"/>
  <c r="J31" i="40" s="1"/>
  <c r="C31" i="40"/>
  <c r="B31" i="40"/>
  <c r="G30" i="40"/>
  <c r="J30" i="40" s="1"/>
  <c r="C30" i="40"/>
  <c r="B30" i="40"/>
  <c r="G29" i="40"/>
  <c r="J29" i="40" s="1"/>
  <c r="C29" i="40"/>
  <c r="B29" i="40"/>
  <c r="G28" i="40"/>
  <c r="J28" i="40" s="1"/>
  <c r="C28" i="40"/>
  <c r="B28" i="40"/>
  <c r="G27" i="40"/>
  <c r="J27" i="40" s="1"/>
  <c r="C27" i="40"/>
  <c r="B27" i="40"/>
  <c r="G26" i="40"/>
  <c r="J26" i="40" s="1"/>
  <c r="C26" i="40"/>
  <c r="B26" i="40"/>
  <c r="G25" i="40"/>
  <c r="J25" i="40" s="1"/>
  <c r="C25" i="40"/>
  <c r="B25" i="40"/>
  <c r="G24" i="40"/>
  <c r="J24" i="40" s="1"/>
  <c r="C24" i="40"/>
  <c r="B24" i="40"/>
  <c r="G23" i="40"/>
  <c r="J23" i="40" s="1"/>
  <c r="C23" i="40"/>
  <c r="B23" i="40"/>
  <c r="G22" i="40"/>
  <c r="J22" i="40" s="1"/>
  <c r="C22" i="40"/>
  <c r="B22" i="40"/>
  <c r="G21" i="40"/>
  <c r="J21" i="40" s="1"/>
  <c r="C21" i="40"/>
  <c r="B21" i="40"/>
  <c r="G20" i="40"/>
  <c r="J20" i="40" s="1"/>
  <c r="C20" i="40"/>
  <c r="B20" i="40"/>
  <c r="G19" i="40"/>
  <c r="J19" i="40" s="1"/>
  <c r="C19" i="40"/>
  <c r="B19" i="40"/>
  <c r="A19" i="40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55" i="40" s="1"/>
  <c r="A56" i="40" s="1"/>
  <c r="J18" i="40"/>
  <c r="G18" i="40"/>
  <c r="C18" i="40"/>
  <c r="B18" i="40"/>
  <c r="I38" i="39"/>
  <c r="I26" i="39"/>
  <c r="I25" i="39"/>
  <c r="I27" i="39" s="1"/>
  <c r="J20" i="39"/>
  <c r="C20" i="39"/>
  <c r="B20" i="39"/>
  <c r="G19" i="39"/>
  <c r="J19" i="39" s="1"/>
  <c r="C19" i="39"/>
  <c r="B19" i="39"/>
  <c r="A19" i="39"/>
  <c r="A20" i="39" s="1"/>
  <c r="G18" i="39"/>
  <c r="J18" i="39" s="1"/>
  <c r="J21" i="39" s="1"/>
  <c r="C18" i="39"/>
  <c r="B18" i="39"/>
  <c r="J48" i="41" l="1"/>
  <c r="J57" i="40"/>
  <c r="J23" i="39"/>
  <c r="J24" i="39" s="1"/>
  <c r="I45" i="38"/>
  <c r="I33" i="38"/>
  <c r="I32" i="38"/>
  <c r="I34" i="38" s="1"/>
  <c r="G27" i="38"/>
  <c r="J27" i="38" s="1"/>
  <c r="E27" i="38"/>
  <c r="C27" i="38"/>
  <c r="B27" i="38"/>
  <c r="G26" i="38"/>
  <c r="J26" i="38" s="1"/>
  <c r="E26" i="38"/>
  <c r="C26" i="38"/>
  <c r="B26" i="38"/>
  <c r="G25" i="38"/>
  <c r="J25" i="38" s="1"/>
  <c r="E25" i="38"/>
  <c r="C25" i="38"/>
  <c r="B25" i="38"/>
  <c r="G24" i="38"/>
  <c r="J24" i="38" s="1"/>
  <c r="E24" i="38"/>
  <c r="C24" i="38"/>
  <c r="B24" i="38"/>
  <c r="J23" i="38"/>
  <c r="G23" i="38"/>
  <c r="E23" i="38"/>
  <c r="C23" i="38"/>
  <c r="B23" i="38"/>
  <c r="G22" i="38"/>
  <c r="J22" i="38" s="1"/>
  <c r="E22" i="38"/>
  <c r="C22" i="38"/>
  <c r="B22" i="38"/>
  <c r="J21" i="38"/>
  <c r="E21" i="38"/>
  <c r="C21" i="38"/>
  <c r="B21" i="38"/>
  <c r="G20" i="38"/>
  <c r="J20" i="38" s="1"/>
  <c r="E20" i="38"/>
  <c r="C20" i="38"/>
  <c r="B20" i="38"/>
  <c r="G19" i="38"/>
  <c r="J19" i="38" s="1"/>
  <c r="E19" i="38"/>
  <c r="C19" i="38"/>
  <c r="B19" i="38"/>
  <c r="A19" i="38"/>
  <c r="A20" i="38" s="1"/>
  <c r="A21" i="38" s="1"/>
  <c r="A22" i="38" s="1"/>
  <c r="A23" i="38" s="1"/>
  <c r="A24" i="38" s="1"/>
  <c r="A25" i="38" s="1"/>
  <c r="A26" i="38" s="1"/>
  <c r="A27" i="38" s="1"/>
  <c r="G18" i="38"/>
  <c r="J18" i="38" s="1"/>
  <c r="E18" i="38"/>
  <c r="C18" i="38"/>
  <c r="B18" i="38"/>
  <c r="J28" i="38" l="1"/>
  <c r="J59" i="40"/>
  <c r="J60" i="40" s="1"/>
  <c r="J25" i="39"/>
  <c r="J26" i="39"/>
  <c r="J30" i="38"/>
  <c r="J31" i="38" s="1"/>
  <c r="H38" i="37"/>
  <c r="H24" i="37"/>
  <c r="H26" i="37" s="1"/>
  <c r="I19" i="37"/>
  <c r="I22" i="37" s="1"/>
  <c r="H37" i="36"/>
  <c r="I22" i="36"/>
  <c r="I21" i="36"/>
  <c r="I20" i="36"/>
  <c r="I19" i="36"/>
  <c r="I18" i="36"/>
  <c r="I23" i="36" s="1"/>
  <c r="J61" i="40" l="1"/>
  <c r="J62" i="40"/>
  <c r="J63" i="40" s="1"/>
  <c r="J27" i="39"/>
  <c r="J33" i="38"/>
  <c r="J32" i="38"/>
  <c r="J34" i="38" s="1"/>
  <c r="I24" i="37"/>
  <c r="I25" i="37"/>
  <c r="I26" i="37" s="1"/>
  <c r="I26" i="36"/>
  <c r="I25" i="36"/>
  <c r="I27" i="36" s="1"/>
  <c r="K18" i="36"/>
  <c r="I36" i="35"/>
  <c r="J20" i="35"/>
  <c r="J21" i="35" s="1"/>
  <c r="H38" i="34"/>
  <c r="H24" i="34"/>
  <c r="H26" i="34" s="1"/>
  <c r="I19" i="34"/>
  <c r="I22" i="34" s="1"/>
  <c r="I25" i="34" s="1"/>
  <c r="H36" i="33"/>
  <c r="H22" i="33"/>
  <c r="H24" i="33" s="1"/>
  <c r="I19" i="33"/>
  <c r="I20" i="33" s="1"/>
  <c r="I23" i="33" s="1"/>
  <c r="I21" i="32"/>
  <c r="I23" i="32" s="1"/>
  <c r="I19" i="32"/>
  <c r="H37" i="32"/>
  <c r="H23" i="32"/>
  <c r="H25" i="32" s="1"/>
  <c r="J23" i="35" l="1"/>
  <c r="J24" i="35"/>
  <c r="I24" i="34"/>
  <c r="I26" i="34" s="1"/>
  <c r="I22" i="33"/>
  <c r="I24" i="33" s="1"/>
  <c r="I24" i="32"/>
  <c r="I25" i="32" s="1"/>
  <c r="H38" i="31"/>
  <c r="H24" i="31"/>
  <c r="H26" i="31" s="1"/>
  <c r="I19" i="31"/>
  <c r="I22" i="31" s="1"/>
  <c r="J25" i="35" l="1"/>
  <c r="I25" i="31"/>
  <c r="I24" i="31"/>
  <c r="I26" i="31" s="1"/>
  <c r="I47" i="30" l="1"/>
  <c r="I35" i="30"/>
  <c r="I34" i="30"/>
  <c r="I36" i="30" s="1"/>
  <c r="L30" i="30"/>
  <c r="G29" i="30"/>
  <c r="J29" i="30" s="1"/>
  <c r="C29" i="30"/>
  <c r="B29" i="30"/>
  <c r="J28" i="30"/>
  <c r="C28" i="30"/>
  <c r="B28" i="30"/>
  <c r="G27" i="30"/>
  <c r="J27" i="30" s="1"/>
  <c r="C27" i="30"/>
  <c r="B27" i="30"/>
  <c r="J26" i="30"/>
  <c r="C26" i="30"/>
  <c r="B26" i="30"/>
  <c r="J25" i="30"/>
  <c r="C25" i="30"/>
  <c r="B25" i="30"/>
  <c r="G24" i="30"/>
  <c r="J24" i="30" s="1"/>
  <c r="C24" i="30"/>
  <c r="B24" i="30"/>
  <c r="G23" i="30"/>
  <c r="J23" i="30" s="1"/>
  <c r="C23" i="30"/>
  <c r="B23" i="30"/>
  <c r="G22" i="30"/>
  <c r="J22" i="30" s="1"/>
  <c r="C22" i="30"/>
  <c r="B22" i="30"/>
  <c r="G21" i="30"/>
  <c r="J21" i="30" s="1"/>
  <c r="C21" i="30"/>
  <c r="B21" i="30"/>
  <c r="G20" i="30"/>
  <c r="J20" i="30" s="1"/>
  <c r="C20" i="30"/>
  <c r="B20" i="30"/>
  <c r="G19" i="30"/>
  <c r="J19" i="30" s="1"/>
  <c r="C19" i="30"/>
  <c r="B19" i="30"/>
  <c r="A19" i="30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G18" i="30"/>
  <c r="J18" i="30" s="1"/>
  <c r="C18" i="30"/>
  <c r="B18" i="30"/>
  <c r="J30" i="30" l="1"/>
  <c r="J32" i="30"/>
  <c r="J33" i="30" s="1"/>
  <c r="I68" i="29"/>
  <c r="I56" i="29"/>
  <c r="I55" i="29"/>
  <c r="I57" i="29" s="1"/>
  <c r="G50" i="29"/>
  <c r="J50" i="29" s="1"/>
  <c r="C50" i="29"/>
  <c r="B50" i="29"/>
  <c r="G49" i="29"/>
  <c r="J49" i="29" s="1"/>
  <c r="C49" i="29"/>
  <c r="B49" i="29"/>
  <c r="G48" i="29"/>
  <c r="J48" i="29" s="1"/>
  <c r="C48" i="29"/>
  <c r="B48" i="29"/>
  <c r="G47" i="29"/>
  <c r="J47" i="29" s="1"/>
  <c r="C47" i="29"/>
  <c r="B47" i="29"/>
  <c r="G46" i="29"/>
  <c r="J46" i="29" s="1"/>
  <c r="C46" i="29"/>
  <c r="B46" i="29"/>
  <c r="G45" i="29"/>
  <c r="J45" i="29" s="1"/>
  <c r="C45" i="29"/>
  <c r="B45" i="29"/>
  <c r="G44" i="29"/>
  <c r="J44" i="29" s="1"/>
  <c r="C44" i="29"/>
  <c r="B44" i="29"/>
  <c r="G43" i="29"/>
  <c r="J43" i="29" s="1"/>
  <c r="C43" i="29"/>
  <c r="B43" i="29"/>
  <c r="G42" i="29"/>
  <c r="J42" i="29" s="1"/>
  <c r="C42" i="29"/>
  <c r="B42" i="29"/>
  <c r="G41" i="29"/>
  <c r="J41" i="29" s="1"/>
  <c r="C41" i="29"/>
  <c r="B41" i="29"/>
  <c r="G40" i="29"/>
  <c r="J40" i="29" s="1"/>
  <c r="C40" i="29"/>
  <c r="B40" i="29"/>
  <c r="G39" i="29"/>
  <c r="J39" i="29" s="1"/>
  <c r="C39" i="29"/>
  <c r="B39" i="29"/>
  <c r="G38" i="29"/>
  <c r="J38" i="29" s="1"/>
  <c r="C38" i="29"/>
  <c r="B38" i="29"/>
  <c r="G37" i="29"/>
  <c r="J37" i="29" s="1"/>
  <c r="C37" i="29"/>
  <c r="B37" i="29"/>
  <c r="G36" i="29"/>
  <c r="J36" i="29" s="1"/>
  <c r="C36" i="29"/>
  <c r="B36" i="29"/>
  <c r="G35" i="29"/>
  <c r="J35" i="29" s="1"/>
  <c r="C35" i="29"/>
  <c r="B35" i="29"/>
  <c r="G34" i="29"/>
  <c r="J34" i="29" s="1"/>
  <c r="C34" i="29"/>
  <c r="B34" i="29"/>
  <c r="G33" i="29"/>
  <c r="J33" i="29" s="1"/>
  <c r="C33" i="29"/>
  <c r="B33" i="29"/>
  <c r="G32" i="29"/>
  <c r="J32" i="29" s="1"/>
  <c r="C32" i="29"/>
  <c r="B32" i="29"/>
  <c r="G31" i="29"/>
  <c r="J31" i="29" s="1"/>
  <c r="C31" i="29"/>
  <c r="B31" i="29"/>
  <c r="G30" i="29"/>
  <c r="J30" i="29" s="1"/>
  <c r="C30" i="29"/>
  <c r="B30" i="29"/>
  <c r="G29" i="29"/>
  <c r="J29" i="29" s="1"/>
  <c r="C29" i="29"/>
  <c r="B29" i="29"/>
  <c r="G28" i="29"/>
  <c r="J28" i="29" s="1"/>
  <c r="C28" i="29"/>
  <c r="B28" i="29"/>
  <c r="G27" i="29"/>
  <c r="J27" i="29" s="1"/>
  <c r="C27" i="29"/>
  <c r="B27" i="29"/>
  <c r="G26" i="29"/>
  <c r="J26" i="29" s="1"/>
  <c r="C26" i="29"/>
  <c r="B26" i="29"/>
  <c r="G25" i="29"/>
  <c r="J25" i="29" s="1"/>
  <c r="C25" i="29"/>
  <c r="B25" i="29"/>
  <c r="G24" i="29"/>
  <c r="J24" i="29" s="1"/>
  <c r="C24" i="29"/>
  <c r="B24" i="29"/>
  <c r="G23" i="29"/>
  <c r="J23" i="29" s="1"/>
  <c r="C23" i="29"/>
  <c r="B23" i="29"/>
  <c r="G22" i="29"/>
  <c r="J22" i="29" s="1"/>
  <c r="C22" i="29"/>
  <c r="B22" i="29"/>
  <c r="G21" i="29"/>
  <c r="J21" i="29" s="1"/>
  <c r="C21" i="29"/>
  <c r="B21" i="29"/>
  <c r="G20" i="29"/>
  <c r="J20" i="29" s="1"/>
  <c r="C20" i="29"/>
  <c r="B20" i="29"/>
  <c r="G19" i="29"/>
  <c r="J19" i="29" s="1"/>
  <c r="C19" i="29"/>
  <c r="B19" i="29"/>
  <c r="A19" i="29"/>
  <c r="A20" i="29" s="1"/>
  <c r="A21" i="29" s="1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38" i="29" s="1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50" i="29" s="1"/>
  <c r="G18" i="29"/>
  <c r="J18" i="29" s="1"/>
  <c r="C18" i="29"/>
  <c r="B18" i="29"/>
  <c r="J34" i="30" l="1"/>
  <c r="J35" i="30"/>
  <c r="J51" i="29"/>
  <c r="J53" i="29" s="1"/>
  <c r="J54" i="29" s="1"/>
  <c r="J36" i="30" l="1"/>
  <c r="J56" i="29"/>
  <c r="J55" i="29"/>
  <c r="J57" i="29" s="1"/>
  <c r="H36" i="28" l="1"/>
  <c r="H22" i="28"/>
  <c r="H21" i="28"/>
  <c r="H24" i="28" s="1"/>
  <c r="I18" i="28"/>
  <c r="I19" i="28" s="1"/>
  <c r="H36" i="27"/>
  <c r="H22" i="27"/>
  <c r="H21" i="27"/>
  <c r="H24" i="27" s="1"/>
  <c r="I19" i="27"/>
  <c r="I23" i="27" s="1"/>
  <c r="I18" i="27"/>
  <c r="H36" i="26"/>
  <c r="H22" i="26"/>
  <c r="H21" i="26"/>
  <c r="H24" i="26" s="1"/>
  <c r="I18" i="26"/>
  <c r="I19" i="26" s="1"/>
  <c r="I23" i="26" s="1"/>
  <c r="H36" i="25"/>
  <c r="H24" i="25"/>
  <c r="H22" i="25"/>
  <c r="H21" i="25"/>
  <c r="I18" i="25"/>
  <c r="I19" i="25" s="1"/>
  <c r="H36" i="24"/>
  <c r="H22" i="24"/>
  <c r="H21" i="24"/>
  <c r="H24" i="24" s="1"/>
  <c r="I18" i="24"/>
  <c r="I19" i="24" s="1"/>
  <c r="H36" i="23"/>
  <c r="H22" i="23"/>
  <c r="H21" i="23"/>
  <c r="H24" i="23" s="1"/>
  <c r="I18" i="23"/>
  <c r="I19" i="23" s="1"/>
  <c r="H36" i="22"/>
  <c r="H22" i="22"/>
  <c r="H21" i="22"/>
  <c r="H24" i="22" s="1"/>
  <c r="I18" i="22"/>
  <c r="I19" i="22" s="1"/>
  <c r="H36" i="21"/>
  <c r="H22" i="21"/>
  <c r="H21" i="21"/>
  <c r="H24" i="21" s="1"/>
  <c r="I18" i="21"/>
  <c r="I19" i="21" s="1"/>
  <c r="H36" i="20"/>
  <c r="H22" i="20"/>
  <c r="H21" i="20"/>
  <c r="H24" i="20" s="1"/>
  <c r="I18" i="20"/>
  <c r="I19" i="20" s="1"/>
  <c r="I23" i="20" s="1"/>
  <c r="H36" i="19"/>
  <c r="H22" i="19"/>
  <c r="H21" i="19"/>
  <c r="H24" i="19" s="1"/>
  <c r="I18" i="19"/>
  <c r="I19" i="19" s="1"/>
  <c r="H36" i="18"/>
  <c r="H22" i="18"/>
  <c r="H21" i="18"/>
  <c r="H24" i="18" s="1"/>
  <c r="I18" i="18"/>
  <c r="I19" i="18" s="1"/>
  <c r="H36" i="17"/>
  <c r="H22" i="17"/>
  <c r="H21" i="17"/>
  <c r="H24" i="17" s="1"/>
  <c r="I18" i="17"/>
  <c r="I19" i="17" s="1"/>
  <c r="H36" i="16"/>
  <c r="H22" i="16"/>
  <c r="H21" i="16"/>
  <c r="H24" i="16" s="1"/>
  <c r="I18" i="16"/>
  <c r="I19" i="16" s="1"/>
  <c r="H36" i="15"/>
  <c r="H22" i="15"/>
  <c r="H21" i="15"/>
  <c r="H24" i="15" s="1"/>
  <c r="I18" i="15"/>
  <c r="I19" i="15" s="1"/>
  <c r="H36" i="14"/>
  <c r="H22" i="14"/>
  <c r="H21" i="14"/>
  <c r="H24" i="14" s="1"/>
  <c r="I18" i="14"/>
  <c r="I19" i="14" s="1"/>
  <c r="H36" i="13"/>
  <c r="H22" i="13"/>
  <c r="H21" i="13"/>
  <c r="H24" i="13" s="1"/>
  <c r="I18" i="13"/>
  <c r="I19" i="13" s="1"/>
  <c r="I21" i="13" s="1"/>
  <c r="H36" i="12"/>
  <c r="H22" i="12"/>
  <c r="H21" i="12"/>
  <c r="H24" i="12" s="1"/>
  <c r="I18" i="12"/>
  <c r="I19" i="12" s="1"/>
  <c r="I23" i="19" l="1"/>
  <c r="I21" i="19"/>
  <c r="I21" i="15"/>
  <c r="I23" i="15"/>
  <c r="I21" i="16"/>
  <c r="I23" i="16"/>
  <c r="I24" i="16" s="1"/>
  <c r="I23" i="21"/>
  <c r="I21" i="21"/>
  <c r="I21" i="22"/>
  <c r="I23" i="22"/>
  <c r="I21" i="23"/>
  <c r="I23" i="23"/>
  <c r="I21" i="28"/>
  <c r="I23" i="28"/>
  <c r="I24" i="28" s="1"/>
  <c r="I21" i="25"/>
  <c r="I22" i="25"/>
  <c r="I23" i="25" s="1"/>
  <c r="I23" i="14"/>
  <c r="I21" i="14"/>
  <c r="I21" i="18"/>
  <c r="I23" i="18"/>
  <c r="I24" i="18" s="1"/>
  <c r="I21" i="12"/>
  <c r="I23" i="12"/>
  <c r="I21" i="17"/>
  <c r="I21" i="20"/>
  <c r="I24" i="20" s="1"/>
  <c r="I21" i="24"/>
  <c r="I21" i="26"/>
  <c r="I24" i="26" s="1"/>
  <c r="I22" i="13"/>
  <c r="I23" i="13" s="1"/>
  <c r="I24" i="13" s="1"/>
  <c r="I21" i="27"/>
  <c r="I24" i="27" s="1"/>
  <c r="I22" i="17"/>
  <c r="I23" i="17" s="1"/>
  <c r="I22" i="24"/>
  <c r="I23" i="24" s="1"/>
  <c r="I24" i="24" s="1"/>
  <c r="H36" i="11"/>
  <c r="H22" i="11"/>
  <c r="H21" i="11"/>
  <c r="H24" i="11" s="1"/>
  <c r="I18" i="11"/>
  <c r="I19" i="11" s="1"/>
  <c r="I24" i="17" l="1"/>
  <c r="I24" i="14"/>
  <c r="I24" i="19"/>
  <c r="I24" i="25"/>
  <c r="I24" i="23"/>
  <c r="I24" i="15"/>
  <c r="I24" i="21"/>
  <c r="I24" i="12"/>
  <c r="I24" i="22"/>
  <c r="I23" i="11"/>
  <c r="I21" i="11"/>
  <c r="I24" i="11" l="1"/>
  <c r="H36" i="10"/>
  <c r="H22" i="10"/>
  <c r="H21" i="10"/>
  <c r="H24" i="10" s="1"/>
  <c r="I18" i="10"/>
  <c r="I19" i="10" s="1"/>
  <c r="H36" i="1"/>
  <c r="H22" i="1"/>
  <c r="H21" i="1"/>
  <c r="H24" i="1" s="1"/>
  <c r="I18" i="1"/>
  <c r="I19" i="1" s="1"/>
  <c r="I21" i="10" l="1"/>
  <c r="I23" i="10"/>
  <c r="I21" i="1"/>
  <c r="I23" i="1"/>
  <c r="I24" i="10" l="1"/>
  <c r="I24" i="1"/>
  <c r="I18" i="8" l="1"/>
  <c r="I19" i="8"/>
  <c r="I20" i="8"/>
  <c r="I21" i="8"/>
  <c r="I22" i="8"/>
  <c r="H37" i="8"/>
  <c r="K18" i="8" l="1"/>
  <c r="I23" i="8"/>
  <c r="I37" i="7"/>
  <c r="I25" i="7"/>
  <c r="I24" i="7"/>
  <c r="I26" i="7" s="1"/>
  <c r="J19" i="7"/>
  <c r="E19" i="7"/>
  <c r="C19" i="7"/>
  <c r="B19" i="7"/>
  <c r="A19" i="7"/>
  <c r="G18" i="7"/>
  <c r="J18" i="7" s="1"/>
  <c r="J20" i="7" s="1"/>
  <c r="E18" i="7"/>
  <c r="C18" i="7"/>
  <c r="B18" i="7"/>
  <c r="I25" i="8" l="1"/>
  <c r="I26" i="8"/>
  <c r="J22" i="7"/>
  <c r="J23" i="7" s="1"/>
  <c r="J25" i="7" l="1"/>
  <c r="J24" i="7"/>
  <c r="J26" i="7" l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I76" i="6"/>
  <c r="I64" i="6"/>
  <c r="I63" i="6"/>
  <c r="I65" i="6" s="1"/>
  <c r="G58" i="6"/>
  <c r="J58" i="6" s="1"/>
  <c r="C58" i="6"/>
  <c r="B58" i="6"/>
  <c r="G57" i="6"/>
  <c r="J57" i="6" s="1"/>
  <c r="C57" i="6"/>
  <c r="B57" i="6"/>
  <c r="G56" i="6"/>
  <c r="J56" i="6" s="1"/>
  <c r="C56" i="6"/>
  <c r="B56" i="6"/>
  <c r="G55" i="6"/>
  <c r="J55" i="6" s="1"/>
  <c r="C55" i="6"/>
  <c r="B55" i="6"/>
  <c r="G54" i="6"/>
  <c r="J54" i="6" s="1"/>
  <c r="C54" i="6"/>
  <c r="B54" i="6"/>
  <c r="G53" i="6"/>
  <c r="J53" i="6" s="1"/>
  <c r="C53" i="6"/>
  <c r="B53" i="6"/>
  <c r="G52" i="6"/>
  <c r="J52" i="6" s="1"/>
  <c r="C52" i="6"/>
  <c r="B52" i="6"/>
  <c r="G51" i="6"/>
  <c r="J51" i="6" s="1"/>
  <c r="C51" i="6"/>
  <c r="B51" i="6"/>
  <c r="G50" i="6"/>
  <c r="J50" i="6" s="1"/>
  <c r="C50" i="6"/>
  <c r="B50" i="6"/>
  <c r="G49" i="6"/>
  <c r="J49" i="6" s="1"/>
  <c r="C49" i="6"/>
  <c r="B49" i="6"/>
  <c r="G48" i="6"/>
  <c r="J48" i="6" s="1"/>
  <c r="C48" i="6"/>
  <c r="B48" i="6"/>
  <c r="G47" i="6"/>
  <c r="J47" i="6" s="1"/>
  <c r="C47" i="6"/>
  <c r="B47" i="6"/>
  <c r="G46" i="6"/>
  <c r="J46" i="6" s="1"/>
  <c r="C46" i="6"/>
  <c r="B46" i="6"/>
  <c r="G45" i="6"/>
  <c r="J45" i="6" s="1"/>
  <c r="C45" i="6"/>
  <c r="B45" i="6"/>
  <c r="G44" i="6"/>
  <c r="J44" i="6" s="1"/>
  <c r="C44" i="6"/>
  <c r="B44" i="6"/>
  <c r="G43" i="6"/>
  <c r="J43" i="6" s="1"/>
  <c r="C43" i="6"/>
  <c r="B43" i="6"/>
  <c r="G42" i="6"/>
  <c r="J42" i="6" s="1"/>
  <c r="C42" i="6"/>
  <c r="B42" i="6"/>
  <c r="G41" i="6"/>
  <c r="J41" i="6" s="1"/>
  <c r="C41" i="6"/>
  <c r="B41" i="6"/>
  <c r="G40" i="6"/>
  <c r="J40" i="6" s="1"/>
  <c r="C40" i="6"/>
  <c r="B40" i="6"/>
  <c r="G39" i="6"/>
  <c r="J39" i="6" s="1"/>
  <c r="C39" i="6"/>
  <c r="B39" i="6"/>
  <c r="G38" i="6"/>
  <c r="J38" i="6" s="1"/>
  <c r="C38" i="6"/>
  <c r="B38" i="6"/>
  <c r="G37" i="6"/>
  <c r="J37" i="6" s="1"/>
  <c r="C37" i="6"/>
  <c r="B37" i="6"/>
  <c r="G36" i="6"/>
  <c r="J36" i="6" s="1"/>
  <c r="C36" i="6"/>
  <c r="B36" i="6"/>
  <c r="G35" i="6"/>
  <c r="J35" i="6" s="1"/>
  <c r="C35" i="6"/>
  <c r="B35" i="6"/>
  <c r="G34" i="6"/>
  <c r="J34" i="6" s="1"/>
  <c r="C34" i="6"/>
  <c r="B34" i="6"/>
  <c r="G33" i="6"/>
  <c r="J33" i="6" s="1"/>
  <c r="C33" i="6"/>
  <c r="B33" i="6"/>
  <c r="G32" i="6"/>
  <c r="J32" i="6" s="1"/>
  <c r="C32" i="6"/>
  <c r="B32" i="6"/>
  <c r="G31" i="6"/>
  <c r="J31" i="6" s="1"/>
  <c r="C31" i="6"/>
  <c r="B31" i="6"/>
  <c r="G30" i="6"/>
  <c r="J30" i="6" s="1"/>
  <c r="C30" i="6"/>
  <c r="B30" i="6"/>
  <c r="G29" i="6"/>
  <c r="J29" i="6" s="1"/>
  <c r="C29" i="6"/>
  <c r="B29" i="6"/>
  <c r="G28" i="6"/>
  <c r="J28" i="6" s="1"/>
  <c r="C28" i="6"/>
  <c r="B28" i="6"/>
  <c r="G27" i="6"/>
  <c r="J27" i="6" s="1"/>
  <c r="C27" i="6"/>
  <c r="B27" i="6"/>
  <c r="G26" i="6"/>
  <c r="J26" i="6" s="1"/>
  <c r="C26" i="6"/>
  <c r="B26" i="6"/>
  <c r="G25" i="6"/>
  <c r="J25" i="6" s="1"/>
  <c r="C25" i="6"/>
  <c r="B25" i="6"/>
  <c r="G24" i="6"/>
  <c r="J24" i="6" s="1"/>
  <c r="C24" i="6"/>
  <c r="B24" i="6"/>
  <c r="G23" i="6"/>
  <c r="J23" i="6" s="1"/>
  <c r="C23" i="6"/>
  <c r="B23" i="6"/>
  <c r="G22" i="6"/>
  <c r="J22" i="6" s="1"/>
  <c r="C22" i="6"/>
  <c r="B22" i="6"/>
  <c r="G21" i="6"/>
  <c r="J21" i="6" s="1"/>
  <c r="C21" i="6"/>
  <c r="B21" i="6"/>
  <c r="G20" i="6"/>
  <c r="J20" i="6" s="1"/>
  <c r="C20" i="6"/>
  <c r="B20" i="6"/>
  <c r="G19" i="6"/>
  <c r="J19" i="6" s="1"/>
  <c r="C19" i="6"/>
  <c r="B19" i="6"/>
  <c r="G18" i="6"/>
  <c r="J18" i="6" s="1"/>
  <c r="C18" i="6"/>
  <c r="B18" i="6"/>
  <c r="J59" i="6" l="1"/>
  <c r="J62" i="6" s="1"/>
  <c r="I36" i="5"/>
  <c r="J20" i="5"/>
  <c r="J21" i="5" s="1"/>
  <c r="J64" i="6" l="1"/>
  <c r="J63" i="6"/>
  <c r="J24" i="5"/>
  <c r="J23" i="5"/>
  <c r="J25" i="5" s="1"/>
  <c r="I37" i="4"/>
  <c r="J21" i="4"/>
  <c r="J20" i="4"/>
  <c r="J65" i="6" l="1"/>
  <c r="J22" i="4"/>
  <c r="J25" i="4" s="1"/>
  <c r="J24" i="4"/>
  <c r="J26" i="4" l="1"/>
  <c r="J21" i="3"/>
  <c r="I36" i="3"/>
  <c r="J20" i="3"/>
  <c r="J22" i="3" s="1"/>
  <c r="J24" i="3" l="1"/>
  <c r="J25" i="3"/>
  <c r="J26" i="3" l="1"/>
  <c r="I37" i="2" l="1"/>
  <c r="I23" i="2"/>
  <c r="I25" i="2" s="1"/>
  <c r="J20" i="2"/>
  <c r="J19" i="2"/>
  <c r="J21" i="2" s="1"/>
  <c r="J23" i="2" l="1"/>
  <c r="J25" i="2" l="1"/>
</calcChain>
</file>

<file path=xl/sharedStrings.xml><?xml version="1.0" encoding="utf-8"?>
<sst xmlns="http://schemas.openxmlformats.org/spreadsheetml/2006/main" count="3323" uniqueCount="399">
  <si>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</si>
  <si>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</si>
  <si>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</si>
  <si>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</si>
  <si>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</si>
  <si>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</si>
  <si>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</si>
  <si>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</si>
  <si>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Indofarma Global Medika</t>
  </si>
  <si>
    <t>Invoice No</t>
  </si>
  <si>
    <t>:</t>
  </si>
  <si>
    <t>Invoice Date</t>
  </si>
  <si>
    <t>Due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</si>
  <si>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</si>
  <si>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</si>
  <si>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</si>
  <si>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</si>
  <si>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</si>
  <si>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</si>
  <si>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</si>
  <si>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</si>
  <si>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</si>
  <si>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</si>
  <si>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</si>
  <si>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</si>
  <si>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</si>
  <si>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PPh 23 2%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</si>
  <si>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</si>
  <si>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</si>
  <si>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</si>
  <si>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</si>
  <si>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</si>
  <si>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</si>
  <si>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</si>
  <si>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</si>
  <si>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JO</t>
  </si>
  <si>
    <t xml:space="preserve"> 396/PCI/K1/XII/21</t>
  </si>
  <si>
    <t>02 Desember 2021</t>
  </si>
  <si>
    <t>03 Januari 2022</t>
  </si>
  <si>
    <t>085,0120</t>
  </si>
  <si>
    <t>BKI032210038794</t>
  </si>
  <si>
    <t>BKI032210038786</t>
  </si>
  <si>
    <t>PENGIRIMAN BARANG TUJUAN PT INDOFARMA GLOBAL SOLO</t>
  </si>
  <si>
    <t>PENGIRIMAN BARANG TUJUAN PT INDOFARMA GLOBAL YOGYAKARTA</t>
  </si>
  <si>
    <t>SOLO</t>
  </si>
  <si>
    <t xml:space="preserve"> YOGYAKARTA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</si>
  <si>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</si>
  <si>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</si>
  <si>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</si>
  <si>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</si>
  <si>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</si>
  <si>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QTY</t>
  </si>
  <si>
    <t>PPN 1 %</t>
  </si>
  <si>
    <t xml:space="preserve">Bekasi, </t>
  </si>
  <si>
    <t xml:space="preserve"> 397/PCI/K1/XII/21</t>
  </si>
  <si>
    <t>BKI032210038554</t>
  </si>
  <si>
    <t>BKI032210038562</t>
  </si>
  <si>
    <t>MANADO</t>
  </si>
  <si>
    <t>079</t>
  </si>
  <si>
    <t>Pengiriman Barang Tujuan Manado ( Fuso 20ft )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</si>
  <si>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Tiga Puluh Tujuh Juta Enam Ratus Dua Puluh Ribu Rupiah.</t>
    </r>
  </si>
  <si>
    <t>0102, 0103</t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</si>
  <si>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</si>
  <si>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</si>
  <si>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</si>
  <si>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>BKI032210037085</t>
  </si>
  <si>
    <t>PENGIRIMAN BARANG PJUTS INDONESIA 3</t>
  </si>
  <si>
    <t>KENDARI</t>
  </si>
  <si>
    <t>BKI032210037093</t>
  </si>
  <si>
    <t>PENGIRIMAN BARANG PJUTS INDONESIA 3 GUDANG MAHAKAM HULU</t>
  </si>
  <si>
    <t>SAMARINDA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</si>
  <si>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Lima Juta Tujuh Ratus Empat Puluh Ribu Rupiah.</t>
    </r>
  </si>
  <si>
    <t xml:space="preserve"> 398/PCI/K1/XII/21</t>
  </si>
  <si>
    <t>BKI032210025320</t>
  </si>
  <si>
    <t>Pengiriman Barang Tujuan CV. TIRTO MULYO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</si>
  <si>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</si>
  <si>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Puluh Satu Ribu Rupiah.</t>
    </r>
  </si>
  <si>
    <t xml:space="preserve"> 399/PCI/K1/XII/21</t>
  </si>
  <si>
    <t>: PT. ADYWINSA ELECTRICAL AND POWER</t>
  </si>
  <si>
    <t xml:space="preserve"> 02 Desember 2021</t>
  </si>
  <si>
    <t>: PT. Sicepat Express Indonesia</t>
  </si>
  <si>
    <t>Invoice Performa</t>
  </si>
  <si>
    <t>Periode</t>
  </si>
  <si>
    <t>BATAM</t>
  </si>
  <si>
    <t>01 -20 November 21</t>
  </si>
  <si>
    <t>PENGIRIMAN BARANG TUJUAN BATAMM</t>
  </si>
  <si>
    <t>DMP BTH (BATAM)</t>
  </si>
  <si>
    <t>Discount 10%</t>
  </si>
  <si>
    <t>Total Setelah Discount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</si>
  <si>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</si>
  <si>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Tujuh Juta Lima Ratus Sembilan Puluh Satu Ribu Seratus Delapan Rupiah.</t>
    </r>
  </si>
  <si>
    <t xml:space="preserve"> 400/PCI/K1/XII/21</t>
  </si>
  <si>
    <t xml:space="preserve"> 06 Desember 2021</t>
  </si>
  <si>
    <t>JAYAPURA</t>
  </si>
  <si>
    <t>OKTOBER</t>
  </si>
  <si>
    <t>PENGIRIMAN BARANG TUJUAN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</si>
  <si>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Delapan Puluh Empat Ribu Tiga Ratus Sembilan Puluh Rupiah.</t>
    </r>
  </si>
  <si>
    <t xml:space="preserve"> 401/PCI/K1/XII/21</t>
  </si>
  <si>
    <t>: PT. Winson Express Transindo</t>
  </si>
  <si>
    <t>:  Bpk. Fuad</t>
  </si>
  <si>
    <t>0492</t>
  </si>
  <si>
    <t xml:space="preserve"> 402/PCI/K1/XII/21</t>
  </si>
  <si>
    <t>09 Desember 2021</t>
  </si>
  <si>
    <t>17 Desember 2021</t>
  </si>
  <si>
    <t>PPh 23%</t>
  </si>
  <si>
    <t>Makassar</t>
  </si>
  <si>
    <t>Pengiriman Barang Tujuan PT. Rosenberg Takalar</t>
  </si>
  <si>
    <t>Pengiriman Barang Tujuan PT. Rosenberg Maros</t>
  </si>
  <si>
    <t>Pengiriman Barang Tujuan PT. Rosenberg Janeponto</t>
  </si>
  <si>
    <t>Pengiriman Barang Tujuan PT. Rosenberg Pangkajenne</t>
  </si>
  <si>
    <t>Pengiriman Barang Tujuan Makassar - Jakarta</t>
  </si>
  <si>
    <t>Jakarta</t>
  </si>
  <si>
    <t>: PT. Tibeka Logistik Indonesia</t>
  </si>
  <si>
    <t>Pelunasan</t>
  </si>
  <si>
    <t>402600</t>
  </si>
  <si>
    <t>DP 50%</t>
  </si>
  <si>
    <t xml:space="preserve"> 403/PCI/K1/XII/21</t>
  </si>
  <si>
    <t xml:space="preserve"> 09 Desember 2021</t>
  </si>
  <si>
    <t xml:space="preserve"> 29 Desember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</si>
  <si>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Rupiah</t>
    </r>
  </si>
  <si>
    <t>403657</t>
  </si>
  <si>
    <t xml:space="preserve">Pengiriman Barang ke DEXTER Surabaya      (DO/W6/2021/11/00AB9)    CDD Box  JO. 0283/11/2021                                          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</si>
  <si>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</si>
  <si>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Tiga Puluh Dua Ribu Rupiah</t>
    </r>
  </si>
  <si>
    <t xml:space="preserve"> 404/PCI/K1/XII/21</t>
  </si>
  <si>
    <t xml:space="preserve"> 405/PCI/K1/XII/21</t>
  </si>
  <si>
    <t>403664</t>
  </si>
  <si>
    <t>Pondok Ungu</t>
  </si>
  <si>
    <t xml:space="preserve">Pengiriman Barang ke Pondok Ungu      (DO/W6/2021/11/00FD7)    FUSO Box  JO. 0381/11/2021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</si>
  <si>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</t>
    </r>
  </si>
  <si>
    <t xml:space="preserve"> 406/PCI/K1/XII/21</t>
  </si>
  <si>
    <t xml:space="preserve"> 11 Desember 2021</t>
  </si>
  <si>
    <t xml:space="preserve"> 30 Desember 2021</t>
  </si>
  <si>
    <t>403666</t>
  </si>
  <si>
    <t xml:space="preserve">Pengiriman Barang ke Kapuk Kamal Jakarta      (DO/W6/2021/11/0108D)    FUSO Box  JO. 0406/11/2021                                          </t>
  </si>
  <si>
    <t>Kapuk Kamal Jakarta</t>
  </si>
  <si>
    <t xml:space="preserve"> 407/PCI/K1/XII/21</t>
  </si>
  <si>
    <t>402597</t>
  </si>
  <si>
    <t xml:space="preserve">Pengiriman Barang ke Bandung      (DO/W6/2021/11/00814)    CDD Box  JO. 0257/11/2021                                          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</si>
  <si>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</si>
  <si>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Enam Puluh Tujuh Ribu Rupiah</t>
    </r>
  </si>
  <si>
    <t xml:space="preserve"> 408/PCI/K1/XII/21</t>
  </si>
  <si>
    <t>403671</t>
  </si>
  <si>
    <t xml:space="preserve">Pengiriman Barang ke Tangerang      (DO/W6/2021/11/0120F)    CDD Long Box  JO. 0432/11/2021                                          </t>
  </si>
  <si>
    <t xml:space="preserve">Tangerang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</si>
  <si>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Sebelas Ribu Rupiah</t>
    </r>
  </si>
  <si>
    <t xml:space="preserve"> 409/PCI/K1/XII/21</t>
  </si>
  <si>
    <t>403665</t>
  </si>
  <si>
    <t xml:space="preserve">Pengiriman Barang ke Bandung      (DO/W6/2021/11/00EA8)    CDD Box  JO. 0395/11/2021                                          </t>
  </si>
  <si>
    <t xml:space="preserve"> 410/PCI/K1/XII/21</t>
  </si>
  <si>
    <t>403678</t>
  </si>
  <si>
    <t xml:space="preserve">Pengiriman Barang ke Surabaya      (DO/W6/2021/11/0137D/R/01)    CDE Box  JO. 0447/11/2021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</si>
  <si>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Puluh Ribu Rupiah</t>
    </r>
  </si>
  <si>
    <t xml:space="preserve"> 411/PCI/K1/XII/21</t>
  </si>
  <si>
    <t>403676</t>
  </si>
  <si>
    <t xml:space="preserve">Pengiriman Barang ke Surabaya      (DO/W6/2021/11/01399)    CDE Box  JO. 0446/11/2021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</si>
  <si>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Delapan Puluh Sembilan Ribu Rupiah</t>
    </r>
  </si>
  <si>
    <t xml:space="preserve"> 412/PCI/K1/XII/21</t>
  </si>
  <si>
    <t>403679</t>
  </si>
  <si>
    <t xml:space="preserve">Pengiriman Barang ke Tangerang      (DO/W6/2021/11/01426)    CDE Box  JO. 0476/11/2021                                          </t>
  </si>
  <si>
    <t>Tangerang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</si>
  <si>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</t>
    </r>
  </si>
  <si>
    <t xml:space="preserve"> 413/PCI/K1/XII/21</t>
  </si>
  <si>
    <t>403670</t>
  </si>
  <si>
    <t xml:space="preserve">Pengiriman Barang ke Tangerang      (DO/W6/2021/11/011BD)    CDD Box  JO. 0431/11/2021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</si>
  <si>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</t>
    </r>
  </si>
  <si>
    <t xml:space="preserve"> 414/PCI/K1/XII/21</t>
  </si>
  <si>
    <t>403688</t>
  </si>
  <si>
    <t xml:space="preserve">Pengiriman Barang ke Bandung      (DO/W6/2021/11/01244)    CDE Box  JO. 0445/11/2021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</si>
  <si>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Belas Ribu Rupiah</t>
    </r>
  </si>
  <si>
    <t xml:space="preserve"> 415/PCI/K1/XII/21</t>
  </si>
  <si>
    <t>403680</t>
  </si>
  <si>
    <t xml:space="preserve">Pengiriman Barang ke  Kamal Muara Jakarta      (DO/W6/2021/11/015CO)    CDE Box  JO. 0498/11/2021                                          </t>
  </si>
  <si>
    <t>Kamal Muara Jakarta</t>
  </si>
  <si>
    <t xml:space="preserve"> 416/PCI/K1/XII/21</t>
  </si>
  <si>
    <t>403682</t>
  </si>
  <si>
    <t xml:space="preserve">Pengiriman Barang ke  Daan Mogot Jakarta      (DO/W6/2021/12/00037)    CDE Box  JO. 0500/12/2021                                          </t>
  </si>
  <si>
    <t>Daan Mogot Jakarta</t>
  </si>
  <si>
    <t xml:space="preserve"> 417/PCI/K1/XII/21</t>
  </si>
  <si>
    <t>403681</t>
  </si>
  <si>
    <t xml:space="preserve">Pengiriman Barang ke  Kosambi Jakarta Timur      (DO/W6/2021/11/01571/R/1)    CDE Box  JO. 0499/11/2021                                          </t>
  </si>
  <si>
    <t>Kosambi Jakarta Timur</t>
  </si>
  <si>
    <t xml:space="preserve"> 418/PCI/K1/XII/21</t>
  </si>
  <si>
    <t>403685</t>
  </si>
  <si>
    <t xml:space="preserve">Pengiriman Barang ke  Cilacap      (DO/W6/2021/12/000C0/R/02)    CDE Box  JO. 0508/12/2021                                          </t>
  </si>
  <si>
    <t>Cilacap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</si>
  <si>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Ribu Rupiah</t>
    </r>
  </si>
  <si>
    <t xml:space="preserve"> 419/PCI/K1/XII/21</t>
  </si>
  <si>
    <t>403677</t>
  </si>
  <si>
    <t xml:space="preserve">Pengiriman Barang ke  Tanjung Api-Api Palembang      (DO/W6/2021/11/01404)    CDD Long Box  JO. 0453/11/2021                                          </t>
  </si>
  <si>
    <t>Tanjung Api-Api 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</si>
  <si>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Tujuh Puluh Ribu Rupiah</t>
    </r>
  </si>
  <si>
    <t xml:space="preserve"> 420/PCI/K1/XII/21</t>
  </si>
  <si>
    <t>403686</t>
  </si>
  <si>
    <t xml:space="preserve">Pengiriman Barang ke  Tebet Jak Sel     (DO/W6/2021/12/001A8)    CDD Box  JO. 0528/12/2021                                          </t>
  </si>
  <si>
    <t xml:space="preserve">Tebet Jak Sel    </t>
  </si>
  <si>
    <t xml:space="preserve"> 421/PCI/K1/XII/21</t>
  </si>
  <si>
    <t>BKI032210031393</t>
  </si>
  <si>
    <t xml:space="preserve">Pengiriman Barang ke  Sukoharjo Solo     (DO/W6/2021/08/0127E)    CDE Box                            </t>
  </si>
  <si>
    <t>Sukoharjo 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</si>
  <si>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 Seratus Dua Puluh Satu Ribu Rupiah</t>
    </r>
  </si>
  <si>
    <t xml:space="preserve"> 422/PCI/K1/XII/21</t>
  </si>
  <si>
    <t xml:space="preserve">Pengiriman Barang ke  Mandailing Natal     (DO/W6/2021/11/00AF2)    BlindVan                            </t>
  </si>
  <si>
    <t xml:space="preserve"> Mandailing Natal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</si>
  <si>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Enam Puluh Tiga Ribu Lima Ratus Rupiah</t>
    </r>
  </si>
  <si>
    <t>PONTIANAK</t>
  </si>
  <si>
    <t>01- 15 November 21</t>
  </si>
  <si>
    <t>PENGIRIMAN BARANG TUJUAN PONTIANAK</t>
  </si>
  <si>
    <t>DMP PNK (PONTIANAK)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</si>
  <si>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Dua Puluh Delapan Juta Dua Ratus Tiga Puluh Empat Ribu Delapan Ratus Dua Puluh Delapan Rupiah.</t>
    </r>
  </si>
  <si>
    <t xml:space="preserve"> 423/PCI/K1/XII/21</t>
  </si>
  <si>
    <t>TANJUNG PANDAN</t>
  </si>
  <si>
    <t>PENGIRIMAN BARANG TUJUAN TANJUNG PANDAN</t>
  </si>
  <si>
    <t>DMP TJQ (TJ.PANDAN)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</si>
  <si>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Juta Dua Ratus Dua Puluh Enam Ribu Tujuh Ratus Satu Rupiah.</t>
    </r>
  </si>
  <si>
    <t xml:space="preserve"> INVOICE</t>
  </si>
  <si>
    <t xml:space="preserve"> 424/PCI/K1/XII/21</t>
  </si>
  <si>
    <t>: PT. Sriboga Marugame Indonesia</t>
  </si>
  <si>
    <t>Unit</t>
  </si>
  <si>
    <t xml:space="preserve">: </t>
  </si>
  <si>
    <t>CDE Long</t>
  </si>
  <si>
    <t>Pengiriman Barang Tujuan M012 Trans Studio 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</si>
  <si>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Enam Puluh Ribu Tiga Ratus Sembilan Puluh Enam Rupiah.</t>
    </r>
  </si>
  <si>
    <t xml:space="preserve"> 13 Desember 2021</t>
  </si>
  <si>
    <t xml:space="preserve"> 425/PCI/K1/XII/21</t>
  </si>
  <si>
    <t>0420</t>
  </si>
  <si>
    <t xml:space="preserve"> 13 Januari 2022</t>
  </si>
  <si>
    <t>Pengiriman Barang Tujuan M034 Resindah Park Mall</t>
  </si>
  <si>
    <t>Karawang</t>
  </si>
  <si>
    <t>Pengiriman Barang Tujuan M070 Buah Batu Bandung</t>
  </si>
  <si>
    <t>Pengiriman Barang Tujuan M044 Paris Van Java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</si>
  <si>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Lima Puluh Delapan Ribu Empat Ratus Enam Belas Rupiah.</t>
    </r>
  </si>
  <si>
    <t xml:space="preserve"> 426/PCI/K1/XII/21</t>
  </si>
  <si>
    <t>0502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</si>
  <si>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Enam Puluh Dua Ribu Tiga Ratus Tujuh Puluh Enam Rupiah.</t>
    </r>
  </si>
  <si>
    <t xml:space="preserve"> 427/PCI/K1/XII/21</t>
  </si>
  <si>
    <t>Pengiriman Barang Tujuan Marugame Kitchen RDTX Kuningan</t>
  </si>
  <si>
    <t>Jakarta Selatan</t>
  </si>
  <si>
    <t>UNIT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</si>
  <si>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Delapan Puluh Empat Ribu Seratus Lima Puluh Delapan Rupiah.</t>
    </r>
  </si>
  <si>
    <t>0543</t>
  </si>
  <si>
    <t xml:space="preserve"> 428/PCI/K1/XII/21</t>
  </si>
  <si>
    <t>0580</t>
  </si>
  <si>
    <t>Pengiriman Barang Tujuan M025 Riau Bandung</t>
  </si>
  <si>
    <t>Pengiriman Barang Tujuan M036 Paskal Hypersqure Bandung</t>
  </si>
  <si>
    <t xml:space="preserve"> 429/PCI/K1/XII/21</t>
  </si>
  <si>
    <t>0581</t>
  </si>
  <si>
    <t>PENGIRIMAN BARANG TUJUAN DIRJEN EBTKE</t>
  </si>
  <si>
    <t>PALU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</si>
  <si>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Empat Ratus Tiga Puluh Lima Ribu Rupiah.</t>
    </r>
  </si>
  <si>
    <t>Say : Satu Juta Lima Puluh Delapan Ribu Sembilan Ratus Delapan Puluh Lima Rupiah.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</si>
  <si>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Sepuluh Juta Sembilan Puluh Delapan Ribu Rupiah.</t>
    </r>
  </si>
  <si>
    <t xml:space="preserve">Pengiriman Barang Tujuan PT.Niramas Tangerang   (DO/W6/2021/11/008A8)    CDD Box  JO. 0308/11/2021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</si>
  <si>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Tujuh Ratus Tiga Puluh Satu Ribu Lima Ratus Rupiah.</t>
    </r>
  </si>
  <si>
    <t xml:space="preserve"> 430/PCI/K1/XII/21</t>
  </si>
  <si>
    <t xml:space="preserve"> 15 Januari 2022</t>
  </si>
  <si>
    <t>Pengiriman Barang Tujuan M052 Pejaten Village</t>
  </si>
  <si>
    <t>Pengiriman Barang Tujuan R005 Lippo Mall Kemang</t>
  </si>
  <si>
    <t>Pengiriman Barang Tujuan M055 Blok M Plaza</t>
  </si>
  <si>
    <t xml:space="preserve"> 15 Desember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</si>
  <si>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Tujuh Puluh Enam Ribu Dua Ratus Tiga Puluh Delapan Rupiah.</t>
    </r>
  </si>
  <si>
    <t>TANJUNG PINANG</t>
  </si>
  <si>
    <t xml:space="preserve"> OKTOBER 21</t>
  </si>
  <si>
    <t>PENGIRIMAN BARANG TUJUAN 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</si>
  <si>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Empat Juta Lima Ratus Tiga Puluh Tiga Ribu Delapan Ratus Tiga Puluh Tujuh Rupiah.</t>
    </r>
  </si>
  <si>
    <t xml:space="preserve"> 431/PCI/K1/XII/21</t>
  </si>
  <si>
    <t xml:space="preserve"> 16 Desember 2021</t>
  </si>
  <si>
    <t>TERNATE</t>
  </si>
  <si>
    <t>PENGIRIMAN BARANG TUJUAN TERNATE</t>
  </si>
  <si>
    <t>DMP TTE (TERNATE)</t>
  </si>
  <si>
    <t xml:space="preserve"> 17 Desember 2021</t>
  </si>
  <si>
    <t>OKTOBER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</si>
  <si>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Lima Ratus Tujuh Puluh Dua Ribu Dua Ratus Delapan Puluh Rupiah.</t>
    </r>
  </si>
  <si>
    <t xml:space="preserve"> 432/PCI/K1/XII/21</t>
  </si>
  <si>
    <t>16 - 30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</si>
  <si>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Ratus Delapan Juta Lima Ratus Empat Puluh Delapan Ribu Sembilan Ratus Tujuh Puluh Lima Rupiah.</t>
    </r>
  </si>
  <si>
    <t xml:space="preserve"> 433/PCI/K1/XII/21</t>
  </si>
  <si>
    <t>21 - 30 November 21</t>
  </si>
  <si>
    <t>PENGIRIMAN BARANG TUJUAN BATAM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</si>
  <si>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Puluh Delapan Juta Tiga Ratus Tiga Puluh Tujuh Ribu Tujuh Ratus Dua Belas Rupiah.</t>
    </r>
  </si>
  <si>
    <t xml:space="preserve"> 434/PCI/K1/XII/21</t>
  </si>
  <si>
    <t>Invoice</t>
  </si>
  <si>
    <t xml:space="preserve"> 21 Desember 2021</t>
  </si>
  <si>
    <t xml:space="preserve"> TANJUNG PINANG</t>
  </si>
  <si>
    <t xml:space="preserve"> NOVEMBER 21</t>
  </si>
  <si>
    <t>DMP TNJ (TJ.PINANG)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</si>
  <si>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Belas Juta Dua Ratus Tiga Puluh Tiga Ribu Sembilan Ratus Lima Puluh Satu Rupiah.</t>
    </r>
  </si>
  <si>
    <t xml:space="preserve"> 435/PCI/K1/XII/21</t>
  </si>
  <si>
    <t xml:space="preserve"> 21 Januari 2022</t>
  </si>
  <si>
    <t xml:space="preserve"> 436/PCI/K1/XII/21</t>
  </si>
  <si>
    <t xml:space="preserve"> 22 Desember 2021</t>
  </si>
  <si>
    <t>0675</t>
  </si>
  <si>
    <t xml:space="preserve"> 437/PCI/K1/XII/21</t>
  </si>
  <si>
    <t>0676</t>
  </si>
  <si>
    <t>Pengiriman Barang Tujuan M072 Cirebon Super Block</t>
  </si>
  <si>
    <t>Cirebon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</si>
  <si>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Lima Puluh Empat Ribu Empat Ratus Lima Puluh Enam Rupiah.</t>
    </r>
  </si>
  <si>
    <t>SAUMALAKI</t>
  </si>
  <si>
    <t>BKI032210038166</t>
  </si>
  <si>
    <t>Pengiriman Barang Tujuan Ambon - Saumalaki</t>
  </si>
  <si>
    <t>Saumalaki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</si>
  <si>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Belas Juta Lima Puluh Sembilan Ribu Sembilan Ratus Delapan Puluh Rupiah.</t>
    </r>
  </si>
  <si>
    <t xml:space="preserve"> 438/PCI/K1/XII/21</t>
  </si>
  <si>
    <t xml:space="preserve"> 24 Desember 2021</t>
  </si>
  <si>
    <t>PENGIRIMAN BARANG TUJUAN jakaTERNATE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</si>
  <si>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Enam Juta Delapan Ratus Dua Puluh Dealapn Ribu Lima Ratus Dua Puluh Tujuh Rupiah.</t>
    </r>
  </si>
  <si>
    <t xml:space="preserve"> 439/PCI/K1/XII/21</t>
  </si>
  <si>
    <t xml:space="preserve">Invoice </t>
  </si>
  <si>
    <t>TIMIKA</t>
  </si>
  <si>
    <t>PENGIRIMAN BARANG TUJUAN TIMIKA</t>
  </si>
  <si>
    <t>DMP TIM (TIMIKA)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</si>
  <si>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Ratus Sembilan Puluh Dua Ribu Sembilan Ratus Rupiah.</t>
    </r>
  </si>
  <si>
    <t xml:space="preserve"> 440/PCI/K1/XII/21</t>
  </si>
  <si>
    <t>MANOKWARI</t>
  </si>
  <si>
    <t>PENGIRIMAN BARANG TUJUAN MANOKWARI</t>
  </si>
  <si>
    <t>DMP MKQ (MANUKWARI)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</si>
  <si>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Empat Juta Enam Ratus Lima Puluh Tujuh Ribu Seratus Empat Puluh Tiga Rupiah.</t>
    </r>
  </si>
  <si>
    <t xml:space="preserve"> 441/PCI/K1/XII/21</t>
  </si>
  <si>
    <t>AMBON</t>
  </si>
  <si>
    <t>PENGIRIMAN BARANG TUJUAN AMBON</t>
  </si>
  <si>
    <t>DMP AMQ (AMBON)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</si>
  <si>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Delapan Ratus Empat Puluh Satu Ribu Delapan Ratus Empat Puluh Dua Rupiah.</t>
    </r>
  </si>
  <si>
    <t xml:space="preserve"> 442/PCI/K1/XII/21</t>
  </si>
  <si>
    <t xml:space="preserve"> 27 Desember 2021</t>
  </si>
  <si>
    <t xml:space="preserve"> 443/PCI/K1/XII/21</t>
  </si>
  <si>
    <t>0699</t>
  </si>
  <si>
    <t>28 Desember 2021</t>
  </si>
  <si>
    <t>04 Januari 2022</t>
  </si>
  <si>
    <t>Pengiriman Barang Tujuan PT. Angkasa Putra  Suport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</si>
  <si>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Juta Tujuh Ratus Delapan Puluh Sembilan Ribu Empat Ratus Dua Puluh Rupiah.</t>
    </r>
  </si>
  <si>
    <t>28 Januari 2022</t>
  </si>
  <si>
    <t>0740</t>
  </si>
  <si>
    <t xml:space="preserve"> 444/PCI/K1/XII/21</t>
  </si>
  <si>
    <t xml:space="preserve"> 445/PCI/K1/XII/21</t>
  </si>
  <si>
    <t>0732</t>
  </si>
  <si>
    <t>403694</t>
  </si>
  <si>
    <t xml:space="preserve">Pengiriman Barang Tujuan Tangerang Banten (DO/W6/2021/12/00CBC), JO.0744/12/2021                  CDD                         </t>
  </si>
  <si>
    <t>Tangerang Banten</t>
  </si>
  <si>
    <t xml:space="preserve"> 446/PCI/K1/XII/21</t>
  </si>
  <si>
    <t xml:space="preserve"> 18 Januari 2022</t>
  </si>
  <si>
    <t xml:space="preserve"> 447/PCI/K1/XII/21</t>
  </si>
  <si>
    <t>403689</t>
  </si>
  <si>
    <t xml:space="preserve">Pengiriman Barang Tujuan Denpasa Bali (DO/W6/2021/12/009C7), JO.0679/12/2021                  Pick Up Bak                     </t>
  </si>
  <si>
    <t>Denpasar Bali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</si>
  <si>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Dua Ratus Sembilan Puluh Lima Ribu Rupiah</t>
    </r>
  </si>
  <si>
    <t xml:space="preserve"> 448/PCI/K1/XII/21</t>
  </si>
  <si>
    <t>403693</t>
  </si>
  <si>
    <t xml:space="preserve">Pengiriman Barang Tujuan Tigaraksa Tangerang (DO/W6/2021/12/00B59), JO.0722/12/2021                  CDD LONG                   </t>
  </si>
  <si>
    <t>Tigaraksa Tangerang</t>
  </si>
  <si>
    <t xml:space="preserve"> 449/PCI/K1/XII/21</t>
  </si>
  <si>
    <t>403690</t>
  </si>
  <si>
    <t xml:space="preserve">Pengiriman Barang Tujuan Cimanggis (DO/W6/2021/12/009CF/R/01), JO.0680/12/2021                  CDD LONG                   </t>
  </si>
  <si>
    <t>Cimanggis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</si>
  <si>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Ratus Dua Belas Ribu Rupiah</t>
    </r>
  </si>
  <si>
    <t xml:space="preserve"> 450/PCI/K1/XII/21</t>
  </si>
  <si>
    <t>403695</t>
  </si>
  <si>
    <t xml:space="preserve">Pengiriman Barang Tujuan Tangerang (DO/W6/2021/12/00CAE), JO.0743/12/2021                        CDD                    </t>
  </si>
  <si>
    <t xml:space="preserve"> 451/PCI/K1/XII/21</t>
  </si>
  <si>
    <t>403691</t>
  </si>
  <si>
    <t>Cengkareng</t>
  </si>
  <si>
    <t xml:space="preserve">Pengiriman Barang Tujuan Cengkareng (DO/W6/2021/12/009D1/R/01), JO.0681/12/2021                        CDE                    </t>
  </si>
  <si>
    <t xml:space="preserve"> 452/PCI/K1/XII/21</t>
  </si>
  <si>
    <t>403692</t>
  </si>
  <si>
    <t xml:space="preserve">Pengiriman Barang Tujuan Pekanbaru (DO/W6/2021/12/00AE7), JO.0713/12/2021                        Fuso                   </t>
  </si>
  <si>
    <t>Pekanbaru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</si>
  <si>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Dua Ratus Lima Puluh Tiga Ribu Rupiah</t>
    </r>
  </si>
  <si>
    <t xml:space="preserve"> 453/PCI/K1/XII/21</t>
  </si>
  <si>
    <t>403696</t>
  </si>
  <si>
    <t xml:space="preserve">Pengiriman Barang Tujuan Tambun (DO/W6/2021/12/00CED), JO.0752/12/2021                        CDE                  </t>
  </si>
  <si>
    <t>Tambun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</si>
  <si>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Enam Ratus Lima Puluh Enam Ribu Lima Ratus Rupiah</t>
    </r>
  </si>
  <si>
    <t xml:space="preserve"> 454/PCI/K1/XII/21</t>
  </si>
  <si>
    <t>403697</t>
  </si>
  <si>
    <t>Jakarta Barat</t>
  </si>
  <si>
    <t xml:space="preserve">Pengiriman Barang Tujuan Jakarta Barat (DO/W6/2021/12/00E53), JO.0759/12/2021                        CDD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</si>
  <si>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Puluh Ribu Lima Ratus Rupiah</t>
    </r>
  </si>
  <si>
    <t xml:space="preserve"> 455/PCI/K1/XII/21</t>
  </si>
  <si>
    <t>403698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</si>
  <si>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Tujuh Puluh Tujuh Ribu Rupiah</t>
    </r>
  </si>
  <si>
    <t xml:space="preserve">Pengiriman Barang Tujuan Surabaya (DO/W6/2021/12/00EAE), JO.0758/12/2021                        CDE                 </t>
  </si>
  <si>
    <t>Harga UP</t>
  </si>
  <si>
    <t>Harga Asli</t>
  </si>
  <si>
    <t>Fee</t>
  </si>
  <si>
    <t xml:space="preserve"> 456/PCI/K1/XII/21</t>
  </si>
  <si>
    <t>30 Desember 2021</t>
  </si>
  <si>
    <t>0788</t>
  </si>
  <si>
    <t>Pengiriman Barang Tujuan M073 Aeon Sentul City</t>
  </si>
  <si>
    <t>Sentul</t>
  </si>
  <si>
    <t>Pengiriman Barang Tujuan M024 Botani Square</t>
  </si>
  <si>
    <t>Bogor</t>
  </si>
  <si>
    <t>Pengiriman Barang Tujuan M042 Cibinong Citty Mall</t>
  </si>
  <si>
    <t>Cibinong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</si>
  <si>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Empat Ratus Tujuh Puluh Ribu Dua Ratus Sembilan Puluh Delapan Rupiah.</t>
    </r>
  </si>
  <si>
    <t>Harga Up</t>
  </si>
  <si>
    <t>penjualan</t>
  </si>
  <si>
    <t>ppn</t>
  </si>
  <si>
    <t>fee</t>
  </si>
  <si>
    <t>pph</t>
  </si>
  <si>
    <t>batal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</si>
</sst>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[$-421]dd\ mmmm\ yyyy;@"/>
    <numFmt numFmtId="170" formatCode="dd/mm/yy;@"/>
    <numFmt numFmtId="171" formatCode="dd/mm/yyyy;@"/>
    <numFmt numFmtId="172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12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5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4" fontId="3" fillId="0" borderId="0" xfId="0" applyNumberFormat="1" applyFont="1"/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7" fontId="2" fillId="0" borderId="0" xfId="0" quotePrefix="1" applyNumberFormat="1" applyFont="1"/>
    <xf numFmtId="0" fontId="10" fillId="0" borderId="0" xfId="0" applyFont="1"/>
    <xf numFmtId="0" fontId="11" fillId="0" borderId="0" xfId="0" applyFont="1"/>
    <xf numFmtId="166" fontId="11" fillId="0" borderId="0" xfId="1" applyNumberFormat="1" applyFont="1"/>
    <xf numFmtId="0" fontId="11" fillId="0" borderId="1" xfId="0" applyFont="1" applyBorder="1"/>
    <xf numFmtId="166" fontId="11" fillId="0" borderId="1" xfId="1" applyNumberFormat="1" applyFont="1" applyBorder="1"/>
    <xf numFmtId="166" fontId="11" fillId="0" borderId="0" xfId="1" applyNumberFormat="1" applyFont="1" applyAlignment="1">
      <alignment horizontal="center"/>
    </xf>
    <xf numFmtId="0" fontId="11" fillId="0" borderId="0" xfId="0" applyFont="1" applyAlignment="1"/>
    <xf numFmtId="167" fontId="11" fillId="0" borderId="0" xfId="0" applyNumberFormat="1" applyFont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 vertical="center"/>
    </xf>
    <xf numFmtId="15" fontId="11" fillId="3" borderId="21" xfId="0" quotePrefix="1" applyNumberFormat="1" applyFont="1" applyFill="1" applyBorder="1" applyAlignment="1">
      <alignment horizontal="center" vertical="center"/>
    </xf>
    <xf numFmtId="0" fontId="11" fillId="3" borderId="21" xfId="0" quotePrefix="1" applyNumberFormat="1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166" fontId="11" fillId="3" borderId="15" xfId="0" applyNumberFormat="1" applyFont="1" applyFill="1" applyBorder="1" applyAlignment="1">
      <alignment horizontal="center" vertical="center"/>
    </xf>
    <xf numFmtId="168" fontId="10" fillId="0" borderId="1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2" fillId="0" borderId="1" xfId="1" applyNumberFormat="1" applyFont="1" applyBorder="1" applyAlignment="1">
      <alignment horizontal="left" vertical="center"/>
    </xf>
    <xf numFmtId="166" fontId="10" fillId="0" borderId="0" xfId="1" applyNumberFormat="1" applyFont="1"/>
    <xf numFmtId="168" fontId="10" fillId="0" borderId="0" xfId="0" applyNumberFormat="1" applyFont="1"/>
    <xf numFmtId="0" fontId="14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167" fontId="10" fillId="0" borderId="0" xfId="0" quotePrefix="1" applyNumberFormat="1" applyFont="1"/>
    <xf numFmtId="0" fontId="15" fillId="0" borderId="0" xfId="0" applyFont="1"/>
    <xf numFmtId="169" fontId="3" fillId="0" borderId="0" xfId="0" quotePrefix="1" applyNumberFormat="1" applyFont="1"/>
    <xf numFmtId="169" fontId="3" fillId="0" borderId="0" xfId="0" applyNumberFormat="1" applyFont="1"/>
    <xf numFmtId="0" fontId="3" fillId="0" borderId="0" xfId="0" applyFont="1" applyAlignment="1"/>
    <xf numFmtId="167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70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166" fontId="3" fillId="3" borderId="15" xfId="0" applyNumberFormat="1" applyFont="1" applyFill="1" applyBorder="1" applyAlignment="1">
      <alignment horizontal="center" vertical="center"/>
    </xf>
    <xf numFmtId="0" fontId="3" fillId="3" borderId="24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166" fontId="3" fillId="3" borderId="11" xfId="1" applyNumberFormat="1" applyFont="1" applyFill="1" applyBorder="1" applyAlignment="1">
      <alignment horizontal="center" vertical="center"/>
    </xf>
    <xf numFmtId="9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6" fillId="0" borderId="0" xfId="0" applyFont="1"/>
    <xf numFmtId="166" fontId="16" fillId="0" borderId="0" xfId="1" applyNumberFormat="1" applyFont="1" applyAlignment="1">
      <alignment horizontal="center"/>
    </xf>
    <xf numFmtId="166" fontId="16" fillId="0" borderId="0" xfId="1" applyNumberFormat="1" applyFont="1"/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3" fillId="3" borderId="11" xfId="0" quotePrefix="1" applyNumberFormat="1" applyFont="1" applyFill="1" applyBorder="1" applyAlignment="1">
      <alignment horizontal="center" vertical="center" wrapText="1"/>
    </xf>
    <xf numFmtId="1" fontId="3" fillId="3" borderId="11" xfId="1" applyNumberFormat="1" applyFont="1" applyFill="1" applyBorder="1" applyAlignment="1">
      <alignment horizontal="center" vertical="center" wrapText="1"/>
    </xf>
    <xf numFmtId="1" fontId="3" fillId="3" borderId="12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166" fontId="10" fillId="0" borderId="0" xfId="1" applyNumberFormat="1" applyFont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6" fontId="3" fillId="0" borderId="25" xfId="1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quotePrefix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6" fontId="3" fillId="3" borderId="25" xfId="0" applyNumberFormat="1" applyFont="1" applyFill="1" applyBorder="1" applyAlignment="1">
      <alignment vertical="center"/>
    </xf>
    <xf numFmtId="0" fontId="2" fillId="0" borderId="0" xfId="0" quotePrefix="1" applyFont="1"/>
    <xf numFmtId="171" fontId="0" fillId="0" borderId="24" xfId="0" applyNumberFormat="1" applyFont="1" applyBorder="1" applyAlignment="1">
      <alignment horizontal="center" vertical="center" wrapText="1"/>
    </xf>
    <xf numFmtId="49" fontId="3" fillId="3" borderId="11" xfId="0" quotePrefix="1" applyNumberFormat="1" applyFont="1" applyFill="1" applyBorder="1" applyAlignment="1">
      <alignment horizontal="center" vertical="center" wrapText="1"/>
    </xf>
    <xf numFmtId="171" fontId="0" fillId="0" borderId="2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3" fillId="0" borderId="0" xfId="0" quotePrefix="1" applyFont="1"/>
    <xf numFmtId="166" fontId="3" fillId="0" borderId="27" xfId="1" applyNumberFormat="1" applyFont="1" applyBorder="1" applyAlignment="1">
      <alignment horizontal="center" vertical="center"/>
    </xf>
    <xf numFmtId="166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168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166" fontId="3" fillId="0" borderId="15" xfId="1" applyNumberFormat="1" applyFont="1" applyBorder="1" applyAlignment="1">
      <alignment horizontal="center" vertical="center"/>
    </xf>
    <xf numFmtId="1" fontId="3" fillId="0" borderId="0" xfId="0" applyNumberFormat="1" applyFont="1"/>
    <xf numFmtId="1" fontId="3" fillId="0" borderId="1" xfId="0" applyNumberFormat="1" applyFont="1" applyBorder="1"/>
    <xf numFmtId="1" fontId="2" fillId="2" borderId="7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1" applyNumberFormat="1" applyFont="1" applyAlignment="1">
      <alignment horizontal="left" vertical="center"/>
    </xf>
    <xf numFmtId="1" fontId="10" fillId="0" borderId="0" xfId="1" applyNumberFormat="1" applyFont="1" applyBorder="1" applyAlignment="1">
      <alignment horizontal="left" vertical="center"/>
    </xf>
    <xf numFmtId="1" fontId="2" fillId="0" borderId="1" xfId="1" applyNumberFormat="1" applyFont="1" applyBorder="1" applyAlignment="1">
      <alignment horizontal="left" vertical="center"/>
    </xf>
    <xf numFmtId="1" fontId="2" fillId="0" borderId="0" xfId="1" applyNumberFormat="1" applyFont="1"/>
    <xf numFmtId="1" fontId="2" fillId="0" borderId="0" xfId="0" applyNumberFormat="1" applyFont="1"/>
    <xf numFmtId="1" fontId="3" fillId="0" borderId="0" xfId="0" applyNumberFormat="1" applyFont="1" applyBorder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166" fontId="3" fillId="0" borderId="15" xfId="1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3" fillId="3" borderId="22" xfId="1" applyNumberFormat="1" applyFont="1" applyFill="1" applyBorder="1" applyAlignment="1">
      <alignment horizontal="center" vertical="center" wrapText="1"/>
    </xf>
    <xf numFmtId="166" fontId="3" fillId="3" borderId="0" xfId="0" applyNumberFormat="1" applyFont="1" applyFill="1"/>
    <xf numFmtId="0" fontId="3" fillId="3" borderId="0" xfId="0" applyFont="1" applyFill="1"/>
    <xf numFmtId="164" fontId="3" fillId="3" borderId="0" xfId="0" applyNumberFormat="1" applyFont="1" applyFill="1"/>
    <xf numFmtId="168" fontId="3" fillId="3" borderId="0" xfId="0" applyNumberFormat="1" applyFont="1" applyFill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172" fontId="3" fillId="0" borderId="0" xfId="3" applyNumberFormat="1" applyFont="1"/>
    <xf numFmtId="172" fontId="2" fillId="0" borderId="0" xfId="3" applyNumberFormat="1" applyFont="1"/>
    <xf numFmtId="164" fontId="3" fillId="0" borderId="31" xfId="0" applyNumberFormat="1" applyFont="1" applyBorder="1" applyAlignment="1">
      <alignment horizontal="center" vertical="center"/>
    </xf>
    <xf numFmtId="172" fontId="3" fillId="0" borderId="0" xfId="0" applyNumberFormat="1" applyFont="1"/>
    <xf numFmtId="168" fontId="2" fillId="3" borderId="0" xfId="0" applyNumberFormat="1" applyFont="1" applyFill="1"/>
    <xf numFmtId="0" fontId="3" fillId="4" borderId="0" xfId="0" applyFont="1" applyFill="1"/>
    <xf numFmtId="172" fontId="3" fillId="4" borderId="0" xfId="0" applyNumberFormat="1" applyFont="1" applyFill="1"/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6" fontId="11" fillId="3" borderId="22" xfId="0" applyNumberFormat="1" applyFont="1" applyFill="1" applyBorder="1" applyAlignment="1">
      <alignment horizontal="center" vertical="center"/>
    </xf>
    <xf numFmtId="166" fontId="11" fillId="3" borderId="23" xfId="0" applyNumberFormat="1" applyFont="1" applyFill="1" applyBorder="1" applyAlignment="1">
      <alignment horizontal="center" vertical="center"/>
    </xf>
    <xf numFmtId="0" fontId="11" fillId="3" borderId="21" xfId="0" quotePrefix="1" applyNumberFormat="1" applyFont="1" applyFill="1" applyBorder="1" applyAlignment="1">
      <alignment horizontal="center" vertical="center"/>
    </xf>
    <xf numFmtId="0" fontId="11" fillId="3" borderId="12" xfId="0" quotePrefix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6" fontId="10" fillId="2" borderId="7" xfId="1" applyNumberFormat="1" applyFont="1" applyFill="1" applyBorder="1" applyAlignment="1">
      <alignment horizontal="center"/>
    </xf>
    <xf numFmtId="166" fontId="10" fillId="2" borderId="8" xfId="1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1" xfId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166" fontId="16" fillId="0" borderId="0" xfId="1" applyNumberFormat="1" applyFont="1" applyAlignment="1">
      <alignment horizontal="left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center"/>
    </xf>
    <xf numFmtId="166" fontId="3" fillId="0" borderId="24" xfId="1" applyNumberFormat="1" applyFont="1" applyBorder="1" applyAlignment="1">
      <alignment horizontal="center" vertic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28" xfId="1" applyNumberFormat="1" applyFont="1" applyBorder="1" applyAlignment="1">
      <alignment horizontal="center" vertical="center"/>
    </xf>
    <xf numFmtId="166" fontId="3" fillId="0" borderId="29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27" xfId="1" applyNumberFormat="1" applyFont="1" applyBorder="1" applyAlignment="1">
      <alignment horizontal="center" vertical="center"/>
    </xf>
    <xf numFmtId="166" fontId="3" fillId="0" borderId="30" xfId="1" applyNumberFormat="1" applyFont="1" applyBorder="1" applyAlignment="1">
      <alignment horizontal="center" vertical="center"/>
    </xf>
    <xf numFmtId="164" fontId="16" fillId="0" borderId="22" xfId="2" applyFont="1" applyBorder="1" applyAlignment="1">
      <alignment horizontal="center" vertical="center"/>
    </xf>
    <xf numFmtId="164" fontId="16" fillId="0" borderId="23" xfId="2" applyFont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3" fillId="3" borderId="21" xfId="0" quotePrefix="1" applyNumberFormat="1" applyFont="1" applyFill="1" applyBorder="1" applyAlignment="1">
      <alignment horizontal="center" vertical="center" wrapText="1"/>
    </xf>
    <xf numFmtId="0" fontId="3" fillId="3" borderId="12" xfId="0" quotePrefix="1" applyNumberFormat="1" applyFont="1" applyFill="1" applyBorder="1" applyAlignment="1">
      <alignment horizontal="center" vertical="center" wrapText="1"/>
    </xf>
  </cellXfs>
  <cellStyles count="4">
    <cellStyle name="Comma" xfId="3" builtinId="3"/>
    <cellStyle name="Comma [0] 2" xfId="2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externalLink" Target="externalLinks/externalLink5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3.xml"/><Relationship Id="rId74" Type="http://schemas.openxmlformats.org/officeDocument/2006/relationships/externalLink" Target="externalLinks/externalLink11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externalLink" Target="externalLinks/externalLink1.xml"/><Relationship Id="rId69" Type="http://schemas.openxmlformats.org/officeDocument/2006/relationships/externalLink" Target="externalLinks/externalLink6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externalLink" Target="externalLinks/externalLink9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externalLink" Target="externalLinks/externalLink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externalLink" Target="externalLinks/externalLink7.xml"/><Relationship Id="rId75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externalLink" Target="externalLinks/externalLink2.xml"/><Relationship Id="rId73" Type="http://schemas.openxmlformats.org/officeDocument/2006/relationships/externalLink" Target="externalLinks/externalLink10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5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6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9588"/>
          <a:ext cx="2333625" cy="11620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36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352425</xdr:colOff>
      <xdr:row>67</xdr:row>
      <xdr:rowOff>163229</xdr:rowOff>
    </xdr:from>
    <xdr:to>
      <xdr:col>10</xdr:col>
      <xdr:colOff>333375</xdr:colOff>
      <xdr:row>74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2575" y="24404354"/>
          <a:ext cx="2762250" cy="12940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36</xdr:row>
      <xdr:rowOff>95250</xdr:rowOff>
    </xdr:from>
    <xdr:to>
      <xdr:col>16</xdr:col>
      <xdr:colOff>219075</xdr:colOff>
      <xdr:row>42</xdr:row>
      <xdr:rowOff>73173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8705850"/>
          <a:ext cx="2514600" cy="1178073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92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47</xdr:row>
      <xdr:rowOff>39404</xdr:rowOff>
    </xdr:from>
    <xdr:to>
      <xdr:col>10</xdr:col>
      <xdr:colOff>342900</xdr:colOff>
      <xdr:row>53</xdr:row>
      <xdr:rowOff>85724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5965204"/>
          <a:ext cx="2762250" cy="1294095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1</xdr:row>
      <xdr:rowOff>41463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24148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41</xdr:row>
      <xdr:rowOff>95250</xdr:rowOff>
    </xdr:from>
    <xdr:to>
      <xdr:col>16</xdr:col>
      <xdr:colOff>221316</xdr:colOff>
      <xdr:row>46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29</xdr:row>
      <xdr:rowOff>133350</xdr:rowOff>
    </xdr:from>
    <xdr:to>
      <xdr:col>14</xdr:col>
      <xdr:colOff>552450</xdr:colOff>
      <xdr:row>34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97917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7381875"/>
          <a:ext cx="2124075" cy="102869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35</xdr:row>
      <xdr:rowOff>95250</xdr:rowOff>
    </xdr:from>
    <xdr:to>
      <xdr:col>16</xdr:col>
      <xdr:colOff>219075</xdr:colOff>
      <xdr:row>41</xdr:row>
      <xdr:rowOff>73173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8705850"/>
          <a:ext cx="2514600" cy="1178073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247650</xdr:colOff>
      <xdr:row>45</xdr:row>
      <xdr:rowOff>96554</xdr:rowOff>
    </xdr:from>
    <xdr:to>
      <xdr:col>16</xdr:col>
      <xdr:colOff>571500</xdr:colOff>
      <xdr:row>51</xdr:row>
      <xdr:rowOff>142874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13660154"/>
          <a:ext cx="2762250" cy="129409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485775</xdr:colOff>
      <xdr:row>36</xdr:row>
      <xdr:rowOff>1304</xdr:rowOff>
    </xdr:from>
    <xdr:to>
      <xdr:col>15</xdr:col>
      <xdr:colOff>371475</xdr:colOff>
      <xdr:row>42</xdr:row>
      <xdr:rowOff>66674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650" y="8897654"/>
          <a:ext cx="2762250" cy="129409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261848</xdr:colOff>
      <xdr:row>1</xdr:row>
      <xdr:rowOff>90166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75952" y="287855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395018</xdr:colOff>
      <xdr:row>73</xdr:row>
      <xdr:rowOff>121356</xdr:rowOff>
    </xdr:from>
    <xdr:to>
      <xdr:col>10</xdr:col>
      <xdr:colOff>316662</xdr:colOff>
      <xdr:row>79</xdr:row>
      <xdr:rowOff>167676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9122" y="25191875"/>
          <a:ext cx="2770158" cy="1277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32</xdr:row>
      <xdr:rowOff>190500</xdr:rowOff>
    </xdr:from>
    <xdr:to>
      <xdr:col>15</xdr:col>
      <xdr:colOff>335616</xdr:colOff>
      <xdr:row>38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7381875"/>
          <a:ext cx="1850091" cy="1058263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304800</xdr:colOff>
      <xdr:row>1</xdr:row>
      <xdr:rowOff>60513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260538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59</xdr:row>
      <xdr:rowOff>1304</xdr:rowOff>
    </xdr:from>
    <xdr:to>
      <xdr:col>16</xdr:col>
      <xdr:colOff>514350</xdr:colOff>
      <xdr:row>65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7400" y="22099304"/>
          <a:ext cx="2762250" cy="1294095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10</xdr:col>
      <xdr:colOff>352425</xdr:colOff>
      <xdr:row>51</xdr:row>
      <xdr:rowOff>29879</xdr:rowOff>
    </xdr:from>
    <xdr:to>
      <xdr:col>14</xdr:col>
      <xdr:colOff>238125</xdr:colOff>
      <xdr:row>57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5" y="18479804"/>
          <a:ext cx="2762250" cy="1294095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30</xdr:row>
      <xdr:rowOff>133350</xdr:rowOff>
    </xdr:from>
    <xdr:to>
      <xdr:col>14</xdr:col>
      <xdr:colOff>552450</xdr:colOff>
      <xdr:row>35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504825</xdr:colOff>
      <xdr:row>36</xdr:row>
      <xdr:rowOff>144179</xdr:rowOff>
    </xdr:from>
    <xdr:to>
      <xdr:col>15</xdr:col>
      <xdr:colOff>390525</xdr:colOff>
      <xdr:row>42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75" y="8221379"/>
          <a:ext cx="2762250" cy="1294095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695325</xdr:colOff>
      <xdr:row>45</xdr:row>
      <xdr:rowOff>172754</xdr:rowOff>
    </xdr:from>
    <xdr:to>
      <xdr:col>15</xdr:col>
      <xdr:colOff>581025</xdr:colOff>
      <xdr:row>52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6375" y="15717554"/>
          <a:ext cx="2762250" cy="1294095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228600</xdr:colOff>
      <xdr:row>30</xdr:row>
      <xdr:rowOff>163229</xdr:rowOff>
    </xdr:from>
    <xdr:to>
      <xdr:col>15</xdr:col>
      <xdr:colOff>114300</xdr:colOff>
      <xdr:row>37</xdr:row>
      <xdr:rowOff>57149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53475" y="7040279"/>
          <a:ext cx="2762250" cy="1294095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219075</xdr:colOff>
      <xdr:row>37</xdr:row>
      <xdr:rowOff>163229</xdr:rowOff>
    </xdr:from>
    <xdr:to>
      <xdr:col>15</xdr:col>
      <xdr:colOff>104775</xdr:colOff>
      <xdr:row>44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20125" y="8850029"/>
          <a:ext cx="2762250" cy="1294095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11</xdr:col>
      <xdr:colOff>600075</xdr:colOff>
      <xdr:row>33</xdr:row>
      <xdr:rowOff>115604</xdr:rowOff>
    </xdr:from>
    <xdr:to>
      <xdr:col>15</xdr:col>
      <xdr:colOff>485775</xdr:colOff>
      <xdr:row>40</xdr:row>
      <xdr:rowOff>9524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1125" y="8002304"/>
          <a:ext cx="2762250" cy="1294095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66675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11</xdr:col>
      <xdr:colOff>209550</xdr:colOff>
      <xdr:row>38</xdr:row>
      <xdr:rowOff>9525</xdr:rowOff>
    </xdr:from>
    <xdr:to>
      <xdr:col>13</xdr:col>
      <xdr:colOff>952500</xdr:colOff>
      <xdr:row>44</xdr:row>
      <xdr:rowOff>103470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0" y="8658225"/>
          <a:ext cx="2762250" cy="1294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238125</xdr:colOff>
      <xdr:row>71</xdr:row>
      <xdr:rowOff>67979</xdr:rowOff>
    </xdr:from>
    <xdr:to>
      <xdr:col>18</xdr:col>
      <xdr:colOff>561975</xdr:colOff>
      <xdr:row>77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31529054"/>
          <a:ext cx="2762250" cy="1294095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37</xdr:row>
      <xdr:rowOff>67979</xdr:rowOff>
    </xdr:from>
    <xdr:to>
      <xdr:col>16</xdr:col>
      <xdr:colOff>466725</xdr:colOff>
      <xdr:row>43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5" y="8754779"/>
          <a:ext cx="2762250" cy="1294095"/>
        </a:xfrm>
        <a:prstGeom prst="rect">
          <a:avLst/>
        </a:prstGeom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257175</xdr:colOff>
      <xdr:row>1</xdr:row>
      <xdr:rowOff>98613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2986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43</xdr:row>
      <xdr:rowOff>95250</xdr:rowOff>
    </xdr:from>
    <xdr:to>
      <xdr:col>16</xdr:col>
      <xdr:colOff>221316</xdr:colOff>
      <xdr:row>48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10775" y="1046797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31</xdr:row>
      <xdr:rowOff>133350</xdr:rowOff>
    </xdr:from>
    <xdr:to>
      <xdr:col>14</xdr:col>
      <xdr:colOff>552450</xdr:colOff>
      <xdr:row>36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848725" y="8058150"/>
          <a:ext cx="2124075" cy="10286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37</xdr:row>
      <xdr:rowOff>142875</xdr:rowOff>
    </xdr:from>
    <xdr:to>
      <xdr:col>16</xdr:col>
      <xdr:colOff>173691</xdr:colOff>
      <xdr:row>43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82175" y="9620250"/>
          <a:ext cx="1850091" cy="10582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37</xdr:row>
      <xdr:rowOff>142875</xdr:rowOff>
    </xdr:from>
    <xdr:to>
      <xdr:col>15</xdr:col>
      <xdr:colOff>345141</xdr:colOff>
      <xdr:row>43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9086850"/>
          <a:ext cx="1850091" cy="105826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8" name="Picture 7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267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2194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11" name="Picture 10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267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057775"/>
          <a:ext cx="2124075" cy="1028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Performa%20yang%20sudah%20ter%20invoice/39_Performa%20Invoice%20Sicepat_BATAM_Priode%2001-20%20November%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52_Performa%20Invoice%20Sicepat%20Periode%20November_Tern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45_Performa%20Invoice%20Sicepat%20Periode_Oktober_Timik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47_Performa%20Invoice%20Sicepat%20Periode%20%20Oktober_MANOKWAR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48_Performa%20Invoice%20Sicepat_Periode%20Oktober%2021_AMB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1_Performa%20Invoice%20Sicepat%20Periode%20%20Oktober_JAYAPUR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Performa%20yang%20sudah%20ter%20invoice/40_Performa%20Invoice%20Sicepat_Periode%2001%20-15%20November%2021_PONTOANA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2_Performa%20Invoice%20Sicepat%20Periode%20%20Oktober_Tanjung%20Panda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6_Performa%20Invoice%20Sicepat%20Periode_AOktober_Tanjung%20Pinan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3_Performa%20Invoice%20Sicepat%20Periode_Oktober_Ternat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4_Performa%20Invoice%20Sicepat_Periode%2016-%2030%20November%2021_PONTIANA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49_Performa%20Invoice%20Sicepat%20Periode%2021-30%20November%2021_BATAM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PT.%20PERISAI%20CAKRAWALA%20INDONESIA/INVOICE/Performa/2021/Sicepat/51_Performa%20Invoice%20Sicepat%20Periode%20November%2021_TANJUNG%20PIN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_Sicepat_Batam"/>
      <sheetName val="403451"/>
      <sheetName val="402442"/>
      <sheetName val="402447"/>
      <sheetName val="402320"/>
      <sheetName val="403936"/>
      <sheetName val="402325"/>
      <sheetName val="403282"/>
      <sheetName val="402326"/>
      <sheetName val="404008"/>
      <sheetName val="402331"/>
      <sheetName val="404010"/>
      <sheetName val="402334"/>
      <sheetName val="404015"/>
      <sheetName val="402338"/>
      <sheetName val="404016"/>
      <sheetName val="402324"/>
      <sheetName val="404018"/>
      <sheetName val="402346"/>
      <sheetName val="404020"/>
      <sheetName val="402349"/>
      <sheetName val="404022"/>
      <sheetName val="403854"/>
      <sheetName val="403940"/>
      <sheetName val="403858"/>
      <sheetName val="403860"/>
      <sheetName val="403942"/>
      <sheetName val="403864"/>
      <sheetName val="403866"/>
      <sheetName val="403211"/>
      <sheetName val="403870"/>
      <sheetName val="404025"/>
      <sheetName val="403872"/>
      <sheetName val="403214"/>
      <sheetName val="403874"/>
      <sheetName val="406053"/>
      <sheetName val="403876"/>
      <sheetName val="403217"/>
      <sheetName val="403882"/>
      <sheetName val="404029"/>
      <sheetName val="403888"/>
      <sheetName val="403894"/>
    </sheetNames>
    <sheetDataSet>
      <sheetData sheetId="0"/>
      <sheetData sheetId="1">
        <row r="3">
          <cell r="A3">
            <v>403451</v>
          </cell>
          <cell r="E3">
            <v>44501</v>
          </cell>
        </row>
        <row r="4">
          <cell r="N4">
            <v>9.1</v>
          </cell>
        </row>
      </sheetData>
      <sheetData sheetId="2">
        <row r="3">
          <cell r="A3">
            <v>402442</v>
          </cell>
          <cell r="E3">
            <v>44501</v>
          </cell>
        </row>
        <row r="11">
          <cell r="N11">
            <v>137.88624999999999</v>
          </cell>
        </row>
      </sheetData>
      <sheetData sheetId="3">
        <row r="3">
          <cell r="A3">
            <v>402447</v>
          </cell>
          <cell r="E3">
            <v>44502</v>
          </cell>
        </row>
        <row r="25">
          <cell r="N25">
            <v>333.5865</v>
          </cell>
        </row>
      </sheetData>
      <sheetData sheetId="4">
        <row r="3">
          <cell r="A3">
            <v>402320</v>
          </cell>
          <cell r="E3">
            <v>44502</v>
          </cell>
        </row>
        <row r="9">
          <cell r="N9">
            <v>111.68499999999999</v>
          </cell>
        </row>
      </sheetData>
      <sheetData sheetId="5">
        <row r="3">
          <cell r="A3">
            <v>403936</v>
          </cell>
          <cell r="E3">
            <v>44503</v>
          </cell>
        </row>
        <row r="4">
          <cell r="N4">
            <v>7</v>
          </cell>
        </row>
      </sheetData>
      <sheetData sheetId="6">
        <row r="3">
          <cell r="A3">
            <v>402325</v>
          </cell>
          <cell r="E3">
            <v>44503</v>
          </cell>
        </row>
        <row r="46">
          <cell r="N46">
            <v>978.7170000000001</v>
          </cell>
        </row>
      </sheetData>
      <sheetData sheetId="7">
        <row r="3">
          <cell r="A3">
            <v>403282</v>
          </cell>
          <cell r="E3">
            <v>44504</v>
          </cell>
        </row>
        <row r="17">
          <cell r="N17">
            <v>367.77424999999999</v>
          </cell>
        </row>
      </sheetData>
      <sheetData sheetId="8">
        <row r="3">
          <cell r="A3">
            <v>402326</v>
          </cell>
          <cell r="E3">
            <v>44504</v>
          </cell>
        </row>
        <row r="39">
          <cell r="N39">
            <v>546.08050000000003</v>
          </cell>
        </row>
      </sheetData>
      <sheetData sheetId="9">
        <row r="3">
          <cell r="A3">
            <v>404008</v>
          </cell>
          <cell r="E3">
            <v>44505</v>
          </cell>
        </row>
        <row r="8">
          <cell r="N8">
            <v>74.547499999999999</v>
          </cell>
        </row>
      </sheetData>
      <sheetData sheetId="10">
        <row r="3">
          <cell r="A3">
            <v>402331</v>
          </cell>
          <cell r="E3">
            <v>44505</v>
          </cell>
        </row>
        <row r="48">
          <cell r="N48">
            <v>1003.1329999999999</v>
          </cell>
        </row>
      </sheetData>
      <sheetData sheetId="11">
        <row r="3">
          <cell r="A3">
            <v>404010</v>
          </cell>
          <cell r="E3">
            <v>44506</v>
          </cell>
        </row>
        <row r="9">
          <cell r="N9">
            <v>84.731999999999999</v>
          </cell>
        </row>
      </sheetData>
      <sheetData sheetId="12">
        <row r="3">
          <cell r="A3">
            <v>402334</v>
          </cell>
          <cell r="E3">
            <v>44506</v>
          </cell>
        </row>
        <row r="41">
          <cell r="N41">
            <v>982.31575000000009</v>
          </cell>
        </row>
      </sheetData>
      <sheetData sheetId="13">
        <row r="3">
          <cell r="A3">
            <v>404015</v>
          </cell>
          <cell r="E3">
            <v>44507</v>
          </cell>
        </row>
        <row r="16">
          <cell r="N16">
            <v>285.66700000000003</v>
          </cell>
        </row>
      </sheetData>
      <sheetData sheetId="14">
        <row r="3">
          <cell r="A3">
            <v>402338</v>
          </cell>
          <cell r="E3">
            <v>44507</v>
          </cell>
        </row>
        <row r="15">
          <cell r="N15">
            <v>253.45599999999999</v>
          </cell>
        </row>
      </sheetData>
      <sheetData sheetId="15">
        <row r="3">
          <cell r="A3">
            <v>404016</v>
          </cell>
          <cell r="E3">
            <v>44508</v>
          </cell>
        </row>
        <row r="5">
          <cell r="N5">
            <v>23.852</v>
          </cell>
        </row>
      </sheetData>
      <sheetData sheetId="16">
        <row r="3">
          <cell r="A3">
            <v>402324</v>
          </cell>
          <cell r="E3">
            <v>44508</v>
          </cell>
        </row>
        <row r="16">
          <cell r="N16">
            <v>226.57374999999996</v>
          </cell>
        </row>
      </sheetData>
      <sheetData sheetId="17">
        <row r="3">
          <cell r="A3">
            <v>404018</v>
          </cell>
          <cell r="E3">
            <v>44509</v>
          </cell>
        </row>
        <row r="9">
          <cell r="N9">
            <v>213.24799999999999</v>
          </cell>
        </row>
      </sheetData>
      <sheetData sheetId="18">
        <row r="3">
          <cell r="A3">
            <v>402346</v>
          </cell>
          <cell r="E3">
            <v>44509</v>
          </cell>
        </row>
        <row r="30">
          <cell r="N30">
            <v>411.67124999999999</v>
          </cell>
        </row>
      </sheetData>
      <sheetData sheetId="19">
        <row r="3">
          <cell r="A3">
            <v>404020</v>
          </cell>
          <cell r="E3">
            <v>44510</v>
          </cell>
        </row>
        <row r="8">
          <cell r="N8">
            <v>56.859000000000002</v>
          </cell>
        </row>
      </sheetData>
      <sheetData sheetId="20">
        <row r="3">
          <cell r="A3">
            <v>402349</v>
          </cell>
          <cell r="E3">
            <v>44510</v>
          </cell>
        </row>
        <row r="23">
          <cell r="N23">
            <v>396.29325</v>
          </cell>
        </row>
      </sheetData>
      <sheetData sheetId="21">
        <row r="3">
          <cell r="A3">
            <v>404022</v>
          </cell>
          <cell r="E3">
            <v>44511</v>
          </cell>
        </row>
        <row r="4">
          <cell r="N4">
            <v>8.64</v>
          </cell>
        </row>
      </sheetData>
      <sheetData sheetId="22">
        <row r="3">
          <cell r="A3">
            <v>403854</v>
          </cell>
          <cell r="E3">
            <v>44511</v>
          </cell>
        </row>
        <row r="29">
          <cell r="N29">
            <v>504.87900000000008</v>
          </cell>
        </row>
      </sheetData>
      <sheetData sheetId="23">
        <row r="3">
          <cell r="A3">
            <v>403940</v>
          </cell>
          <cell r="E3">
            <v>44512</v>
          </cell>
        </row>
        <row r="6">
          <cell r="N6">
            <v>45.932000000000002</v>
          </cell>
        </row>
      </sheetData>
      <sheetData sheetId="24">
        <row r="3">
          <cell r="A3">
            <v>403858</v>
          </cell>
          <cell r="E3">
            <v>44512</v>
          </cell>
        </row>
        <row r="44">
          <cell r="N44">
            <v>794.56725000000029</v>
          </cell>
        </row>
      </sheetData>
      <sheetData sheetId="25">
        <row r="3">
          <cell r="A3">
            <v>403860</v>
          </cell>
          <cell r="E3">
            <v>44512</v>
          </cell>
        </row>
        <row r="10">
          <cell r="N10">
            <v>113.14775</v>
          </cell>
        </row>
      </sheetData>
      <sheetData sheetId="26">
        <row r="3">
          <cell r="A3">
            <v>403942</v>
          </cell>
          <cell r="E3">
            <v>44513</v>
          </cell>
        </row>
        <row r="9">
          <cell r="N9">
            <v>124.702</v>
          </cell>
        </row>
      </sheetData>
      <sheetData sheetId="27">
        <row r="3">
          <cell r="A3">
            <v>403864</v>
          </cell>
          <cell r="E3">
            <v>44513</v>
          </cell>
        </row>
        <row r="49">
          <cell r="N49">
            <v>874.76925000000006</v>
          </cell>
        </row>
      </sheetData>
      <sheetData sheetId="28">
        <row r="3">
          <cell r="A3">
            <v>403866</v>
          </cell>
          <cell r="E3">
            <v>44513</v>
          </cell>
        </row>
        <row r="29">
          <cell r="N29">
            <v>272.75125000000003</v>
          </cell>
        </row>
      </sheetData>
      <sheetData sheetId="29">
        <row r="3">
          <cell r="A3">
            <v>403211</v>
          </cell>
          <cell r="E3">
            <v>44514</v>
          </cell>
        </row>
        <row r="5">
          <cell r="N5">
            <v>47.304249999999996</v>
          </cell>
        </row>
      </sheetData>
      <sheetData sheetId="30">
        <row r="3">
          <cell r="A3">
            <v>403870</v>
          </cell>
          <cell r="E3">
            <v>44514</v>
          </cell>
        </row>
        <row r="37">
          <cell r="N37">
            <v>700.14375000000007</v>
          </cell>
        </row>
      </sheetData>
      <sheetData sheetId="31">
        <row r="3">
          <cell r="A3">
            <v>404025</v>
          </cell>
          <cell r="E3">
            <v>44515</v>
          </cell>
        </row>
        <row r="7">
          <cell r="N7">
            <v>60.25</v>
          </cell>
        </row>
      </sheetData>
      <sheetData sheetId="32">
        <row r="3">
          <cell r="A3">
            <v>403872</v>
          </cell>
          <cell r="E3">
            <v>44515</v>
          </cell>
        </row>
        <row r="19">
          <cell r="N19">
            <v>288.70299999999997</v>
          </cell>
        </row>
      </sheetData>
      <sheetData sheetId="33">
        <row r="3">
          <cell r="A3">
            <v>403214</v>
          </cell>
          <cell r="E3">
            <v>44516</v>
          </cell>
        </row>
        <row r="10">
          <cell r="N10">
            <v>143</v>
          </cell>
        </row>
      </sheetData>
      <sheetData sheetId="34">
        <row r="3">
          <cell r="A3">
            <v>403874</v>
          </cell>
          <cell r="E3">
            <v>44516</v>
          </cell>
        </row>
        <row r="33">
          <cell r="N33">
            <v>544.58325000000002</v>
          </cell>
        </row>
      </sheetData>
      <sheetData sheetId="35">
        <row r="3">
          <cell r="A3">
            <v>406053</v>
          </cell>
          <cell r="E3">
            <v>44517</v>
          </cell>
        </row>
        <row r="6">
          <cell r="N6">
            <v>44.127000000000002</v>
          </cell>
        </row>
      </sheetData>
      <sheetData sheetId="36">
        <row r="3">
          <cell r="A3">
            <v>403876</v>
          </cell>
          <cell r="E3">
            <v>44517</v>
          </cell>
        </row>
        <row r="60">
          <cell r="N60">
            <v>1225.3450000000003</v>
          </cell>
        </row>
      </sheetData>
      <sheetData sheetId="37">
        <row r="3">
          <cell r="A3">
            <v>403217</v>
          </cell>
          <cell r="E3">
            <v>44518</v>
          </cell>
        </row>
        <row r="10">
          <cell r="N10">
            <v>76.635000000000005</v>
          </cell>
        </row>
      </sheetData>
      <sheetData sheetId="38">
        <row r="3">
          <cell r="A3">
            <v>403882</v>
          </cell>
          <cell r="E3">
            <v>44518</v>
          </cell>
        </row>
        <row r="48">
          <cell r="N48">
            <v>672.6557499999999</v>
          </cell>
        </row>
      </sheetData>
      <sheetData sheetId="39">
        <row r="3">
          <cell r="A3">
            <v>404029</v>
          </cell>
          <cell r="E3">
            <v>44519</v>
          </cell>
        </row>
        <row r="5">
          <cell r="N5">
            <v>37</v>
          </cell>
        </row>
      </sheetData>
      <sheetData sheetId="40">
        <row r="3">
          <cell r="A3">
            <v>403888</v>
          </cell>
          <cell r="E3">
            <v>44519</v>
          </cell>
        </row>
        <row r="43">
          <cell r="N43">
            <v>570.15150000000006</v>
          </cell>
        </row>
      </sheetData>
      <sheetData sheetId="41">
        <row r="3">
          <cell r="A3">
            <v>403894</v>
          </cell>
          <cell r="E3">
            <v>44520</v>
          </cell>
        </row>
        <row r="31">
          <cell r="N31">
            <v>428.94600000000003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2_Sicepat_Ternate"/>
      <sheetName val="402321"/>
      <sheetName val="402348"/>
      <sheetName val="403856"/>
      <sheetName val="403862"/>
      <sheetName val="403886"/>
      <sheetName val="403892"/>
      <sheetName val="406075"/>
      <sheetName val="403718"/>
      <sheetName val="403722"/>
      <sheetName val="403731"/>
      <sheetName val="403739"/>
    </sheetNames>
    <sheetDataSet>
      <sheetData sheetId="0"/>
      <sheetData sheetId="1">
        <row r="3">
          <cell r="A3">
            <v>402321</v>
          </cell>
          <cell r="E3">
            <v>44503</v>
          </cell>
        </row>
        <row r="6">
          <cell r="N6">
            <v>150</v>
          </cell>
        </row>
      </sheetData>
      <sheetData sheetId="2">
        <row r="3">
          <cell r="A3">
            <v>402348</v>
          </cell>
          <cell r="E3">
            <v>44509</v>
          </cell>
        </row>
        <row r="7">
          <cell r="N7">
            <v>188.108</v>
          </cell>
        </row>
      </sheetData>
      <sheetData sheetId="3">
        <row r="3">
          <cell r="A3">
            <v>403856</v>
          </cell>
          <cell r="E3">
            <v>44511</v>
          </cell>
        </row>
        <row r="24">
          <cell r="N24">
            <v>361.67100000000005</v>
          </cell>
        </row>
      </sheetData>
      <sheetData sheetId="4">
        <row r="3">
          <cell r="A3">
            <v>403862</v>
          </cell>
          <cell r="E3">
            <v>44512</v>
          </cell>
        </row>
        <row r="19">
          <cell r="N19">
            <v>400.55800000000005</v>
          </cell>
        </row>
      </sheetData>
      <sheetData sheetId="5">
        <row r="3">
          <cell r="A3">
            <v>403886</v>
          </cell>
          <cell r="E3">
            <v>44518</v>
          </cell>
        </row>
      </sheetData>
      <sheetData sheetId="6">
        <row r="3">
          <cell r="A3">
            <v>403892</v>
          </cell>
          <cell r="E3">
            <v>44519</v>
          </cell>
        </row>
      </sheetData>
      <sheetData sheetId="7">
        <row r="3">
          <cell r="A3">
            <v>406075</v>
          </cell>
          <cell r="E3">
            <v>44522</v>
          </cell>
        </row>
      </sheetData>
      <sheetData sheetId="8">
        <row r="3">
          <cell r="A3">
            <v>403718</v>
          </cell>
          <cell r="E3">
            <v>44526</v>
          </cell>
        </row>
        <row r="11">
          <cell r="N11">
            <v>372.95500000000004</v>
          </cell>
        </row>
      </sheetData>
      <sheetData sheetId="9">
        <row r="3">
          <cell r="E3">
            <v>44527</v>
          </cell>
        </row>
        <row r="7">
          <cell r="N7">
            <v>151.68124999999998</v>
          </cell>
        </row>
      </sheetData>
      <sheetData sheetId="10">
        <row r="3">
          <cell r="A3">
            <v>403731</v>
          </cell>
          <cell r="E3">
            <v>44528</v>
          </cell>
        </row>
      </sheetData>
      <sheetData sheetId="11">
        <row r="3">
          <cell r="A3">
            <v>403739</v>
          </cell>
          <cell r="E3">
            <v>44530</v>
          </cell>
        </row>
        <row r="8">
          <cell r="N8">
            <v>125.7825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5_Sicepat_Timkia"/>
      <sheetName val="402549"/>
    </sheetNames>
    <sheetDataSet>
      <sheetData sheetId="0" refreshError="1"/>
      <sheetData sheetId="1">
        <row r="3">
          <cell r="A3">
            <v>402549</v>
          </cell>
          <cell r="E3" t="str">
            <v>26-Okt-21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7_Sicepat_Manokwari"/>
      <sheetName val="402546"/>
      <sheetName val="402547"/>
    </sheetNames>
    <sheetDataSet>
      <sheetData sheetId="0" refreshError="1"/>
      <sheetData sheetId="1">
        <row r="3">
          <cell r="A3">
            <v>402546</v>
          </cell>
          <cell r="E3">
            <v>44487</v>
          </cell>
        </row>
        <row r="7">
          <cell r="N7">
            <v>142.92000000000002</v>
          </cell>
        </row>
        <row r="12">
          <cell r="P12">
            <v>1782784.0799999998</v>
          </cell>
        </row>
      </sheetData>
      <sheetData sheetId="2">
        <row r="3">
          <cell r="A3">
            <v>402547</v>
          </cell>
          <cell r="E3" t="str">
            <v>26-Okt-21</v>
          </cell>
        </row>
        <row r="11">
          <cell r="N11">
            <v>230.428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Sicepat_Ambon"/>
      <sheetName val="402429"/>
      <sheetName val="402436"/>
    </sheetNames>
    <sheetDataSet>
      <sheetData sheetId="0" refreshError="1"/>
      <sheetData sheetId="1">
        <row r="3">
          <cell r="A3">
            <v>402429</v>
          </cell>
          <cell r="E3" t="str">
            <v>26-Okt-21</v>
          </cell>
        </row>
        <row r="7">
          <cell r="N7">
            <v>207.988</v>
          </cell>
        </row>
      </sheetData>
      <sheetData sheetId="2">
        <row r="3">
          <cell r="A3">
            <v>402436</v>
          </cell>
          <cell r="E3" t="str">
            <v>27-Okt-21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1_Sicepat_Jayapura"/>
      <sheetName val="402548"/>
      <sheetName val="402550"/>
    </sheetNames>
    <sheetDataSet>
      <sheetData sheetId="0"/>
      <sheetData sheetId="1">
        <row r="3">
          <cell r="A3">
            <v>402548</v>
          </cell>
          <cell r="D3" t="str">
            <v>DMP DJJ (JAYAPURA)</v>
          </cell>
          <cell r="E3">
            <v>44487</v>
          </cell>
        </row>
        <row r="4">
          <cell r="D4" t="str">
            <v>DMP DJJ (JAYAPURA)</v>
          </cell>
        </row>
        <row r="34">
          <cell r="N34">
            <v>729.93299999999988</v>
          </cell>
        </row>
      </sheetData>
      <sheetData sheetId="2">
        <row r="3">
          <cell r="A3">
            <v>402550</v>
          </cell>
          <cell r="E3" t="str">
            <v>26-Okt-21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0_Sicepat"/>
      <sheetName val="403950"/>
      <sheetName val="402443"/>
      <sheetName val="403933"/>
      <sheetName val="402448"/>
      <sheetName val="402319"/>
      <sheetName val="403935"/>
      <sheetName val="402324"/>
      <sheetName val="403281"/>
      <sheetName val="402327"/>
      <sheetName val="404007"/>
      <sheetName val="402332"/>
      <sheetName val="404009"/>
      <sheetName val="402335"/>
      <sheetName val="404014"/>
      <sheetName val="402340"/>
      <sheetName val="404017"/>
      <sheetName val="402343"/>
      <sheetName val="404019"/>
      <sheetName val="402347"/>
      <sheetName val="404021"/>
      <sheetName val="402350"/>
      <sheetName val="404023"/>
      <sheetName val="403855"/>
      <sheetName val="403941"/>
      <sheetName val="403859"/>
      <sheetName val="403863"/>
      <sheetName val="403943"/>
      <sheetName val="403865"/>
      <sheetName val="403867"/>
      <sheetName val="403212"/>
      <sheetName val="403871"/>
      <sheetName val="404024"/>
      <sheetName val="403873"/>
    </sheetNames>
    <sheetDataSet>
      <sheetData sheetId="0"/>
      <sheetData sheetId="1">
        <row r="3">
          <cell r="A3">
            <v>403950</v>
          </cell>
          <cell r="E3">
            <v>44501</v>
          </cell>
        </row>
        <row r="31">
          <cell r="N31">
            <v>703.29300000000001</v>
          </cell>
        </row>
      </sheetData>
      <sheetData sheetId="2">
        <row r="3">
          <cell r="A3">
            <v>402443</v>
          </cell>
          <cell r="E3">
            <v>44501</v>
          </cell>
        </row>
        <row r="59">
          <cell r="N59">
            <v>1163.1242499999998</v>
          </cell>
        </row>
      </sheetData>
      <sheetData sheetId="3">
        <row r="3">
          <cell r="A3">
            <v>403933</v>
          </cell>
          <cell r="E3">
            <v>44502</v>
          </cell>
        </row>
        <row r="58">
          <cell r="N58">
            <v>1155.9872500000004</v>
          </cell>
        </row>
      </sheetData>
      <sheetData sheetId="4">
        <row r="3">
          <cell r="A3">
            <v>402448</v>
          </cell>
          <cell r="E3">
            <v>44502</v>
          </cell>
        </row>
        <row r="227">
          <cell r="N227">
            <v>5434.209499999999</v>
          </cell>
        </row>
      </sheetData>
      <sheetData sheetId="5">
        <row r="3">
          <cell r="A3">
            <v>402319</v>
          </cell>
          <cell r="E3">
            <v>44502</v>
          </cell>
        </row>
        <row r="34">
          <cell r="N34">
            <v>689.76250000000016</v>
          </cell>
        </row>
      </sheetData>
      <sheetData sheetId="6">
        <row r="3">
          <cell r="A3">
            <v>403935</v>
          </cell>
          <cell r="E3">
            <v>44503</v>
          </cell>
        </row>
        <row r="87">
          <cell r="N87">
            <v>1876.6132499999997</v>
          </cell>
        </row>
      </sheetData>
      <sheetData sheetId="7">
        <row r="3">
          <cell r="A3">
            <v>402324</v>
          </cell>
          <cell r="E3">
            <v>44503</v>
          </cell>
        </row>
        <row r="196">
          <cell r="N196">
            <v>4470.4297500000002</v>
          </cell>
        </row>
      </sheetData>
      <sheetData sheetId="8">
        <row r="3">
          <cell r="A3">
            <v>403281</v>
          </cell>
          <cell r="E3">
            <v>44504</v>
          </cell>
        </row>
        <row r="70">
          <cell r="N70">
            <v>1875.4927500000003</v>
          </cell>
        </row>
      </sheetData>
      <sheetData sheetId="9">
        <row r="3">
          <cell r="A3">
            <v>402327</v>
          </cell>
          <cell r="E3">
            <v>44504</v>
          </cell>
        </row>
        <row r="195">
          <cell r="N195">
            <v>5096.8340000000017</v>
          </cell>
        </row>
      </sheetData>
      <sheetData sheetId="10">
        <row r="3">
          <cell r="A3">
            <v>404007</v>
          </cell>
          <cell r="E3">
            <v>44505</v>
          </cell>
        </row>
        <row r="76">
          <cell r="N76">
            <v>1720.7357500000005</v>
          </cell>
        </row>
      </sheetData>
      <sheetData sheetId="11">
        <row r="3">
          <cell r="A3">
            <v>402332</v>
          </cell>
          <cell r="E3">
            <v>44505</v>
          </cell>
        </row>
        <row r="193">
          <cell r="N193">
            <v>5206.0885000000007</v>
          </cell>
        </row>
      </sheetData>
      <sheetData sheetId="12">
        <row r="3">
          <cell r="A3">
            <v>404009</v>
          </cell>
          <cell r="E3">
            <v>44506</v>
          </cell>
        </row>
        <row r="68">
          <cell r="N68">
            <v>1719.1164999999999</v>
          </cell>
        </row>
      </sheetData>
      <sheetData sheetId="13">
        <row r="3">
          <cell r="A3">
            <v>402335</v>
          </cell>
          <cell r="E3">
            <v>44506</v>
          </cell>
        </row>
        <row r="167">
          <cell r="N167">
            <v>4147.1412499999997</v>
          </cell>
        </row>
      </sheetData>
      <sheetData sheetId="14">
        <row r="3">
          <cell r="A3">
            <v>404014</v>
          </cell>
          <cell r="E3">
            <v>44507</v>
          </cell>
        </row>
        <row r="59">
          <cell r="N59">
            <v>1333.0577499999999</v>
          </cell>
        </row>
      </sheetData>
      <sheetData sheetId="15">
        <row r="3">
          <cell r="A3">
            <v>402340</v>
          </cell>
          <cell r="E3">
            <v>44507</v>
          </cell>
        </row>
        <row r="150">
          <cell r="N150">
            <v>3543.7452499999999</v>
          </cell>
        </row>
      </sheetData>
      <sheetData sheetId="16">
        <row r="3">
          <cell r="A3">
            <v>404017</v>
          </cell>
          <cell r="E3">
            <v>44508</v>
          </cell>
        </row>
        <row r="32">
          <cell r="N32">
            <v>713.25725000000023</v>
          </cell>
        </row>
      </sheetData>
      <sheetData sheetId="17">
        <row r="3">
          <cell r="A3">
            <v>402343</v>
          </cell>
          <cell r="E3">
            <v>44508</v>
          </cell>
        </row>
        <row r="56">
          <cell r="N56">
            <v>1165.5524999999998</v>
          </cell>
        </row>
      </sheetData>
      <sheetData sheetId="18">
        <row r="3">
          <cell r="A3">
            <v>404019</v>
          </cell>
          <cell r="E3">
            <v>44509</v>
          </cell>
        </row>
        <row r="92">
          <cell r="N92">
            <v>2228.05125</v>
          </cell>
        </row>
      </sheetData>
      <sheetData sheetId="19">
        <row r="3">
          <cell r="A3">
            <v>402347</v>
          </cell>
          <cell r="E3">
            <v>44509</v>
          </cell>
        </row>
        <row r="219">
          <cell r="N219">
            <v>4955.464750000001</v>
          </cell>
        </row>
      </sheetData>
      <sheetData sheetId="20">
        <row r="3">
          <cell r="A3">
            <v>404021</v>
          </cell>
          <cell r="E3">
            <v>44510</v>
          </cell>
        </row>
        <row r="78">
          <cell r="N78">
            <v>2089.2012499999992</v>
          </cell>
        </row>
      </sheetData>
      <sheetData sheetId="21">
        <row r="3">
          <cell r="A3">
            <v>402350</v>
          </cell>
          <cell r="E3">
            <v>44510</v>
          </cell>
        </row>
        <row r="179">
          <cell r="N179">
            <v>4333.7384999999995</v>
          </cell>
        </row>
      </sheetData>
      <sheetData sheetId="22">
        <row r="3">
          <cell r="A3">
            <v>404023</v>
          </cell>
          <cell r="E3">
            <v>44511</v>
          </cell>
        </row>
        <row r="75">
          <cell r="N75">
            <v>1867.9710000000002</v>
          </cell>
        </row>
      </sheetData>
      <sheetData sheetId="23">
        <row r="3">
          <cell r="A3">
            <v>403855</v>
          </cell>
          <cell r="E3">
            <v>44511</v>
          </cell>
        </row>
        <row r="178">
          <cell r="N178">
            <v>3939.1620000000016</v>
          </cell>
        </row>
      </sheetData>
      <sheetData sheetId="24">
        <row r="3">
          <cell r="A3">
            <v>403941</v>
          </cell>
          <cell r="E3">
            <v>44512</v>
          </cell>
        </row>
        <row r="149">
          <cell r="N149">
            <v>3877.3947499999977</v>
          </cell>
        </row>
      </sheetData>
      <sheetData sheetId="25">
        <row r="3">
          <cell r="A3">
            <v>403859</v>
          </cell>
          <cell r="E3">
            <v>44512</v>
          </cell>
        </row>
        <row r="328">
          <cell r="N328">
            <v>7598.143750000002</v>
          </cell>
        </row>
      </sheetData>
      <sheetData sheetId="26">
        <row r="3">
          <cell r="A3">
            <v>403863</v>
          </cell>
          <cell r="E3">
            <v>44512</v>
          </cell>
        </row>
        <row r="55">
          <cell r="N55">
            <v>982.11099999999999</v>
          </cell>
        </row>
      </sheetData>
      <sheetData sheetId="27">
        <row r="3">
          <cell r="A3">
            <v>403943</v>
          </cell>
          <cell r="E3">
            <v>44513</v>
          </cell>
        </row>
        <row r="182">
          <cell r="N182">
            <v>3154.1402500000008</v>
          </cell>
        </row>
      </sheetData>
      <sheetData sheetId="28">
        <row r="3">
          <cell r="A3">
            <v>403865</v>
          </cell>
          <cell r="E3">
            <v>44513</v>
          </cell>
        </row>
        <row r="290">
          <cell r="N290">
            <v>6412.8574999999973</v>
          </cell>
        </row>
      </sheetData>
      <sheetData sheetId="29">
        <row r="3">
          <cell r="A3">
            <v>403867</v>
          </cell>
          <cell r="E3">
            <v>44513</v>
          </cell>
        </row>
        <row r="132">
          <cell r="N132">
            <v>3814.5152500000004</v>
          </cell>
        </row>
      </sheetData>
      <sheetData sheetId="30">
        <row r="3">
          <cell r="A3">
            <v>403212</v>
          </cell>
          <cell r="E3">
            <v>44514</v>
          </cell>
        </row>
        <row r="122">
          <cell r="N122">
            <v>3752.3607499999998</v>
          </cell>
        </row>
      </sheetData>
      <sheetData sheetId="31">
        <row r="3">
          <cell r="A3">
            <v>403871</v>
          </cell>
          <cell r="E3">
            <v>44514</v>
          </cell>
        </row>
        <row r="289">
          <cell r="N289">
            <v>6270.3737500000025</v>
          </cell>
        </row>
      </sheetData>
      <sheetData sheetId="32">
        <row r="3">
          <cell r="A3">
            <v>404024</v>
          </cell>
          <cell r="E3">
            <v>44515</v>
          </cell>
        </row>
        <row r="50">
          <cell r="N50">
            <v>1188.576</v>
          </cell>
        </row>
      </sheetData>
      <sheetData sheetId="33">
        <row r="3">
          <cell r="A3">
            <v>403873</v>
          </cell>
          <cell r="E3">
            <v>44515</v>
          </cell>
        </row>
        <row r="140">
          <cell r="N140">
            <v>2768.8534999999997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_Sicepat_Tj Pandan"/>
      <sheetName val="402241"/>
      <sheetName val="402544"/>
      <sheetName val="401489"/>
      <sheetName val="401493"/>
      <sheetName val="402246"/>
      <sheetName val="402249"/>
      <sheetName val="402425"/>
      <sheetName val="402435"/>
      <sheetName val="402438"/>
      <sheetName val="402307"/>
      <sheetName val="402312"/>
      <sheetName val="402317"/>
      <sheetName val="42_Performa Invoice Sicepat Per"/>
    </sheetNames>
    <sheetDataSet>
      <sheetData sheetId="0"/>
      <sheetData sheetId="1">
        <row r="3">
          <cell r="A3">
            <v>402241</v>
          </cell>
          <cell r="E3">
            <v>44487</v>
          </cell>
        </row>
        <row r="20">
          <cell r="N20">
            <v>575.20425000000012</v>
          </cell>
        </row>
        <row r="25">
          <cell r="P25">
            <v>1537520.9602500002</v>
          </cell>
        </row>
      </sheetData>
      <sheetData sheetId="2">
        <row r="3">
          <cell r="A3">
            <v>402544</v>
          </cell>
          <cell r="E3">
            <v>44488</v>
          </cell>
        </row>
        <row r="10">
          <cell r="N10">
            <v>343</v>
          </cell>
        </row>
        <row r="15">
          <cell r="P15">
            <v>916839</v>
          </cell>
        </row>
      </sheetData>
      <sheetData sheetId="3">
        <row r="3">
          <cell r="A3">
            <v>401489</v>
          </cell>
          <cell r="E3">
            <v>44489</v>
          </cell>
        </row>
        <row r="14">
          <cell r="N14">
            <v>464.49900000000002</v>
          </cell>
        </row>
        <row r="19">
          <cell r="P19">
            <v>1241605.827</v>
          </cell>
        </row>
      </sheetData>
      <sheetData sheetId="4">
        <row r="3">
          <cell r="A3">
            <v>401493</v>
          </cell>
          <cell r="E3">
            <v>44491</v>
          </cell>
        </row>
        <row r="6">
          <cell r="N6">
            <v>143.64000000000001</v>
          </cell>
        </row>
        <row r="11">
          <cell r="P11">
            <v>383949.72000000003</v>
          </cell>
        </row>
      </sheetData>
      <sheetData sheetId="5">
        <row r="3">
          <cell r="A3">
            <v>402246</v>
          </cell>
          <cell r="E3" t="str">
            <v>24-Okt-21</v>
          </cell>
        </row>
        <row r="18">
          <cell r="N18">
            <v>333.03825000000001</v>
          </cell>
        </row>
        <row r="23">
          <cell r="P23">
            <v>890211.24225000001</v>
          </cell>
        </row>
      </sheetData>
      <sheetData sheetId="6">
        <row r="3">
          <cell r="A3">
            <v>402249</v>
          </cell>
          <cell r="E3" t="str">
            <v>25-Okt-21</v>
          </cell>
        </row>
        <row r="9">
          <cell r="N9">
            <v>102</v>
          </cell>
        </row>
        <row r="14">
          <cell r="P14">
            <v>272646</v>
          </cell>
        </row>
      </sheetData>
      <sheetData sheetId="7">
        <row r="3">
          <cell r="A3">
            <v>402425</v>
          </cell>
          <cell r="E3" t="str">
            <v>26-Okt-21</v>
          </cell>
        </row>
        <row r="6">
          <cell r="N6">
            <v>216.96</v>
          </cell>
        </row>
        <row r="11">
          <cell r="P11">
            <v>579934.08000000007</v>
          </cell>
        </row>
      </sheetData>
      <sheetData sheetId="8">
        <row r="3">
          <cell r="A3">
            <v>402435</v>
          </cell>
          <cell r="E3" t="str">
            <v>27-Okt-21</v>
          </cell>
        </row>
        <row r="11">
          <cell r="P11">
            <v>72171</v>
          </cell>
        </row>
      </sheetData>
      <sheetData sheetId="9">
        <row r="3">
          <cell r="A3">
            <v>402438</v>
          </cell>
        </row>
        <row r="9">
          <cell r="P9">
            <v>52056.675000000003</v>
          </cell>
        </row>
      </sheetData>
      <sheetData sheetId="10">
        <row r="3">
          <cell r="A3">
            <v>402307</v>
          </cell>
          <cell r="E3" t="str">
            <v>29-Okt-21</v>
          </cell>
        </row>
        <row r="10">
          <cell r="N10">
            <v>128.613</v>
          </cell>
        </row>
        <row r="15">
          <cell r="P15">
            <v>343782.54899999994</v>
          </cell>
        </row>
      </sheetData>
      <sheetData sheetId="11">
        <row r="3">
          <cell r="A3">
            <v>402312</v>
          </cell>
          <cell r="E3">
            <v>44499</v>
          </cell>
        </row>
        <row r="17">
          <cell r="P17">
            <v>232270.33500000002</v>
          </cell>
        </row>
      </sheetData>
      <sheetData sheetId="12">
        <row r="3">
          <cell r="A3">
            <v>402317</v>
          </cell>
          <cell r="E3">
            <v>44500</v>
          </cell>
        </row>
        <row r="21">
          <cell r="N21">
            <v>470.74874999999997</v>
          </cell>
        </row>
        <row r="26">
          <cell r="P26">
            <v>1258311.4087499999</v>
          </cell>
        </row>
      </sheetData>
      <sheetData sheetId="1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6_Sicepat_Tanjung Pinang"/>
      <sheetName val="402240"/>
      <sheetName val="402245"/>
      <sheetName val="401500"/>
      <sheetName val="402250"/>
      <sheetName val="402424"/>
      <sheetName val="402434"/>
      <sheetName val="402439"/>
      <sheetName val="402306"/>
      <sheetName val="402311"/>
      <sheetName val="402316"/>
    </sheetNames>
    <sheetDataSet>
      <sheetData sheetId="0"/>
      <sheetData sheetId="1">
        <row r="3">
          <cell r="A3">
            <v>402240</v>
          </cell>
          <cell r="D3" t="str">
            <v>DMP TNJ (T.PINANG)</v>
          </cell>
          <cell r="E3">
            <v>44487</v>
          </cell>
        </row>
        <row r="4">
          <cell r="D4" t="str">
            <v>DMP TNJ (T.PINANG)</v>
          </cell>
        </row>
        <row r="5">
          <cell r="D5" t="str">
            <v>DMP TNJ (T.PINANG)</v>
          </cell>
        </row>
        <row r="6">
          <cell r="D6" t="str">
            <v>DMP TNJ (T.PINANG)</v>
          </cell>
        </row>
        <row r="7">
          <cell r="D7" t="str">
            <v>DMP TNJ (T.PINANG)</v>
          </cell>
        </row>
        <row r="8">
          <cell r="D8" t="str">
            <v>DMP TNJ (T.PINANG)</v>
          </cell>
        </row>
        <row r="9">
          <cell r="D9" t="str">
            <v>DMP TNJ (T.PINANG)</v>
          </cell>
        </row>
        <row r="10">
          <cell r="D10" t="str">
            <v>DMP TNJ (T.PINANG)</v>
          </cell>
        </row>
        <row r="11">
          <cell r="D11" t="str">
            <v>DMP TNJ (T.PINANG)</v>
          </cell>
        </row>
        <row r="12">
          <cell r="D12" t="str">
            <v>DMP TNJ (T.PINANG)</v>
          </cell>
        </row>
        <row r="42">
          <cell r="N42">
            <v>1323.2075000000009</v>
          </cell>
        </row>
      </sheetData>
      <sheetData sheetId="2">
        <row r="3">
          <cell r="A3">
            <v>402245</v>
          </cell>
          <cell r="E3">
            <v>44492</v>
          </cell>
        </row>
        <row r="15">
          <cell r="N15">
            <v>136</v>
          </cell>
        </row>
      </sheetData>
      <sheetData sheetId="3">
        <row r="3">
          <cell r="A3">
            <v>401500</v>
          </cell>
          <cell r="E3" t="str">
            <v>24-Okt-21</v>
          </cell>
        </row>
        <row r="18">
          <cell r="N18">
            <v>359.86500000000001</v>
          </cell>
        </row>
      </sheetData>
      <sheetData sheetId="4">
        <row r="3">
          <cell r="A3">
            <v>402250</v>
          </cell>
          <cell r="E3" t="str">
            <v>25-Okt-21</v>
          </cell>
        </row>
      </sheetData>
      <sheetData sheetId="5">
        <row r="3">
          <cell r="A3">
            <v>402424</v>
          </cell>
          <cell r="E3" t="str">
            <v>26-Okt-21</v>
          </cell>
        </row>
        <row r="15">
          <cell r="N15">
            <v>367.20799999999997</v>
          </cell>
        </row>
      </sheetData>
      <sheetData sheetId="6">
        <row r="3">
          <cell r="A3">
            <v>402434</v>
          </cell>
        </row>
        <row r="26">
          <cell r="N26">
            <v>690.42550000000006</v>
          </cell>
        </row>
      </sheetData>
      <sheetData sheetId="7">
        <row r="3">
          <cell r="A3">
            <v>402439</v>
          </cell>
          <cell r="E3" t="str">
            <v>28-Okt-21</v>
          </cell>
        </row>
        <row r="14">
          <cell r="N14">
            <v>405.15000000000003</v>
          </cell>
        </row>
      </sheetData>
      <sheetData sheetId="8">
        <row r="3">
          <cell r="A3">
            <v>402306</v>
          </cell>
          <cell r="E3" t="str">
            <v>29-Okt-21</v>
          </cell>
        </row>
        <row r="96">
          <cell r="N96">
            <v>3177.6197499999994</v>
          </cell>
        </row>
      </sheetData>
      <sheetData sheetId="9">
        <row r="3">
          <cell r="A3">
            <v>402311</v>
          </cell>
          <cell r="E3">
            <v>44499</v>
          </cell>
        </row>
        <row r="15">
          <cell r="N15">
            <v>412.3</v>
          </cell>
        </row>
      </sheetData>
      <sheetData sheetId="10">
        <row r="3">
          <cell r="A3">
            <v>402316</v>
          </cell>
          <cell r="E3">
            <v>44500</v>
          </cell>
        </row>
        <row r="13">
          <cell r="N13">
            <v>168.49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3_Sicepat_Ternate"/>
      <sheetName val="402242"/>
      <sheetName val="402431"/>
      <sheetName val="402437"/>
      <sheetName val="43_Performa Invoice Sicepat Per"/>
    </sheetNames>
    <sheetDataSet>
      <sheetData sheetId="0"/>
      <sheetData sheetId="1">
        <row r="3">
          <cell r="A3">
            <v>402242</v>
          </cell>
          <cell r="E3">
            <v>44487</v>
          </cell>
        </row>
        <row r="20">
          <cell r="N20">
            <v>649.32349999999997</v>
          </cell>
        </row>
      </sheetData>
      <sheetData sheetId="2">
        <row r="3">
          <cell r="A3">
            <v>402431</v>
          </cell>
        </row>
        <row r="15">
          <cell r="N15">
            <v>338.72199999999998</v>
          </cell>
        </row>
      </sheetData>
      <sheetData sheetId="3">
        <row r="3">
          <cell r="A3">
            <v>402437</v>
          </cell>
          <cell r="E3" t="str">
            <v>27-Okt-21</v>
          </cell>
        </row>
      </sheetData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0_Sicepat_Pontianak16-30"/>
      <sheetName val="403213"/>
      <sheetName val="403875"/>
      <sheetName val="403877"/>
      <sheetName val="406052"/>
      <sheetName val="403215"/>
      <sheetName val="403216"/>
      <sheetName val="403883"/>
      <sheetName val="404028"/>
      <sheetName val="404030"/>
      <sheetName val="403889"/>
      <sheetName val="404032"/>
      <sheetName val="403895"/>
      <sheetName val="404034"/>
      <sheetName val="403898"/>
      <sheetName val="403219"/>
      <sheetName val="406074"/>
      <sheetName val="403221"/>
      <sheetName val="403223"/>
      <sheetName val="403099"/>
      <sheetName val="403100"/>
      <sheetName val="403225"/>
      <sheetName val="403705"/>
      <sheetName val="404035"/>
      <sheetName val="404037"/>
      <sheetName val="403708"/>
      <sheetName val="404039"/>
      <sheetName val="403711"/>
      <sheetName val="403713"/>
      <sheetName val="404038"/>
      <sheetName val="404041"/>
      <sheetName val="403721"/>
      <sheetName val="404043"/>
      <sheetName val="404045"/>
      <sheetName val="403726"/>
      <sheetName val="403728"/>
      <sheetName val="406157"/>
      <sheetName val="403734"/>
      <sheetName val="403952"/>
      <sheetName val="403737"/>
    </sheetNames>
    <sheetDataSet>
      <sheetData sheetId="0"/>
      <sheetData sheetId="1">
        <row r="3">
          <cell r="A3">
            <v>403213</v>
          </cell>
          <cell r="E3">
            <v>44516</v>
          </cell>
        </row>
        <row r="107">
          <cell r="N107">
            <v>2782.0455000000002</v>
          </cell>
        </row>
        <row r="112">
          <cell r="P112">
            <v>6271370.4274650002</v>
          </cell>
        </row>
      </sheetData>
      <sheetData sheetId="2">
        <row r="3">
          <cell r="A3">
            <v>403875</v>
          </cell>
          <cell r="E3">
            <v>44516</v>
          </cell>
        </row>
        <row r="306">
          <cell r="N306">
            <v>6905.5807500000019</v>
          </cell>
        </row>
        <row r="311">
          <cell r="P311">
            <v>15566767.294072501</v>
          </cell>
        </row>
      </sheetData>
      <sheetData sheetId="3">
        <row r="3">
          <cell r="A3">
            <v>403877</v>
          </cell>
          <cell r="E3">
            <v>44517</v>
          </cell>
        </row>
        <row r="229">
          <cell r="N229">
            <v>5675.0592500000048</v>
          </cell>
        </row>
        <row r="234">
          <cell r="P234">
            <v>12792888.813127499</v>
          </cell>
        </row>
      </sheetData>
      <sheetData sheetId="4">
        <row r="3">
          <cell r="A3">
            <v>406052</v>
          </cell>
          <cell r="E3">
            <v>44517</v>
          </cell>
        </row>
        <row r="79">
          <cell r="N79">
            <v>2455.2599999999998</v>
          </cell>
        </row>
        <row r="84">
          <cell r="P84">
            <v>5534720.7497999994</v>
          </cell>
        </row>
      </sheetData>
      <sheetData sheetId="5">
        <row r="3">
          <cell r="A3">
            <v>403215</v>
          </cell>
          <cell r="E3">
            <v>44518</v>
          </cell>
        </row>
        <row r="58">
          <cell r="N58">
            <v>1615.1417499999998</v>
          </cell>
        </row>
        <row r="63">
          <cell r="P63">
            <v>3640900.9871024997</v>
          </cell>
        </row>
      </sheetData>
      <sheetData sheetId="6">
        <row r="3">
          <cell r="A3">
            <v>403216</v>
          </cell>
          <cell r="E3">
            <v>44518</v>
          </cell>
        </row>
        <row r="24">
          <cell r="N24">
            <v>515.66250000000002</v>
          </cell>
        </row>
        <row r="29">
          <cell r="P29">
            <v>1162421.8773750002</v>
          </cell>
        </row>
      </sheetData>
      <sheetData sheetId="7">
        <row r="3">
          <cell r="A3">
            <v>403883</v>
          </cell>
          <cell r="E3">
            <v>44518</v>
          </cell>
        </row>
        <row r="222">
          <cell r="N222">
            <v>3792.0759999999977</v>
          </cell>
        </row>
        <row r="227">
          <cell r="P227">
            <v>8548211.4814799987</v>
          </cell>
        </row>
      </sheetData>
      <sheetData sheetId="8">
        <row r="3">
          <cell r="A3">
            <v>404028</v>
          </cell>
          <cell r="E3">
            <v>44519</v>
          </cell>
        </row>
        <row r="43">
          <cell r="N43">
            <v>1186.329</v>
          </cell>
        </row>
        <row r="48">
          <cell r="P48">
            <v>2674258.4216699996</v>
          </cell>
        </row>
      </sheetData>
      <sheetData sheetId="9">
        <row r="3">
          <cell r="A3">
            <v>404030</v>
          </cell>
          <cell r="E3">
            <v>44519</v>
          </cell>
        </row>
        <row r="13">
          <cell r="N13">
            <v>201.30999999999997</v>
          </cell>
        </row>
        <row r="18">
          <cell r="P18">
            <v>453799.04129999998</v>
          </cell>
        </row>
      </sheetData>
      <sheetData sheetId="10">
        <row r="3">
          <cell r="A3">
            <v>403889</v>
          </cell>
          <cell r="E3">
            <v>44519</v>
          </cell>
        </row>
        <row r="227">
          <cell r="N227">
            <v>5450.9630000000025</v>
          </cell>
        </row>
        <row r="232">
          <cell r="P232">
            <v>12287724.323489996</v>
          </cell>
        </row>
      </sheetData>
      <sheetData sheetId="11">
        <row r="3">
          <cell r="A3">
            <v>404032</v>
          </cell>
          <cell r="E3">
            <v>44520</v>
          </cell>
        </row>
        <row r="60">
          <cell r="N60">
            <v>1563.711</v>
          </cell>
        </row>
        <row r="65">
          <cell r="P65">
            <v>3524964.2475299998</v>
          </cell>
        </row>
      </sheetData>
      <sheetData sheetId="12">
        <row r="3">
          <cell r="A3">
            <v>403895</v>
          </cell>
          <cell r="E3">
            <v>44520</v>
          </cell>
        </row>
        <row r="200">
          <cell r="N200">
            <v>4591.8275000000021</v>
          </cell>
        </row>
        <row r="205">
          <cell r="P205">
            <v>10351035.305325003</v>
          </cell>
        </row>
      </sheetData>
      <sheetData sheetId="13">
        <row r="3">
          <cell r="A3">
            <v>404034</v>
          </cell>
          <cell r="E3">
            <v>44521</v>
          </cell>
        </row>
        <row r="52">
          <cell r="N52">
            <v>1160.8997500000003</v>
          </cell>
        </row>
        <row r="57">
          <cell r="P57">
            <v>2616935.0434425003</v>
          </cell>
        </row>
      </sheetData>
      <sheetData sheetId="14">
        <row r="3">
          <cell r="A3">
            <v>403898</v>
          </cell>
          <cell r="E3">
            <v>44521</v>
          </cell>
        </row>
        <row r="150">
          <cell r="N150">
            <v>2838.1582500000009</v>
          </cell>
        </row>
        <row r="155">
          <cell r="P155">
            <v>6397861.4718975006</v>
          </cell>
        </row>
      </sheetData>
      <sheetData sheetId="15">
        <row r="3">
          <cell r="A3">
            <v>403219</v>
          </cell>
          <cell r="E3">
            <v>44522</v>
          </cell>
        </row>
        <row r="26">
          <cell r="N26">
            <v>486.0675</v>
          </cell>
        </row>
        <row r="31">
          <cell r="P31">
            <v>1095707.940525</v>
          </cell>
        </row>
      </sheetData>
      <sheetData sheetId="16">
        <row r="3">
          <cell r="A3">
            <v>406074</v>
          </cell>
          <cell r="E3">
            <v>44522</v>
          </cell>
        </row>
        <row r="55">
          <cell r="N55">
            <v>1118.8215000000002</v>
          </cell>
        </row>
        <row r="60">
          <cell r="P60">
            <v>2522080.989945</v>
          </cell>
        </row>
      </sheetData>
      <sheetData sheetId="17">
        <row r="3">
          <cell r="A3">
            <v>403221</v>
          </cell>
          <cell r="E3">
            <v>44523</v>
          </cell>
        </row>
        <row r="54">
          <cell r="N54">
            <v>1310.9295000000002</v>
          </cell>
        </row>
        <row r="59">
          <cell r="P59">
            <v>2955136.6067850003</v>
          </cell>
        </row>
      </sheetData>
      <sheetData sheetId="18">
        <row r="3">
          <cell r="A3">
            <v>403223</v>
          </cell>
          <cell r="E3">
            <v>44523</v>
          </cell>
        </row>
        <row r="37">
          <cell r="N37">
            <v>676.30475000000001</v>
          </cell>
        </row>
        <row r="42">
          <cell r="P42">
            <v>1524546.4565925002</v>
          </cell>
        </row>
      </sheetData>
      <sheetData sheetId="19">
        <row r="3">
          <cell r="A3">
            <v>403099</v>
          </cell>
          <cell r="E3">
            <v>44523</v>
          </cell>
        </row>
        <row r="175">
          <cell r="N175">
            <v>3415.5935000000013</v>
          </cell>
        </row>
        <row r="180">
          <cell r="P180">
            <v>7699533.3355049966</v>
          </cell>
        </row>
      </sheetData>
      <sheetData sheetId="20">
        <row r="3">
          <cell r="A3">
            <v>403100</v>
          </cell>
          <cell r="E3">
            <v>44523</v>
          </cell>
        </row>
        <row r="50">
          <cell r="N50">
            <v>1214.17275</v>
          </cell>
        </row>
        <row r="55">
          <cell r="P55">
            <v>2737024.6382324998</v>
          </cell>
        </row>
      </sheetData>
      <sheetData sheetId="21">
        <row r="3">
          <cell r="A3">
            <v>403225</v>
          </cell>
          <cell r="E3">
            <v>44524</v>
          </cell>
        </row>
        <row r="65">
          <cell r="N65">
            <v>1285.0489999999998</v>
          </cell>
        </row>
        <row r="70">
          <cell r="P70">
            <v>2896796.0072700004</v>
          </cell>
        </row>
      </sheetData>
      <sheetData sheetId="22">
        <row r="3">
          <cell r="A3">
            <v>403705</v>
          </cell>
          <cell r="E3">
            <v>44524</v>
          </cell>
        </row>
        <row r="185">
          <cell r="N185">
            <v>3258.3177499999988</v>
          </cell>
        </row>
        <row r="190">
          <cell r="P190">
            <v>7344997.6215825016</v>
          </cell>
        </row>
      </sheetData>
      <sheetData sheetId="23">
        <row r="3">
          <cell r="A3">
            <v>404035</v>
          </cell>
          <cell r="E3">
            <v>44525</v>
          </cell>
        </row>
        <row r="53">
          <cell r="N53">
            <v>1351.2489999999998</v>
          </cell>
        </row>
        <row r="58">
          <cell r="P58">
            <v>3046026.03327</v>
          </cell>
        </row>
      </sheetData>
      <sheetData sheetId="24">
        <row r="3">
          <cell r="A3">
            <v>404037</v>
          </cell>
          <cell r="E3">
            <v>44525</v>
          </cell>
        </row>
        <row r="11">
          <cell r="N11">
            <v>209.49000000000004</v>
          </cell>
        </row>
        <row r="16">
          <cell r="P16">
            <v>472238.64269999997</v>
          </cell>
        </row>
      </sheetData>
      <sheetData sheetId="25">
        <row r="3">
          <cell r="A3">
            <v>403708</v>
          </cell>
          <cell r="E3">
            <v>44525</v>
          </cell>
        </row>
        <row r="225">
          <cell r="N225">
            <v>4301.3842500000001</v>
          </cell>
        </row>
        <row r="230">
          <cell r="P230">
            <v>9696309.417877499</v>
          </cell>
        </row>
      </sheetData>
      <sheetData sheetId="26">
        <row r="3">
          <cell r="A3">
            <v>404039</v>
          </cell>
          <cell r="E3">
            <v>44526</v>
          </cell>
        </row>
        <row r="41">
          <cell r="N41">
            <v>742.71499999999992</v>
          </cell>
        </row>
        <row r="46">
          <cell r="P46">
            <v>1674250.4344500001</v>
          </cell>
        </row>
      </sheetData>
      <sheetData sheetId="27">
        <row r="3">
          <cell r="A3">
            <v>403711</v>
          </cell>
        </row>
        <row r="255">
          <cell r="N255">
            <v>6149.9709999999995</v>
          </cell>
        </row>
        <row r="260">
          <cell r="P260">
            <v>13863449.127330001</v>
          </cell>
        </row>
      </sheetData>
      <sheetData sheetId="28">
        <row r="3">
          <cell r="A3">
            <v>403713</v>
          </cell>
          <cell r="E3">
            <v>44526</v>
          </cell>
        </row>
        <row r="17">
          <cell r="N17">
            <v>277.35624999999999</v>
          </cell>
        </row>
        <row r="22">
          <cell r="P22">
            <v>625224.77943750005</v>
          </cell>
        </row>
      </sheetData>
      <sheetData sheetId="29">
        <row r="3">
          <cell r="A3">
            <v>404038</v>
          </cell>
          <cell r="E3">
            <v>44526</v>
          </cell>
        </row>
        <row r="49">
          <cell r="N49">
            <v>1273.886</v>
          </cell>
        </row>
        <row r="54">
          <cell r="P54">
            <v>2871632.0377800004</v>
          </cell>
        </row>
      </sheetData>
      <sheetData sheetId="30">
        <row r="3">
          <cell r="A3">
            <v>404041</v>
          </cell>
          <cell r="E3">
            <v>44527</v>
          </cell>
        </row>
        <row r="88">
          <cell r="N88">
            <v>2113.7565</v>
          </cell>
        </row>
        <row r="93">
          <cell r="P93">
            <v>4764893.3149949983</v>
          </cell>
        </row>
      </sheetData>
      <sheetData sheetId="31">
        <row r="3">
          <cell r="A3">
            <v>403721</v>
          </cell>
          <cell r="E3">
            <v>44527</v>
          </cell>
        </row>
        <row r="216">
          <cell r="N216">
            <v>4715.191749999999</v>
          </cell>
        </row>
        <row r="221">
          <cell r="P221">
            <v>10629126.698602499</v>
          </cell>
        </row>
      </sheetData>
      <sheetData sheetId="32">
        <row r="3">
          <cell r="A3">
            <v>404043</v>
          </cell>
        </row>
        <row r="60">
          <cell r="N60">
            <v>1380.5184999999997</v>
          </cell>
        </row>
        <row r="65">
          <cell r="P65">
            <v>3112006.2182550002</v>
          </cell>
        </row>
      </sheetData>
      <sheetData sheetId="33">
        <row r="3">
          <cell r="A3">
            <v>404045</v>
          </cell>
          <cell r="E3">
            <v>44528</v>
          </cell>
        </row>
        <row r="10">
          <cell r="N10">
            <v>193.00400000000002</v>
          </cell>
        </row>
        <row r="15">
          <cell r="P15">
            <v>435075.4069200001</v>
          </cell>
        </row>
      </sheetData>
      <sheetData sheetId="34">
        <row r="3">
          <cell r="A3">
            <v>403726</v>
          </cell>
          <cell r="E3">
            <v>44528</v>
          </cell>
        </row>
        <row r="216">
          <cell r="N216">
            <v>5828.2692500000021</v>
          </cell>
        </row>
        <row r="221">
          <cell r="P221">
            <v>13138259.391427504</v>
          </cell>
        </row>
      </sheetData>
      <sheetData sheetId="35">
        <row r="3">
          <cell r="A3">
            <v>403728</v>
          </cell>
          <cell r="E3">
            <v>44528</v>
          </cell>
        </row>
        <row r="66">
          <cell r="N66">
            <v>1266.0999999999997</v>
          </cell>
        </row>
        <row r="71">
          <cell r="P71">
            <v>2854080.6029999992</v>
          </cell>
        </row>
      </sheetData>
      <sheetData sheetId="36">
        <row r="3">
          <cell r="A3">
            <v>406157</v>
          </cell>
          <cell r="E3">
            <v>44529</v>
          </cell>
        </row>
        <row r="40">
          <cell r="N40">
            <v>858.8252500000001</v>
          </cell>
        </row>
        <row r="45">
          <cell r="P45">
            <v>1935989.6433074994</v>
          </cell>
        </row>
      </sheetData>
      <sheetData sheetId="37">
        <row r="3">
          <cell r="A3">
            <v>403734</v>
          </cell>
          <cell r="E3">
            <v>44529</v>
          </cell>
        </row>
        <row r="56">
          <cell r="N56">
            <v>1010.1802499999999</v>
          </cell>
        </row>
        <row r="61">
          <cell r="P61">
            <v>2277178.6249575</v>
          </cell>
        </row>
      </sheetData>
      <sheetData sheetId="38">
        <row r="3">
          <cell r="A3">
            <v>403952</v>
          </cell>
          <cell r="E3">
            <v>44530</v>
          </cell>
        </row>
        <row r="90">
          <cell r="N90">
            <v>2117.8729999999996</v>
          </cell>
        </row>
        <row r="95">
          <cell r="P95">
            <v>4774172.8527899999</v>
          </cell>
        </row>
      </sheetData>
      <sheetData sheetId="39">
        <row r="3">
          <cell r="A3">
            <v>403737</v>
          </cell>
          <cell r="E3">
            <v>44530</v>
          </cell>
        </row>
        <row r="216">
          <cell r="N216">
            <v>5225.4557499999974</v>
          </cell>
        </row>
        <row r="221">
          <cell r="P221">
            <v>11779379.1153225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9_Sicepat_BATAM 21-30"/>
      <sheetName val="404033"/>
      <sheetName val="403897"/>
      <sheetName val="403220"/>
      <sheetName val="406077"/>
      <sheetName val="403222"/>
      <sheetName val="403224"/>
      <sheetName val="403098"/>
      <sheetName val="403226"/>
      <sheetName val="403704"/>
      <sheetName val="404036"/>
      <sheetName val="403707"/>
      <sheetName val="404040"/>
      <sheetName val="403710"/>
      <sheetName val="403712"/>
      <sheetName val="404042"/>
      <sheetName val="403720"/>
      <sheetName val="404046"/>
      <sheetName val="404044"/>
      <sheetName val="403725"/>
      <sheetName val="403727"/>
      <sheetName val="406158"/>
      <sheetName val="403735"/>
      <sheetName val="403953"/>
      <sheetName val="403736"/>
    </sheetNames>
    <sheetDataSet>
      <sheetData sheetId="0"/>
      <sheetData sheetId="1">
        <row r="3">
          <cell r="A3">
            <v>404033</v>
          </cell>
          <cell r="E3">
            <v>44521</v>
          </cell>
        </row>
        <row r="5">
          <cell r="N5">
            <v>59.03</v>
          </cell>
        </row>
        <row r="10">
          <cell r="P10">
            <v>409077.89999999997</v>
          </cell>
        </row>
      </sheetData>
      <sheetData sheetId="2">
        <row r="3">
          <cell r="A3">
            <v>403897</v>
          </cell>
          <cell r="E3">
            <v>44521</v>
          </cell>
        </row>
        <row r="45">
          <cell r="N45">
            <v>674.12824999999998</v>
          </cell>
        </row>
        <row r="50">
          <cell r="P50">
            <v>4671708.7725</v>
          </cell>
        </row>
      </sheetData>
      <sheetData sheetId="3">
        <row r="3">
          <cell r="A3">
            <v>403220</v>
          </cell>
          <cell r="E3">
            <v>44522</v>
          </cell>
        </row>
        <row r="5">
          <cell r="N5">
            <v>51.5</v>
          </cell>
        </row>
        <row r="10">
          <cell r="P10">
            <v>356895</v>
          </cell>
        </row>
      </sheetData>
      <sheetData sheetId="4">
        <row r="3">
          <cell r="A3">
            <v>406077</v>
          </cell>
          <cell r="E3">
            <v>44522</v>
          </cell>
        </row>
        <row r="16">
          <cell r="N16">
            <v>178.08950000000002</v>
          </cell>
        </row>
        <row r="21">
          <cell r="P21">
            <v>1234160.2349999999</v>
          </cell>
        </row>
      </sheetData>
      <sheetData sheetId="5">
        <row r="3">
          <cell r="A3">
            <v>403222</v>
          </cell>
          <cell r="E3">
            <v>44523</v>
          </cell>
        </row>
        <row r="4">
          <cell r="N4">
            <v>18</v>
          </cell>
        </row>
        <row r="9">
          <cell r="P9">
            <v>124740</v>
          </cell>
        </row>
      </sheetData>
      <sheetData sheetId="6">
        <row r="3">
          <cell r="A3">
            <v>403224</v>
          </cell>
          <cell r="E3">
            <v>44523</v>
          </cell>
        </row>
        <row r="7">
          <cell r="N7">
            <v>64.99199999999999</v>
          </cell>
        </row>
        <row r="12">
          <cell r="P12">
            <v>450394.56</v>
          </cell>
        </row>
      </sheetData>
      <sheetData sheetId="7">
        <row r="3">
          <cell r="A3">
            <v>403098</v>
          </cell>
          <cell r="E3">
            <v>44523</v>
          </cell>
        </row>
        <row r="38">
          <cell r="N38">
            <v>647.43225000000007</v>
          </cell>
        </row>
        <row r="43">
          <cell r="P43">
            <v>4486705.4925000006</v>
          </cell>
        </row>
      </sheetData>
      <sheetData sheetId="8">
        <row r="3">
          <cell r="A3">
            <v>403226</v>
          </cell>
          <cell r="E3">
            <v>44524</v>
          </cell>
        </row>
        <row r="6">
          <cell r="N6">
            <v>38.823749999999997</v>
          </cell>
        </row>
        <row r="11">
          <cell r="P11">
            <v>269048.58749999997</v>
          </cell>
        </row>
      </sheetData>
      <sheetData sheetId="9">
        <row r="3">
          <cell r="E3">
            <v>44524</v>
          </cell>
        </row>
        <row r="33">
          <cell r="N33">
            <v>692.74775</v>
          </cell>
        </row>
        <row r="38">
          <cell r="P38">
            <v>4800741.9075000007</v>
          </cell>
        </row>
      </sheetData>
      <sheetData sheetId="10">
        <row r="3">
          <cell r="A3">
            <v>404036</v>
          </cell>
          <cell r="E3">
            <v>44525</v>
          </cell>
        </row>
        <row r="9">
          <cell r="N9">
            <v>180.55249999999998</v>
          </cell>
        </row>
        <row r="14">
          <cell r="P14">
            <v>1251228.825</v>
          </cell>
        </row>
      </sheetData>
      <sheetData sheetId="11">
        <row r="3">
          <cell r="A3">
            <v>403707</v>
          </cell>
          <cell r="E3">
            <v>44525</v>
          </cell>
        </row>
        <row r="53">
          <cell r="N53">
            <v>699.99649999999997</v>
          </cell>
        </row>
        <row r="58">
          <cell r="P58">
            <v>4850975.7450000001</v>
          </cell>
        </row>
      </sheetData>
      <sheetData sheetId="12">
        <row r="3">
          <cell r="A3">
            <v>404040</v>
          </cell>
          <cell r="E3">
            <v>44526</v>
          </cell>
        </row>
        <row r="6">
          <cell r="N6">
            <v>27.464999999999996</v>
          </cell>
        </row>
        <row r="11">
          <cell r="P11">
            <v>190332.44999999998</v>
          </cell>
        </row>
      </sheetData>
      <sheetData sheetId="13">
        <row r="3">
          <cell r="A3">
            <v>403710</v>
          </cell>
          <cell r="E3">
            <v>44526</v>
          </cell>
        </row>
        <row r="34">
          <cell r="N34">
            <v>600.78324999999995</v>
          </cell>
        </row>
        <row r="39">
          <cell r="P39">
            <v>4163427.9224999999</v>
          </cell>
        </row>
      </sheetData>
      <sheetData sheetId="14">
        <row r="3">
          <cell r="A3">
            <v>403712</v>
          </cell>
          <cell r="E3">
            <v>44526</v>
          </cell>
        </row>
        <row r="15">
          <cell r="N15">
            <v>184.02499999999998</v>
          </cell>
        </row>
        <row r="20">
          <cell r="P20">
            <v>1275293.25</v>
          </cell>
        </row>
      </sheetData>
      <sheetData sheetId="15">
        <row r="3">
          <cell r="A3">
            <v>404042</v>
          </cell>
          <cell r="E3">
            <v>44527</v>
          </cell>
        </row>
        <row r="5">
          <cell r="N5">
            <v>26.966999999999999</v>
          </cell>
        </row>
        <row r="10">
          <cell r="P10">
            <v>186881.31</v>
          </cell>
        </row>
      </sheetData>
      <sheetData sheetId="16">
        <row r="3">
          <cell r="A3">
            <v>403720</v>
          </cell>
          <cell r="E3">
            <v>44527</v>
          </cell>
        </row>
        <row r="71">
          <cell r="N71">
            <v>872.15275000000008</v>
          </cell>
        </row>
        <row r="76">
          <cell r="P76">
            <v>6044018.5575000001</v>
          </cell>
        </row>
      </sheetData>
      <sheetData sheetId="17">
        <row r="3">
          <cell r="A3">
            <v>404046</v>
          </cell>
          <cell r="E3">
            <v>44528</v>
          </cell>
        </row>
        <row r="6">
          <cell r="N6">
            <v>57.1</v>
          </cell>
        </row>
        <row r="11">
          <cell r="P11">
            <v>395703</v>
          </cell>
        </row>
      </sheetData>
      <sheetData sheetId="18">
        <row r="3">
          <cell r="A3">
            <v>404044</v>
          </cell>
          <cell r="E3">
            <v>44528</v>
          </cell>
        </row>
        <row r="7">
          <cell r="N7">
            <v>95.74799999999999</v>
          </cell>
        </row>
        <row r="12">
          <cell r="P12">
            <v>663533.64</v>
          </cell>
        </row>
      </sheetData>
      <sheetData sheetId="19">
        <row r="3">
          <cell r="A3">
            <v>403725</v>
          </cell>
          <cell r="E3">
            <v>44528</v>
          </cell>
        </row>
        <row r="31">
          <cell r="N31">
            <v>644.18025</v>
          </cell>
        </row>
        <row r="36">
          <cell r="P36">
            <v>4464169.1324999994</v>
          </cell>
        </row>
      </sheetData>
      <sheetData sheetId="20">
        <row r="3">
          <cell r="A3">
            <v>403727</v>
          </cell>
          <cell r="E3">
            <v>44528</v>
          </cell>
        </row>
        <row r="14">
          <cell r="N14">
            <v>104</v>
          </cell>
        </row>
        <row r="19">
          <cell r="P19">
            <v>720720</v>
          </cell>
        </row>
      </sheetData>
      <sheetData sheetId="21">
        <row r="3">
          <cell r="A3">
            <v>406158</v>
          </cell>
          <cell r="E3">
            <v>44529</v>
          </cell>
        </row>
        <row r="5">
          <cell r="N5">
            <v>15.717500000000001</v>
          </cell>
        </row>
        <row r="10">
          <cell r="P10">
            <v>108922.27500000001</v>
          </cell>
        </row>
      </sheetData>
      <sheetData sheetId="22">
        <row r="3">
          <cell r="A3">
            <v>403735</v>
          </cell>
          <cell r="E3">
            <v>44529</v>
          </cell>
        </row>
        <row r="16">
          <cell r="N16">
            <v>262.642</v>
          </cell>
        </row>
        <row r="21">
          <cell r="P21">
            <v>1820109.06</v>
          </cell>
        </row>
      </sheetData>
      <sheetData sheetId="23">
        <row r="3">
          <cell r="A3">
            <v>403953</v>
          </cell>
          <cell r="E3">
            <v>44530</v>
          </cell>
        </row>
        <row r="8">
          <cell r="N8">
            <v>73.097500000000011</v>
          </cell>
        </row>
        <row r="13">
          <cell r="P13">
            <v>506565.67499999999</v>
          </cell>
        </row>
      </sheetData>
      <sheetData sheetId="24">
        <row r="3">
          <cell r="A3">
            <v>403736</v>
          </cell>
          <cell r="E3">
            <v>44530</v>
          </cell>
        </row>
        <row r="44">
          <cell r="N44">
            <v>705.96799999999996</v>
          </cell>
        </row>
        <row r="49">
          <cell r="P49">
            <v>4892358.24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1_Sicepat_TNJ"/>
      <sheetName val="402444"/>
      <sheetName val="402449"/>
      <sheetName val="402323"/>
      <sheetName val="403328"/>
      <sheetName val="402336"/>
      <sheetName val="402344"/>
      <sheetName val="403857"/>
      <sheetName val="403861"/>
      <sheetName val="403869"/>
      <sheetName val="403881"/>
      <sheetName val="403884"/>
      <sheetName val="403893"/>
      <sheetName val="403896"/>
      <sheetName val="403899"/>
      <sheetName val="403706"/>
      <sheetName val="403719"/>
      <sheetName val="403723"/>
      <sheetName val="403732"/>
      <sheetName val="403741"/>
      <sheetName val="51_Performa Invoice Sicepat Per"/>
    </sheetNames>
    <sheetDataSet>
      <sheetData sheetId="0"/>
      <sheetData sheetId="1">
        <row r="3">
          <cell r="A3">
            <v>402444</v>
          </cell>
          <cell r="E3">
            <v>44501</v>
          </cell>
        </row>
        <row r="10">
          <cell r="P10">
            <v>180873</v>
          </cell>
        </row>
      </sheetData>
      <sheetData sheetId="2">
        <row r="3">
          <cell r="A3">
            <v>402449</v>
          </cell>
          <cell r="E3">
            <v>44502</v>
          </cell>
        </row>
        <row r="10">
          <cell r="N10">
            <v>347.28750000000002</v>
          </cell>
        </row>
        <row r="15">
          <cell r="P15">
            <v>2166032.1374999997</v>
          </cell>
        </row>
      </sheetData>
      <sheetData sheetId="3">
        <row r="3">
          <cell r="A3">
            <v>402323</v>
          </cell>
          <cell r="E3">
            <v>44503</v>
          </cell>
        </row>
        <row r="10">
          <cell r="N10">
            <v>301</v>
          </cell>
        </row>
        <row r="15">
          <cell r="P15">
            <v>1877337</v>
          </cell>
        </row>
      </sheetData>
      <sheetData sheetId="4">
        <row r="3">
          <cell r="A3">
            <v>403328</v>
          </cell>
          <cell r="E3">
            <v>44504</v>
          </cell>
        </row>
        <row r="9">
          <cell r="P9">
            <v>12279.09375</v>
          </cell>
        </row>
      </sheetData>
      <sheetData sheetId="5">
        <row r="3">
          <cell r="A3">
            <v>402336</v>
          </cell>
          <cell r="E3">
            <v>44506</v>
          </cell>
        </row>
        <row r="6">
          <cell r="N6">
            <v>105.84</v>
          </cell>
        </row>
        <row r="11">
          <cell r="P11">
            <v>660124.08000000007</v>
          </cell>
        </row>
      </sheetData>
      <sheetData sheetId="6">
        <row r="3">
          <cell r="A3">
            <v>402344</v>
          </cell>
          <cell r="E3">
            <v>44508</v>
          </cell>
        </row>
        <row r="9">
          <cell r="P9">
            <v>299376</v>
          </cell>
        </row>
      </sheetData>
      <sheetData sheetId="7">
        <row r="3">
          <cell r="A3">
            <v>403857</v>
          </cell>
          <cell r="E3">
            <v>44511</v>
          </cell>
        </row>
        <row r="14">
          <cell r="N14">
            <v>201.55199999999999</v>
          </cell>
        </row>
        <row r="19">
          <cell r="P19">
            <v>1257079.8240000003</v>
          </cell>
        </row>
      </sheetData>
      <sheetData sheetId="8">
        <row r="3">
          <cell r="A3">
            <v>403861</v>
          </cell>
          <cell r="E3">
            <v>44512</v>
          </cell>
        </row>
        <row r="6">
          <cell r="N6">
            <v>149.76900000000001</v>
          </cell>
        </row>
        <row r="11">
          <cell r="P11">
            <v>934109.25300000003</v>
          </cell>
        </row>
      </sheetData>
      <sheetData sheetId="9">
        <row r="3">
          <cell r="A3">
            <v>403869</v>
          </cell>
          <cell r="E3">
            <v>44513</v>
          </cell>
        </row>
        <row r="14">
          <cell r="P14">
            <v>384988.18050000002</v>
          </cell>
        </row>
      </sheetData>
      <sheetData sheetId="10">
        <row r="3">
          <cell r="A3">
            <v>403881</v>
          </cell>
          <cell r="E3">
            <v>44517</v>
          </cell>
        </row>
        <row r="13">
          <cell r="P13">
            <v>392931</v>
          </cell>
        </row>
      </sheetData>
      <sheetData sheetId="11">
        <row r="3">
          <cell r="A3">
            <v>403884</v>
          </cell>
          <cell r="E3">
            <v>44518</v>
          </cell>
        </row>
        <row r="9">
          <cell r="P9">
            <v>224756.53200000001</v>
          </cell>
        </row>
      </sheetData>
      <sheetData sheetId="12">
        <row r="3">
          <cell r="A3">
            <v>403893</v>
          </cell>
          <cell r="E3">
            <v>44519</v>
          </cell>
        </row>
        <row r="13">
          <cell r="N13">
            <v>661.66500000000019</v>
          </cell>
        </row>
        <row r="18">
          <cell r="P18">
            <v>4126804.6049999995</v>
          </cell>
        </row>
      </sheetData>
      <sheetData sheetId="13">
        <row r="3">
          <cell r="A3">
            <v>403896</v>
          </cell>
          <cell r="E3">
            <v>44520</v>
          </cell>
        </row>
        <row r="9">
          <cell r="P9">
            <v>321473.69099999999</v>
          </cell>
        </row>
      </sheetData>
      <sheetData sheetId="14">
        <row r="3">
          <cell r="A3">
            <v>403899</v>
          </cell>
          <cell r="E3">
            <v>44521</v>
          </cell>
        </row>
        <row r="10">
          <cell r="P10">
            <v>68607</v>
          </cell>
        </row>
      </sheetData>
      <sheetData sheetId="15">
        <row r="3">
          <cell r="A3">
            <v>403706</v>
          </cell>
          <cell r="E3">
            <v>44524</v>
          </cell>
        </row>
        <row r="17">
          <cell r="P17">
            <v>554344.55999999994</v>
          </cell>
        </row>
      </sheetData>
      <sheetData sheetId="16">
        <row r="3">
          <cell r="A3">
            <v>403719</v>
          </cell>
          <cell r="E3">
            <v>44526</v>
          </cell>
        </row>
        <row r="12">
          <cell r="N12">
            <v>112</v>
          </cell>
        </row>
        <row r="17">
          <cell r="P17">
            <v>698544</v>
          </cell>
        </row>
      </sheetData>
      <sheetData sheetId="17">
        <row r="3">
          <cell r="A3">
            <v>403723</v>
          </cell>
          <cell r="E3">
            <v>44527</v>
          </cell>
        </row>
        <row r="9">
          <cell r="P9">
            <v>26756.73</v>
          </cell>
        </row>
      </sheetData>
      <sheetData sheetId="18">
        <row r="3">
          <cell r="A3">
            <v>403732</v>
          </cell>
          <cell r="E3">
            <v>44528</v>
          </cell>
        </row>
        <row r="12">
          <cell r="N12">
            <v>104.733</v>
          </cell>
        </row>
        <row r="17">
          <cell r="P17">
            <v>653219.72100000002</v>
          </cell>
        </row>
      </sheetData>
      <sheetData sheetId="19">
        <row r="3">
          <cell r="A3">
            <v>403741</v>
          </cell>
        </row>
        <row r="9">
          <cell r="P9">
            <v>168399</v>
          </cell>
        </row>
      </sheetData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30" workbookViewId="0">
      <selection activeCell="L45" sqref="L45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9.7109375" style="2" customWidth="1"/>
    <col min="4" max="4" width="25" style="2" customWidth="1"/>
    <col min="5" max="5" width="13.42578125" style="2" customWidth="1"/>
    <col min="6" max="7" width="6.140625" style="2" customWidth="1"/>
    <col min="8" max="8" width="14.140625" style="3" bestFit="1" customWidth="1"/>
    <col min="9" max="9" width="1.5703125" style="3" customWidth="1"/>
    <col min="10" max="10" width="19.42578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36</v>
      </c>
    </row>
    <row r="13" spans="1:10" x14ac:dyDescent="0.25">
      <c r="H13" s="3" t="s">
        <v>11</v>
      </c>
      <c r="I13" s="7" t="s">
        <v>10</v>
      </c>
      <c r="J13" s="9" t="s">
        <v>37</v>
      </c>
    </row>
    <row r="14" spans="1:10" x14ac:dyDescent="0.25">
      <c r="H14" s="3" t="s">
        <v>12</v>
      </c>
      <c r="I14" s="7" t="s">
        <v>10</v>
      </c>
      <c r="J14" s="9" t="s">
        <v>38</v>
      </c>
    </row>
    <row r="15" spans="1:10" x14ac:dyDescent="0.25">
      <c r="H15" s="3" t="s">
        <v>35</v>
      </c>
      <c r="I15" s="7" t="s">
        <v>10</v>
      </c>
      <c r="J15" s="44" t="s">
        <v>39</v>
      </c>
    </row>
    <row r="16" spans="1:10" x14ac:dyDescent="0.25">
      <c r="A16" s="2" t="s">
        <v>13</v>
      </c>
      <c r="B16" s="8" t="s">
        <v>14</v>
      </c>
      <c r="C16" s="8"/>
      <c r="I16" s="7"/>
    </row>
    <row r="17" spans="1:18" ht="16.5" thickBot="1" x14ac:dyDescent="0.3">
      <c r="G17" s="10"/>
    </row>
    <row r="18" spans="1:18" ht="20.100000000000001" customHeight="1" x14ac:dyDescent="0.25">
      <c r="A18" s="11" t="s">
        <v>15</v>
      </c>
      <c r="B18" s="12" t="s">
        <v>16</v>
      </c>
      <c r="C18" s="12" t="s">
        <v>17</v>
      </c>
      <c r="D18" s="12" t="s">
        <v>18</v>
      </c>
      <c r="E18" s="12" t="s">
        <v>19</v>
      </c>
      <c r="F18" s="13" t="s">
        <v>20</v>
      </c>
      <c r="G18" s="13" t="s">
        <v>21</v>
      </c>
      <c r="H18" s="215" t="s">
        <v>22</v>
      </c>
      <c r="I18" s="216"/>
      <c r="J18" s="14" t="s">
        <v>23</v>
      </c>
    </row>
    <row r="19" spans="1:18" ht="53.25" customHeight="1" x14ac:dyDescent="0.25">
      <c r="A19" s="15">
        <v>1</v>
      </c>
      <c r="B19" s="16">
        <v>44497</v>
      </c>
      <c r="C19" s="17" t="s">
        <v>40</v>
      </c>
      <c r="D19" s="18" t="s">
        <v>42</v>
      </c>
      <c r="E19" s="19" t="s">
        <v>44</v>
      </c>
      <c r="F19" s="20">
        <v>70</v>
      </c>
      <c r="G19" s="21">
        <v>299</v>
      </c>
      <c r="H19" s="217">
        <v>1500</v>
      </c>
      <c r="I19" s="218"/>
      <c r="J19" s="22">
        <f>G19*H19</f>
        <v>448500</v>
      </c>
    </row>
    <row r="20" spans="1:18" ht="53.25" customHeight="1" x14ac:dyDescent="0.25">
      <c r="A20" s="15">
        <v>2</v>
      </c>
      <c r="B20" s="16">
        <v>44497</v>
      </c>
      <c r="C20" s="17" t="s">
        <v>41</v>
      </c>
      <c r="D20" s="18" t="s">
        <v>43</v>
      </c>
      <c r="E20" s="19" t="s">
        <v>45</v>
      </c>
      <c r="F20" s="20">
        <v>49</v>
      </c>
      <c r="G20" s="21">
        <v>300</v>
      </c>
      <c r="H20" s="217">
        <v>2000</v>
      </c>
      <c r="I20" s="218"/>
      <c r="J20" s="22">
        <f t="shared" ref="J20" si="0">G20*H20</f>
        <v>600000</v>
      </c>
    </row>
    <row r="21" spans="1:18" ht="25.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0"/>
      <c r="I21" s="221"/>
      <c r="J21" s="23">
        <f>SUM(J19:J20)</f>
        <v>1048500</v>
      </c>
    </row>
    <row r="22" spans="1:18" x14ac:dyDescent="0.25">
      <c r="A22" s="208"/>
      <c r="B22" s="208"/>
      <c r="C22" s="24"/>
      <c r="D22" s="24"/>
      <c r="E22" s="24"/>
      <c r="F22" s="24"/>
      <c r="G22" s="24"/>
      <c r="H22" s="25"/>
      <c r="I22" s="25"/>
      <c r="J22" s="26"/>
    </row>
    <row r="23" spans="1:18" x14ac:dyDescent="0.25">
      <c r="A23" s="24"/>
      <c r="B23" s="24"/>
      <c r="C23" s="24"/>
      <c r="D23" s="24"/>
      <c r="E23" s="24"/>
      <c r="F23" s="24"/>
      <c r="H23" s="27" t="s">
        <v>25</v>
      </c>
      <c r="I23" s="28">
        <f>I19*1%</f>
        <v>0</v>
      </c>
      <c r="J23" s="26">
        <f>J21*1%</f>
        <v>10485</v>
      </c>
    </row>
    <row r="24" spans="1:18" ht="16.5" thickBot="1" x14ac:dyDescent="0.3">
      <c r="E24" s="1"/>
      <c r="F24" s="1"/>
      <c r="H24" s="29" t="s">
        <v>26</v>
      </c>
      <c r="I24" s="30">
        <v>0</v>
      </c>
      <c r="J24" s="30">
        <v>0</v>
      </c>
      <c r="R24" s="2" t="s">
        <v>27</v>
      </c>
    </row>
    <row r="25" spans="1:18" x14ac:dyDescent="0.25">
      <c r="E25" s="1"/>
      <c r="F25" s="1"/>
      <c r="H25" s="31" t="s">
        <v>28</v>
      </c>
      <c r="I25" s="32">
        <f>I21+I23</f>
        <v>0</v>
      </c>
      <c r="J25" s="32">
        <f>J21+J23-J24</f>
        <v>1058985</v>
      </c>
    </row>
    <row r="26" spans="1:18" x14ac:dyDescent="0.25">
      <c r="E26" s="1"/>
      <c r="F26" s="1"/>
      <c r="H26" s="31"/>
      <c r="I26" s="32"/>
      <c r="J26" s="32"/>
    </row>
    <row r="27" spans="1:18" x14ac:dyDescent="0.25">
      <c r="A27" s="33" t="s">
        <v>250</v>
      </c>
      <c r="D27" s="1"/>
      <c r="E27" s="1"/>
      <c r="F27" s="1"/>
      <c r="G27" s="1"/>
      <c r="H27" s="31"/>
      <c r="I27" s="31"/>
      <c r="J27" s="32"/>
    </row>
    <row r="28" spans="1:18" x14ac:dyDescent="0.25">
      <c r="A28" s="33"/>
      <c r="D28" s="1"/>
      <c r="E28" s="1"/>
      <c r="F28" s="1"/>
      <c r="G28" s="1"/>
      <c r="H28" s="31"/>
      <c r="I28" s="31"/>
      <c r="J28" s="32"/>
    </row>
    <row r="29" spans="1:18" x14ac:dyDescent="0.25">
      <c r="D29" s="1"/>
      <c r="E29" s="1"/>
      <c r="F29" s="1"/>
      <c r="G29" s="1"/>
      <c r="H29" s="31"/>
      <c r="I29" s="31"/>
      <c r="J29" s="32"/>
    </row>
    <row r="30" spans="1:18" x14ac:dyDescent="0.25">
      <c r="A30" s="34" t="s">
        <v>29</v>
      </c>
    </row>
    <row r="31" spans="1:18" x14ac:dyDescent="0.25">
      <c r="A31" s="35" t="s">
        <v>30</v>
      </c>
      <c r="B31" s="36"/>
      <c r="C31" s="36"/>
      <c r="D31" s="10"/>
      <c r="E31" s="10"/>
      <c r="F31" s="10"/>
    </row>
    <row r="32" spans="1:18" x14ac:dyDescent="0.25">
      <c r="A32" s="35" t="s">
        <v>31</v>
      </c>
      <c r="B32" s="36"/>
      <c r="C32" s="36"/>
      <c r="D32" s="10"/>
      <c r="E32" s="10"/>
      <c r="F32" s="10"/>
    </row>
    <row r="33" spans="1:10" x14ac:dyDescent="0.25">
      <c r="A33" s="37" t="s">
        <v>32</v>
      </c>
      <c r="B33" s="38"/>
      <c r="C33" s="38"/>
      <c r="D33" s="10"/>
      <c r="E33" s="10"/>
      <c r="F33" s="10"/>
    </row>
    <row r="34" spans="1:10" x14ac:dyDescent="0.25">
      <c r="A34" s="39" t="s">
        <v>0</v>
      </c>
      <c r="B34" s="40"/>
      <c r="C34" s="40"/>
      <c r="D34" s="10"/>
      <c r="E34" s="10"/>
      <c r="F34" s="10"/>
    </row>
    <row r="35" spans="1:10" x14ac:dyDescent="0.25">
      <c r="A35" s="41"/>
      <c r="B35" s="41"/>
      <c r="C35" s="41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209" t="str">
        <f>+J13</f>
        <v>02 Desember 2021</v>
      </c>
      <c r="J37" s="210"/>
    </row>
    <row r="40" spans="1:10" ht="18" customHeight="1" x14ac:dyDescent="0.25"/>
    <row r="41" spans="1:10" ht="17.25" customHeight="1" x14ac:dyDescent="0.25"/>
    <row r="43" spans="1:10" x14ac:dyDescent="0.25">
      <c r="H43" s="211" t="s">
        <v>34</v>
      </c>
      <c r="I43" s="211"/>
      <c r="J43" s="211"/>
    </row>
  </sheetData>
  <mergeCells count="8">
    <mergeCell ref="A22:B22"/>
    <mergeCell ref="I37:J37"/>
    <mergeCell ref="H43:J43"/>
    <mergeCell ref="A10:J10"/>
    <mergeCell ref="H18:I18"/>
    <mergeCell ref="H19:I19"/>
    <mergeCell ref="H20:I20"/>
    <mergeCell ref="A21:I21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124</v>
      </c>
    </row>
    <row r="13" spans="1:9" x14ac:dyDescent="0.25">
      <c r="G13" s="3" t="s">
        <v>11</v>
      </c>
      <c r="H13" s="7" t="s">
        <v>10</v>
      </c>
      <c r="I13" s="9" t="s">
        <v>117</v>
      </c>
    </row>
    <row r="14" spans="1:9" x14ac:dyDescent="0.25">
      <c r="G14" s="3" t="s">
        <v>12</v>
      </c>
      <c r="H14" s="7" t="s">
        <v>10</v>
      </c>
      <c r="I14" s="9" t="s">
        <v>118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2">
        <v>44513</v>
      </c>
      <c r="C18" s="123" t="s">
        <v>120</v>
      </c>
      <c r="D18" s="19" t="s">
        <v>121</v>
      </c>
      <c r="E18" s="19" t="s">
        <v>122</v>
      </c>
      <c r="F18" s="20">
        <v>1</v>
      </c>
      <c r="G18" s="217">
        <v>3200000</v>
      </c>
      <c r="H18" s="218"/>
      <c r="I18" s="22">
        <f>G18</f>
        <v>3200000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3200000</v>
      </c>
      <c r="K19" s="2" t="s">
        <v>27</v>
      </c>
    </row>
    <row r="20" spans="1:17" x14ac:dyDescent="0.25">
      <c r="A20" s="208"/>
      <c r="B20" s="208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32000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3200000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3232000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09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125</v>
      </c>
    </row>
    <row r="13" spans="1:9" x14ac:dyDescent="0.25">
      <c r="G13" s="3" t="s">
        <v>11</v>
      </c>
      <c r="H13" s="7" t="s">
        <v>10</v>
      </c>
      <c r="I13" s="9" t="s">
        <v>117</v>
      </c>
    </row>
    <row r="14" spans="1:9" x14ac:dyDescent="0.25">
      <c r="G14" s="3" t="s">
        <v>12</v>
      </c>
      <c r="H14" s="7" t="s">
        <v>10</v>
      </c>
      <c r="I14" s="9" t="s">
        <v>118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44521</v>
      </c>
      <c r="C18" s="123" t="s">
        <v>126</v>
      </c>
      <c r="D18" s="19" t="s">
        <v>128</v>
      </c>
      <c r="E18" s="19" t="s">
        <v>127</v>
      </c>
      <c r="F18" s="107">
        <v>1</v>
      </c>
      <c r="G18" s="242">
        <v>1500000</v>
      </c>
      <c r="H18" s="243"/>
      <c r="I18" s="111">
        <f>G18</f>
        <v>1500000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1500000</v>
      </c>
      <c r="K19" s="2" t="s">
        <v>27</v>
      </c>
    </row>
    <row r="20" spans="1:17" x14ac:dyDescent="0.25">
      <c r="A20" s="208"/>
      <c r="B20" s="208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09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130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44523</v>
      </c>
      <c r="C18" s="123" t="s">
        <v>133</v>
      </c>
      <c r="D18" s="19" t="s">
        <v>134</v>
      </c>
      <c r="E18" s="19" t="s">
        <v>135</v>
      </c>
      <c r="F18" s="107">
        <v>1</v>
      </c>
      <c r="G18" s="242">
        <v>1500000</v>
      </c>
      <c r="H18" s="243"/>
      <c r="I18" s="111">
        <f>G18</f>
        <v>1500000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1500000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M19" sqref="M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136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44510</v>
      </c>
      <c r="C18" s="123" t="s">
        <v>137</v>
      </c>
      <c r="D18" s="19" t="s">
        <v>138</v>
      </c>
      <c r="E18" s="19" t="s">
        <v>139</v>
      </c>
      <c r="F18" s="107">
        <v>1</v>
      </c>
      <c r="G18" s="242">
        <v>1700000</v>
      </c>
      <c r="H18" s="243"/>
      <c r="I18" s="111">
        <f>G18</f>
        <v>1700000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1700000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17000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>
        <f>I19*50%</f>
        <v>850000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850000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867000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140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3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141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24">
        <v>44525</v>
      </c>
      <c r="C18" s="123" t="s">
        <v>142</v>
      </c>
      <c r="D18" s="19" t="s">
        <v>143</v>
      </c>
      <c r="E18" s="19" t="s">
        <v>144</v>
      </c>
      <c r="F18" s="107">
        <v>1</v>
      </c>
      <c r="G18" s="242">
        <v>1100000</v>
      </c>
      <c r="H18" s="243"/>
      <c r="I18" s="111">
        <f>G18</f>
        <v>1100000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1100000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11000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1100000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1111000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145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146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44519</v>
      </c>
      <c r="C18" s="123" t="s">
        <v>147</v>
      </c>
      <c r="D18" s="19" t="s">
        <v>148</v>
      </c>
      <c r="E18" s="19" t="s">
        <v>139</v>
      </c>
      <c r="F18" s="107">
        <v>1</v>
      </c>
      <c r="G18" s="242">
        <v>1500000</v>
      </c>
      <c r="H18" s="243"/>
      <c r="I18" s="111">
        <f>G18</f>
        <v>1500000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1500000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149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24">
        <v>44526</v>
      </c>
      <c r="C18" s="123" t="s">
        <v>150</v>
      </c>
      <c r="D18" s="19" t="s">
        <v>151</v>
      </c>
      <c r="E18" s="19" t="s">
        <v>122</v>
      </c>
      <c r="F18" s="107">
        <v>1</v>
      </c>
      <c r="G18" s="242">
        <v>3000000</v>
      </c>
      <c r="H18" s="243"/>
      <c r="I18" s="111">
        <f>G18</f>
        <v>3000000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3000000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30000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3000000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3030000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152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G22" sqref="G22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153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44526</v>
      </c>
      <c r="C18" s="123" t="s">
        <v>154</v>
      </c>
      <c r="D18" s="19" t="s">
        <v>155</v>
      </c>
      <c r="E18" s="19" t="s">
        <v>122</v>
      </c>
      <c r="F18" s="107">
        <v>1</v>
      </c>
      <c r="G18" s="242">
        <v>3900000</v>
      </c>
      <c r="H18" s="243"/>
      <c r="I18" s="111">
        <f>G18</f>
        <v>3900000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3900000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39000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>
        <f>I19*50%</f>
        <v>1950000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1950000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1989000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156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157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44528</v>
      </c>
      <c r="C18" s="123" t="s">
        <v>158</v>
      </c>
      <c r="D18" s="19" t="s">
        <v>159</v>
      </c>
      <c r="E18" s="19" t="s">
        <v>160</v>
      </c>
      <c r="F18" s="107">
        <v>1</v>
      </c>
      <c r="G18" s="242">
        <v>750000</v>
      </c>
      <c r="H18" s="243"/>
      <c r="I18" s="111">
        <f>G18</f>
        <v>750000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750000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7500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750000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757500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161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162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44525</v>
      </c>
      <c r="C18" s="123" t="s">
        <v>163</v>
      </c>
      <c r="D18" s="19" t="s">
        <v>164</v>
      </c>
      <c r="E18" s="19" t="s">
        <v>160</v>
      </c>
      <c r="F18" s="107">
        <v>1</v>
      </c>
      <c r="G18" s="242">
        <v>900000</v>
      </c>
      <c r="H18" s="243"/>
      <c r="I18" s="111">
        <f>G18</f>
        <v>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900000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opLeftCell="A10" workbookViewId="0">
      <selection activeCell="H12" sqref="H12:J15"/>
    </sheetView>
  </sheetViews>
  <sheetFormatPr defaultRowHeight="15" x14ac:dyDescent="0.25"/>
  <cols>
    <col min="1" max="1" width="5.140625" style="46" customWidth="1"/>
    <col min="2" max="2" width="9.85546875" style="46" customWidth="1"/>
    <col min="3" max="3" width="8.85546875" style="46" customWidth="1"/>
    <col min="4" max="4" width="7.5703125" style="46" customWidth="1"/>
    <col min="5" max="5" width="25.85546875" style="46" customWidth="1"/>
    <col min="6" max="6" width="12.42578125" style="46" customWidth="1"/>
    <col min="7" max="7" width="5.28515625" style="46" customWidth="1"/>
    <col min="8" max="8" width="13.5703125" style="47" customWidth="1"/>
    <col min="9" max="9" width="1.42578125" style="47" customWidth="1"/>
    <col min="10" max="10" width="18.7109375" style="46" customWidth="1"/>
    <col min="11" max="16384" width="9.140625" style="46"/>
  </cols>
  <sheetData>
    <row r="2" spans="1:16" ht="15.75" x14ac:dyDescent="0.25">
      <c r="A2" s="1" t="s">
        <v>0</v>
      </c>
      <c r="B2" s="45"/>
      <c r="C2" s="45"/>
      <c r="D2" s="45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8"/>
      <c r="B9" s="48"/>
      <c r="C9" s="48"/>
      <c r="D9" s="48"/>
      <c r="E9" s="48"/>
      <c r="F9" s="48"/>
      <c r="G9" s="48"/>
      <c r="H9" s="49"/>
      <c r="I9" s="49"/>
      <c r="J9" s="48"/>
    </row>
    <row r="10" spans="1:16" ht="24" thickBot="1" x14ac:dyDescent="0.4">
      <c r="A10" s="226" t="s">
        <v>6</v>
      </c>
      <c r="B10" s="227"/>
      <c r="C10" s="227"/>
      <c r="D10" s="227"/>
      <c r="E10" s="227"/>
      <c r="F10" s="227"/>
      <c r="G10" s="227"/>
      <c r="H10" s="227"/>
      <c r="I10" s="227"/>
      <c r="J10" s="228"/>
    </row>
    <row r="12" spans="1:16" ht="15.75" x14ac:dyDescent="0.25">
      <c r="A12" s="46" t="s">
        <v>7</v>
      </c>
      <c r="B12" s="46" t="s">
        <v>46</v>
      </c>
      <c r="H12" s="47" t="s">
        <v>9</v>
      </c>
      <c r="I12" s="50" t="s">
        <v>10</v>
      </c>
      <c r="J12" s="8" t="s">
        <v>54</v>
      </c>
    </row>
    <row r="13" spans="1:16" ht="15.75" x14ac:dyDescent="0.25">
      <c r="B13" s="51" t="s">
        <v>47</v>
      </c>
      <c r="C13" s="51"/>
      <c r="D13" s="51"/>
      <c r="E13" s="51"/>
      <c r="F13" s="51"/>
      <c r="H13" s="47" t="s">
        <v>11</v>
      </c>
      <c r="I13" s="50" t="s">
        <v>10</v>
      </c>
      <c r="J13" s="9" t="s">
        <v>37</v>
      </c>
      <c r="P13" s="46" t="s">
        <v>27</v>
      </c>
    </row>
    <row r="14" spans="1:16" ht="15.75" x14ac:dyDescent="0.25">
      <c r="B14" s="51" t="s">
        <v>48</v>
      </c>
      <c r="C14" s="51"/>
      <c r="D14" s="51"/>
      <c r="E14" s="51"/>
      <c r="F14" s="51"/>
      <c r="H14" s="47" t="s">
        <v>12</v>
      </c>
      <c r="I14" s="50" t="s">
        <v>10</v>
      </c>
      <c r="J14" s="9" t="s">
        <v>38</v>
      </c>
    </row>
    <row r="15" spans="1:16" x14ac:dyDescent="0.25">
      <c r="B15" s="51" t="s">
        <v>49</v>
      </c>
      <c r="C15" s="51"/>
      <c r="D15" s="51"/>
      <c r="E15" s="51"/>
      <c r="F15" s="51"/>
      <c r="H15" s="47" t="s">
        <v>35</v>
      </c>
      <c r="I15" s="47" t="s">
        <v>10</v>
      </c>
      <c r="J15" s="76" t="s">
        <v>61</v>
      </c>
    </row>
    <row r="16" spans="1:16" x14ac:dyDescent="0.25">
      <c r="B16" s="51"/>
      <c r="C16" s="51"/>
      <c r="D16" s="51"/>
      <c r="E16" s="51"/>
      <c r="F16" s="51"/>
      <c r="J16" s="52"/>
    </row>
    <row r="17" spans="1:10" x14ac:dyDescent="0.25">
      <c r="A17" s="46" t="s">
        <v>13</v>
      </c>
      <c r="B17" s="46" t="s">
        <v>14</v>
      </c>
      <c r="H17" s="46"/>
      <c r="I17" s="46"/>
    </row>
    <row r="18" spans="1:10" ht="15.75" thickBot="1" x14ac:dyDescent="0.3"/>
    <row r="19" spans="1:10" ht="15.75" x14ac:dyDescent="0.25">
      <c r="A19" s="53" t="s">
        <v>15</v>
      </c>
      <c r="B19" s="54" t="s">
        <v>16</v>
      </c>
      <c r="C19" s="54" t="s">
        <v>17</v>
      </c>
      <c r="D19" s="54" t="s">
        <v>50</v>
      </c>
      <c r="E19" s="55" t="s">
        <v>18</v>
      </c>
      <c r="F19" s="55" t="s">
        <v>19</v>
      </c>
      <c r="G19" s="54" t="s">
        <v>51</v>
      </c>
      <c r="H19" s="229" t="s">
        <v>22</v>
      </c>
      <c r="I19" s="230"/>
      <c r="J19" s="56" t="s">
        <v>23</v>
      </c>
    </row>
    <row r="20" spans="1:10" ht="51.75" customHeight="1" x14ac:dyDescent="0.25">
      <c r="A20" s="57">
        <v>1</v>
      </c>
      <c r="B20" s="58">
        <v>44497</v>
      </c>
      <c r="C20" s="59" t="s">
        <v>55</v>
      </c>
      <c r="D20" s="224" t="s">
        <v>58</v>
      </c>
      <c r="E20" s="60" t="s">
        <v>59</v>
      </c>
      <c r="F20" s="60" t="s">
        <v>57</v>
      </c>
      <c r="G20" s="61">
        <v>1</v>
      </c>
      <c r="H20" s="222">
        <v>19000000</v>
      </c>
      <c r="I20" s="223"/>
      <c r="J20" s="62">
        <f>+G20*H20</f>
        <v>19000000</v>
      </c>
    </row>
    <row r="21" spans="1:10" ht="51.75" customHeight="1" x14ac:dyDescent="0.25">
      <c r="A21" s="57">
        <v>2</v>
      </c>
      <c r="B21" s="58">
        <v>44496</v>
      </c>
      <c r="C21" s="59" t="s">
        <v>56</v>
      </c>
      <c r="D21" s="225"/>
      <c r="E21" s="60" t="s">
        <v>59</v>
      </c>
      <c r="F21" s="60" t="s">
        <v>57</v>
      </c>
      <c r="G21" s="61">
        <v>1</v>
      </c>
      <c r="H21" s="222">
        <v>19000000</v>
      </c>
      <c r="I21" s="223"/>
      <c r="J21" s="62">
        <f>+G21*H21</f>
        <v>19000000</v>
      </c>
    </row>
    <row r="22" spans="1:10" ht="22.5" customHeight="1" thickBot="1" x14ac:dyDescent="0.3">
      <c r="A22" s="231" t="s">
        <v>24</v>
      </c>
      <c r="B22" s="232"/>
      <c r="C22" s="232"/>
      <c r="D22" s="232"/>
      <c r="E22" s="232"/>
      <c r="F22" s="232"/>
      <c r="G22" s="232"/>
      <c r="H22" s="232"/>
      <c r="I22" s="233"/>
      <c r="J22" s="63">
        <f>J20+J21</f>
        <v>38000000</v>
      </c>
    </row>
    <row r="23" spans="1:10" x14ac:dyDescent="0.25">
      <c r="A23" s="234"/>
      <c r="B23" s="234"/>
      <c r="C23" s="234"/>
      <c r="D23" s="234"/>
      <c r="E23" s="234"/>
      <c r="F23" s="64"/>
      <c r="G23" s="64"/>
      <c r="H23" s="65"/>
      <c r="I23" s="65"/>
      <c r="J23" s="66"/>
    </row>
    <row r="24" spans="1:10" s="2" customFormat="1" ht="15.75" x14ac:dyDescent="0.25">
      <c r="A24" s="24"/>
      <c r="B24" s="24"/>
      <c r="C24" s="24"/>
      <c r="D24" s="24"/>
      <c r="E24" s="24"/>
      <c r="F24" s="24"/>
      <c r="G24" s="24"/>
      <c r="H24" s="27" t="s">
        <v>52</v>
      </c>
      <c r="I24" s="27"/>
      <c r="J24" s="26">
        <f>J22*1%</f>
        <v>380000</v>
      </c>
    </row>
    <row r="25" spans="1:10" s="2" customFormat="1" ht="16.5" thickBot="1" x14ac:dyDescent="0.3">
      <c r="A25" s="24"/>
      <c r="B25" s="24"/>
      <c r="C25" s="24"/>
      <c r="D25" s="24"/>
      <c r="E25" s="24"/>
      <c r="F25" s="24"/>
      <c r="G25" s="24"/>
      <c r="H25" s="67" t="s">
        <v>26</v>
      </c>
      <c r="I25" s="67"/>
      <c r="J25" s="30">
        <f>J22*2%</f>
        <v>760000</v>
      </c>
    </row>
    <row r="26" spans="1:10" s="2" customFormat="1" ht="15.75" x14ac:dyDescent="0.25">
      <c r="E26" s="1"/>
      <c r="F26" s="1"/>
      <c r="G26" s="1"/>
      <c r="H26" s="31" t="s">
        <v>28</v>
      </c>
      <c r="I26" s="31"/>
      <c r="J26" s="32">
        <f>J22+J24-J25</f>
        <v>37620000</v>
      </c>
    </row>
    <row r="27" spans="1:10" x14ac:dyDescent="0.25">
      <c r="A27" s="45" t="s">
        <v>60</v>
      </c>
      <c r="B27" s="45"/>
      <c r="C27" s="45"/>
      <c r="D27" s="45"/>
      <c r="G27" s="45"/>
      <c r="H27" s="68"/>
      <c r="I27" s="68"/>
      <c r="J27" s="69"/>
    </row>
    <row r="28" spans="1:10" x14ac:dyDescent="0.25">
      <c r="G28" s="45"/>
      <c r="H28" s="68"/>
      <c r="I28" s="68"/>
      <c r="J28" s="69"/>
    </row>
    <row r="29" spans="1:10" x14ac:dyDescent="0.25">
      <c r="A29" s="70" t="s">
        <v>29</v>
      </c>
    </row>
    <row r="30" spans="1:10" x14ac:dyDescent="0.25">
      <c r="A30" s="45" t="s">
        <v>30</v>
      </c>
      <c r="B30" s="45"/>
      <c r="C30" s="45"/>
      <c r="D30" s="45"/>
      <c r="E30" s="45"/>
      <c r="F30" s="45"/>
    </row>
    <row r="31" spans="1:10" x14ac:dyDescent="0.25">
      <c r="A31" s="71" t="s">
        <v>31</v>
      </c>
      <c r="B31" s="45"/>
      <c r="C31" s="45"/>
      <c r="D31" s="45"/>
    </row>
    <row r="32" spans="1:10" x14ac:dyDescent="0.25">
      <c r="A32" s="72" t="s">
        <v>32</v>
      </c>
      <c r="B32" s="71"/>
      <c r="C32" s="71"/>
      <c r="D32" s="71"/>
      <c r="E32" s="71"/>
      <c r="F32" s="71"/>
    </row>
    <row r="33" spans="1:10" x14ac:dyDescent="0.25">
      <c r="A33" s="45" t="s">
        <v>0</v>
      </c>
      <c r="B33" s="72"/>
      <c r="C33" s="72"/>
      <c r="D33" s="72"/>
      <c r="E33" s="73"/>
      <c r="F33" s="73"/>
    </row>
    <row r="34" spans="1:10" x14ac:dyDescent="0.25">
      <c r="A34" s="73"/>
      <c r="B34" s="73"/>
      <c r="C34" s="73"/>
      <c r="D34" s="73"/>
      <c r="E34" s="73"/>
      <c r="F34" s="73"/>
    </row>
    <row r="35" spans="1:10" x14ac:dyDescent="0.25">
      <c r="A35" s="72"/>
      <c r="B35" s="72"/>
      <c r="C35" s="72"/>
      <c r="D35" s="72"/>
      <c r="E35" s="74"/>
      <c r="F35" s="74"/>
    </row>
    <row r="36" spans="1:10" x14ac:dyDescent="0.25">
      <c r="H36" s="75" t="s">
        <v>53</v>
      </c>
      <c r="I36" s="235" t="str">
        <f>+J13</f>
        <v>02 Desember 2021</v>
      </c>
      <c r="J36" s="236"/>
    </row>
    <row r="44" spans="1:10" ht="15.75" x14ac:dyDescent="0.25">
      <c r="H44" s="211" t="s">
        <v>34</v>
      </c>
      <c r="I44" s="211"/>
      <c r="J44" s="211"/>
    </row>
  </sheetData>
  <mergeCells count="9">
    <mergeCell ref="H44:J44"/>
    <mergeCell ref="H21:I21"/>
    <mergeCell ref="D20:D21"/>
    <mergeCell ref="A10:J10"/>
    <mergeCell ref="H19:I19"/>
    <mergeCell ref="H20:I20"/>
    <mergeCell ref="A22:I22"/>
    <mergeCell ref="A23:E23"/>
    <mergeCell ref="I36:J36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166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44526</v>
      </c>
      <c r="C18" s="123" t="s">
        <v>167</v>
      </c>
      <c r="D18" s="19" t="s">
        <v>168</v>
      </c>
      <c r="E18" s="19" t="s">
        <v>139</v>
      </c>
      <c r="F18" s="107">
        <v>1</v>
      </c>
      <c r="G18" s="242">
        <v>1300000</v>
      </c>
      <c r="H18" s="243"/>
      <c r="I18" s="111">
        <f>G18</f>
        <v>1300000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1300000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13000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1300000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1313000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170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44530</v>
      </c>
      <c r="C18" s="123" t="s">
        <v>171</v>
      </c>
      <c r="D18" s="19" t="s">
        <v>172</v>
      </c>
      <c r="E18" s="19" t="s">
        <v>173</v>
      </c>
      <c r="F18" s="107">
        <v>1</v>
      </c>
      <c r="G18" s="242">
        <v>800000</v>
      </c>
      <c r="H18" s="243"/>
      <c r="I18" s="111">
        <f>G18</f>
        <v>800000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800000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119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174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44531</v>
      </c>
      <c r="C18" s="123" t="s">
        <v>175</v>
      </c>
      <c r="D18" s="19" t="s">
        <v>176</v>
      </c>
      <c r="E18" s="19" t="s">
        <v>177</v>
      </c>
      <c r="F18" s="107">
        <v>1</v>
      </c>
      <c r="G18" s="242">
        <v>900000</v>
      </c>
      <c r="H18" s="243"/>
      <c r="I18" s="111">
        <f>G18</f>
        <v>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900000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178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44530</v>
      </c>
      <c r="C18" s="123" t="s">
        <v>179</v>
      </c>
      <c r="D18" s="19" t="s">
        <v>180</v>
      </c>
      <c r="E18" s="19" t="s">
        <v>181</v>
      </c>
      <c r="F18" s="107">
        <v>1</v>
      </c>
      <c r="G18" s="242">
        <v>750000</v>
      </c>
      <c r="H18" s="243"/>
      <c r="I18" s="111">
        <f>G18</f>
        <v>750000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750000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7500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750000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757500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161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182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24">
        <v>44533</v>
      </c>
      <c r="C18" s="123" t="s">
        <v>183</v>
      </c>
      <c r="D18" s="19" t="s">
        <v>184</v>
      </c>
      <c r="E18" s="19" t="s">
        <v>185</v>
      </c>
      <c r="F18" s="107">
        <v>1</v>
      </c>
      <c r="G18" s="242">
        <v>2000000</v>
      </c>
      <c r="H18" s="243"/>
      <c r="I18" s="111">
        <f>G18</f>
        <v>2000000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2000000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20000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>
        <f>I19*50%</f>
        <v>1000000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1000000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1020000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186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6" workbookViewId="0">
      <selection activeCell="K26" sqref="K26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187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24">
        <v>44527</v>
      </c>
      <c r="C18" s="123" t="s">
        <v>188</v>
      </c>
      <c r="D18" s="19" t="s">
        <v>189</v>
      </c>
      <c r="E18" s="19" t="s">
        <v>190</v>
      </c>
      <c r="F18" s="107">
        <v>1</v>
      </c>
      <c r="G18" s="242">
        <v>7000000</v>
      </c>
      <c r="H18" s="243"/>
      <c r="I18" s="111">
        <f>G18</f>
        <v>7000000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7000000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70000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>
        <f>I19*50%</f>
        <v>3500000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3500000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3570000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191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4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192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44534</v>
      </c>
      <c r="C18" s="123" t="s">
        <v>193</v>
      </c>
      <c r="D18" s="19" t="s">
        <v>194</v>
      </c>
      <c r="E18" s="19" t="s">
        <v>195</v>
      </c>
      <c r="F18" s="107">
        <v>1</v>
      </c>
      <c r="G18" s="242">
        <v>800000</v>
      </c>
      <c r="H18" s="243"/>
      <c r="I18" s="111">
        <f>G18</f>
        <v>800000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800000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119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196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44435</v>
      </c>
      <c r="C18" s="123" t="s">
        <v>197</v>
      </c>
      <c r="D18" s="19" t="s">
        <v>198</v>
      </c>
      <c r="E18" s="19" t="s">
        <v>199</v>
      </c>
      <c r="F18" s="107">
        <v>1</v>
      </c>
      <c r="G18" s="242">
        <v>2100000</v>
      </c>
      <c r="H18" s="243"/>
      <c r="I18" s="111">
        <f>G18</f>
        <v>2100000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2100000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21000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2100000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2121000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200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E41" sqref="E41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201</v>
      </c>
    </row>
    <row r="13" spans="1:9" x14ac:dyDescent="0.25">
      <c r="G13" s="3" t="s">
        <v>11</v>
      </c>
      <c r="H13" s="7" t="s">
        <v>10</v>
      </c>
      <c r="I13" s="9" t="s">
        <v>131</v>
      </c>
    </row>
    <row r="14" spans="1:9" x14ac:dyDescent="0.25">
      <c r="G14" s="3" t="s">
        <v>12</v>
      </c>
      <c r="H14" s="7" t="s">
        <v>10</v>
      </c>
      <c r="I14" s="9" t="s">
        <v>132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4">
        <v>44514</v>
      </c>
      <c r="C18" s="123"/>
      <c r="D18" s="19" t="s">
        <v>202</v>
      </c>
      <c r="E18" s="19" t="s">
        <v>203</v>
      </c>
      <c r="F18" s="107">
        <v>1</v>
      </c>
      <c r="G18" s="242">
        <v>1350000</v>
      </c>
      <c r="H18" s="243"/>
      <c r="I18" s="111">
        <f>G18</f>
        <v>1350000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1350000</v>
      </c>
      <c r="K19" s="2" t="s">
        <v>27</v>
      </c>
    </row>
    <row r="20" spans="1:17" x14ac:dyDescent="0.25">
      <c r="A20" s="208"/>
      <c r="B20" s="208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13500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1350000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1363500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204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11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5"/>
  <sheetViews>
    <sheetView topLeftCell="A49" workbookViewId="0">
      <selection activeCell="I60" sqref="I6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7" t="s">
        <v>10</v>
      </c>
      <c r="J12" s="8" t="s">
        <v>210</v>
      </c>
    </row>
    <row r="13" spans="1:10" x14ac:dyDescent="0.25">
      <c r="G13" s="247" t="s">
        <v>11</v>
      </c>
      <c r="H13" s="247"/>
      <c r="I13" s="7" t="s">
        <v>10</v>
      </c>
      <c r="J13" s="9" t="s">
        <v>131</v>
      </c>
    </row>
    <row r="14" spans="1:10" x14ac:dyDescent="0.25">
      <c r="G14" s="247" t="s">
        <v>82</v>
      </c>
      <c r="H14" s="247"/>
      <c r="I14" s="7" t="s">
        <v>10</v>
      </c>
      <c r="J14" s="2" t="s">
        <v>205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206</v>
      </c>
    </row>
    <row r="16" spans="1:10" ht="16.5" thickBot="1" x14ac:dyDescent="0.3"/>
    <row r="17" spans="1:12" ht="26.25" customHeight="1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2" t="s">
        <v>21</v>
      </c>
      <c r="H17" s="250" t="s">
        <v>22</v>
      </c>
      <c r="I17" s="250"/>
      <c r="J17" s="14" t="s">
        <v>23</v>
      </c>
    </row>
    <row r="18" spans="1:12" ht="40.5" customHeight="1" x14ac:dyDescent="0.25">
      <c r="A18" s="15">
        <v>1</v>
      </c>
      <c r="B18" s="16">
        <f>'[3]403950'!E3</f>
        <v>44501</v>
      </c>
      <c r="C18" s="104">
        <f>'[3]403950'!A3</f>
        <v>403950</v>
      </c>
      <c r="D18" s="19" t="s">
        <v>207</v>
      </c>
      <c r="E18" s="19" t="s">
        <v>208</v>
      </c>
      <c r="F18" s="107">
        <v>28</v>
      </c>
      <c r="G18" s="105">
        <f>'[3]403950'!N31</f>
        <v>703.29300000000001</v>
      </c>
      <c r="H18" s="241">
        <v>2530</v>
      </c>
      <c r="I18" s="241"/>
      <c r="J18" s="111">
        <f>G18*H18</f>
        <v>1779331.29</v>
      </c>
      <c r="L18"/>
    </row>
    <row r="19" spans="1:12" ht="40.5" customHeight="1" x14ac:dyDescent="0.25">
      <c r="A19" s="15">
        <f t="shared" ref="A19:A50" si="0">A18+1</f>
        <v>2</v>
      </c>
      <c r="B19" s="16">
        <f>'[3]402443'!E3</f>
        <v>44501</v>
      </c>
      <c r="C19" s="104">
        <f>'[3]402443'!A3</f>
        <v>402443</v>
      </c>
      <c r="D19" s="19" t="s">
        <v>207</v>
      </c>
      <c r="E19" s="19" t="s">
        <v>208</v>
      </c>
      <c r="F19" s="107">
        <v>56</v>
      </c>
      <c r="G19" s="105">
        <f>'[3]402443'!N59</f>
        <v>1163.1242499999998</v>
      </c>
      <c r="H19" s="241">
        <v>2530</v>
      </c>
      <c r="I19" s="241"/>
      <c r="J19" s="111">
        <f t="shared" ref="J19:J50" si="1">G19*H19</f>
        <v>2942704.3524999996</v>
      </c>
      <c r="L19"/>
    </row>
    <row r="20" spans="1:12" ht="40.5" customHeight="1" x14ac:dyDescent="0.25">
      <c r="A20" s="15">
        <f t="shared" si="0"/>
        <v>3</v>
      </c>
      <c r="B20" s="16">
        <f>'[3]403933'!E3</f>
        <v>44502</v>
      </c>
      <c r="C20" s="104">
        <f>'[3]403933'!A3</f>
        <v>403933</v>
      </c>
      <c r="D20" s="19" t="s">
        <v>207</v>
      </c>
      <c r="E20" s="19" t="s">
        <v>208</v>
      </c>
      <c r="F20" s="107">
        <v>55</v>
      </c>
      <c r="G20" s="105">
        <f>'[3]403933'!N58</f>
        <v>1155.9872500000004</v>
      </c>
      <c r="H20" s="241">
        <v>2530</v>
      </c>
      <c r="I20" s="241"/>
      <c r="J20" s="111">
        <f>G20*H20</f>
        <v>2924647.7425000011</v>
      </c>
      <c r="L20"/>
    </row>
    <row r="21" spans="1:12" ht="40.5" customHeight="1" x14ac:dyDescent="0.25">
      <c r="A21" s="15">
        <f t="shared" si="0"/>
        <v>4</v>
      </c>
      <c r="B21" s="16">
        <f>'[3]402448'!E3</f>
        <v>44502</v>
      </c>
      <c r="C21" s="104">
        <f>'[3]402448'!A3</f>
        <v>402448</v>
      </c>
      <c r="D21" s="19" t="s">
        <v>207</v>
      </c>
      <c r="E21" s="19" t="s">
        <v>208</v>
      </c>
      <c r="F21" s="107">
        <v>24</v>
      </c>
      <c r="G21" s="105">
        <f>'[3]402448'!N227</f>
        <v>5434.209499999999</v>
      </c>
      <c r="H21" s="241">
        <v>2530</v>
      </c>
      <c r="I21" s="241"/>
      <c r="J21" s="111">
        <f>G21*H21</f>
        <v>13748550.034999998</v>
      </c>
      <c r="L21"/>
    </row>
    <row r="22" spans="1:12" ht="40.5" customHeight="1" x14ac:dyDescent="0.25">
      <c r="A22" s="15">
        <f t="shared" si="0"/>
        <v>5</v>
      </c>
      <c r="B22" s="16">
        <f>'[3]402319'!E3</f>
        <v>44502</v>
      </c>
      <c r="C22" s="104">
        <f>'[3]402319'!A3</f>
        <v>402319</v>
      </c>
      <c r="D22" s="19" t="s">
        <v>207</v>
      </c>
      <c r="E22" s="19" t="s">
        <v>208</v>
      </c>
      <c r="F22" s="107">
        <v>31</v>
      </c>
      <c r="G22" s="105">
        <f>'[3]402319'!N34</f>
        <v>689.76250000000016</v>
      </c>
      <c r="H22" s="241">
        <v>2530</v>
      </c>
      <c r="I22" s="241"/>
      <c r="J22" s="111">
        <f>G22*H22</f>
        <v>1745099.1250000005</v>
      </c>
      <c r="L22"/>
    </row>
    <row r="23" spans="1:12" ht="40.5" customHeight="1" x14ac:dyDescent="0.25">
      <c r="A23" s="15">
        <f t="shared" si="0"/>
        <v>6</v>
      </c>
      <c r="B23" s="16">
        <f>'[3]403935'!E3</f>
        <v>44503</v>
      </c>
      <c r="C23" s="104">
        <f>'[3]403935'!A3</f>
        <v>403935</v>
      </c>
      <c r="D23" s="19" t="s">
        <v>207</v>
      </c>
      <c r="E23" s="19" t="s">
        <v>208</v>
      </c>
      <c r="F23" s="107">
        <v>84</v>
      </c>
      <c r="G23" s="105">
        <f>'[3]403935'!N87</f>
        <v>1876.6132499999997</v>
      </c>
      <c r="H23" s="241">
        <v>2530</v>
      </c>
      <c r="I23" s="241"/>
      <c r="J23" s="111">
        <f t="shared" si="1"/>
        <v>4747831.522499999</v>
      </c>
      <c r="L23"/>
    </row>
    <row r="24" spans="1:12" ht="40.5" customHeight="1" x14ac:dyDescent="0.25">
      <c r="A24" s="15">
        <f t="shared" si="0"/>
        <v>7</v>
      </c>
      <c r="B24" s="16">
        <f>'[3]402324'!E3</f>
        <v>44503</v>
      </c>
      <c r="C24" s="104">
        <f>'[3]402324'!A3</f>
        <v>402324</v>
      </c>
      <c r="D24" s="19" t="s">
        <v>207</v>
      </c>
      <c r="E24" s="19" t="s">
        <v>208</v>
      </c>
      <c r="F24" s="107">
        <v>193</v>
      </c>
      <c r="G24" s="105">
        <f>'[3]402324'!N196</f>
        <v>4470.4297500000002</v>
      </c>
      <c r="H24" s="241">
        <v>2530</v>
      </c>
      <c r="I24" s="241"/>
      <c r="J24" s="111">
        <f t="shared" si="1"/>
        <v>11310187.2675</v>
      </c>
      <c r="L24"/>
    </row>
    <row r="25" spans="1:12" ht="40.5" customHeight="1" x14ac:dyDescent="0.25">
      <c r="A25" s="15">
        <f t="shared" si="0"/>
        <v>8</v>
      </c>
      <c r="B25" s="16">
        <f>'[3]403281'!E3</f>
        <v>44504</v>
      </c>
      <c r="C25" s="104">
        <f>'[3]403281'!A3</f>
        <v>403281</v>
      </c>
      <c r="D25" s="19" t="s">
        <v>207</v>
      </c>
      <c r="E25" s="19" t="s">
        <v>208</v>
      </c>
      <c r="F25" s="107">
        <v>67</v>
      </c>
      <c r="G25" s="105">
        <f>'[3]403281'!N70</f>
        <v>1875.4927500000003</v>
      </c>
      <c r="H25" s="241">
        <v>2530</v>
      </c>
      <c r="I25" s="241"/>
      <c r="J25" s="111">
        <f t="shared" si="1"/>
        <v>4744996.6575000007</v>
      </c>
      <c r="L25"/>
    </row>
    <row r="26" spans="1:12" ht="40.5" customHeight="1" x14ac:dyDescent="0.25">
      <c r="A26" s="15">
        <f t="shared" si="0"/>
        <v>9</v>
      </c>
      <c r="B26" s="16">
        <f>'[3]402327'!E3</f>
        <v>44504</v>
      </c>
      <c r="C26" s="104">
        <f>'[3]402327'!A3</f>
        <v>402327</v>
      </c>
      <c r="D26" s="19" t="s">
        <v>207</v>
      </c>
      <c r="E26" s="19" t="s">
        <v>208</v>
      </c>
      <c r="F26" s="107">
        <v>192</v>
      </c>
      <c r="G26" s="105">
        <f>'[3]402327'!N195</f>
        <v>5096.8340000000017</v>
      </c>
      <c r="H26" s="241">
        <v>2530</v>
      </c>
      <c r="I26" s="241"/>
      <c r="J26" s="111">
        <f t="shared" si="1"/>
        <v>12894990.020000003</v>
      </c>
      <c r="L26"/>
    </row>
    <row r="27" spans="1:12" ht="40.5" customHeight="1" x14ac:dyDescent="0.25">
      <c r="A27" s="15">
        <f t="shared" si="0"/>
        <v>10</v>
      </c>
      <c r="B27" s="16">
        <f>'[3]404007'!E3</f>
        <v>44505</v>
      </c>
      <c r="C27" s="104">
        <f>'[3]404007'!A3</f>
        <v>404007</v>
      </c>
      <c r="D27" s="19" t="s">
        <v>207</v>
      </c>
      <c r="E27" s="19" t="s">
        <v>208</v>
      </c>
      <c r="F27" s="107">
        <v>73</v>
      </c>
      <c r="G27" s="105">
        <f>'[3]404007'!N76</f>
        <v>1720.7357500000005</v>
      </c>
      <c r="H27" s="241">
        <v>2530</v>
      </c>
      <c r="I27" s="241"/>
      <c r="J27" s="111">
        <f t="shared" si="1"/>
        <v>4353461.4475000016</v>
      </c>
      <c r="L27"/>
    </row>
    <row r="28" spans="1:12" ht="40.5" customHeight="1" x14ac:dyDescent="0.25">
      <c r="A28" s="15">
        <f t="shared" si="0"/>
        <v>11</v>
      </c>
      <c r="B28" s="16">
        <f>'[3]402332'!E3</f>
        <v>44505</v>
      </c>
      <c r="C28" s="104">
        <f>'[3]402332'!A3</f>
        <v>402332</v>
      </c>
      <c r="D28" s="19" t="s">
        <v>207</v>
      </c>
      <c r="E28" s="19" t="s">
        <v>208</v>
      </c>
      <c r="F28" s="107">
        <v>190</v>
      </c>
      <c r="G28" s="105">
        <f>'[3]402332'!N193</f>
        <v>5206.0885000000007</v>
      </c>
      <c r="H28" s="241">
        <v>2530</v>
      </c>
      <c r="I28" s="241"/>
      <c r="J28" s="111">
        <f t="shared" si="1"/>
        <v>13171403.905000001</v>
      </c>
      <c r="L28"/>
    </row>
    <row r="29" spans="1:12" ht="40.5" customHeight="1" x14ac:dyDescent="0.25">
      <c r="A29" s="15">
        <f t="shared" si="0"/>
        <v>12</v>
      </c>
      <c r="B29" s="16">
        <f>'[3]404009'!E3</f>
        <v>44506</v>
      </c>
      <c r="C29" s="104">
        <f>'[3]404009'!A3</f>
        <v>404009</v>
      </c>
      <c r="D29" s="19" t="s">
        <v>207</v>
      </c>
      <c r="E29" s="19" t="s">
        <v>208</v>
      </c>
      <c r="F29" s="107">
        <v>65</v>
      </c>
      <c r="G29" s="105">
        <f>'[3]404009'!N68</f>
        <v>1719.1164999999999</v>
      </c>
      <c r="H29" s="241">
        <v>2530</v>
      </c>
      <c r="I29" s="241"/>
      <c r="J29" s="111">
        <f t="shared" si="1"/>
        <v>4349364.7449999992</v>
      </c>
      <c r="L29"/>
    </row>
    <row r="30" spans="1:12" ht="40.5" customHeight="1" x14ac:dyDescent="0.25">
      <c r="A30" s="15">
        <f t="shared" si="0"/>
        <v>13</v>
      </c>
      <c r="B30" s="16">
        <f>'[3]402335'!E3</f>
        <v>44506</v>
      </c>
      <c r="C30" s="104">
        <f>'[3]402335'!A3</f>
        <v>402335</v>
      </c>
      <c r="D30" s="19" t="s">
        <v>207</v>
      </c>
      <c r="E30" s="19" t="s">
        <v>208</v>
      </c>
      <c r="F30" s="107">
        <v>164</v>
      </c>
      <c r="G30" s="105">
        <f>'[3]402335'!N167</f>
        <v>4147.1412499999997</v>
      </c>
      <c r="H30" s="241">
        <v>2530</v>
      </c>
      <c r="I30" s="241"/>
      <c r="J30" s="111">
        <f t="shared" si="1"/>
        <v>10492267.362499999</v>
      </c>
      <c r="L30"/>
    </row>
    <row r="31" spans="1:12" ht="40.5" customHeight="1" x14ac:dyDescent="0.25">
      <c r="A31" s="15">
        <f t="shared" si="0"/>
        <v>14</v>
      </c>
      <c r="B31" s="16">
        <f>'[3]404014'!E3</f>
        <v>44507</v>
      </c>
      <c r="C31" s="104">
        <f>'[3]404014'!A3</f>
        <v>404014</v>
      </c>
      <c r="D31" s="19" t="s">
        <v>207</v>
      </c>
      <c r="E31" s="19" t="s">
        <v>208</v>
      </c>
      <c r="F31" s="107">
        <v>56</v>
      </c>
      <c r="G31" s="105">
        <f>'[3]404014'!N59</f>
        <v>1333.0577499999999</v>
      </c>
      <c r="H31" s="241">
        <v>2530</v>
      </c>
      <c r="I31" s="241"/>
      <c r="J31" s="111">
        <f t="shared" si="1"/>
        <v>3372636.1074999999</v>
      </c>
      <c r="L31"/>
    </row>
    <row r="32" spans="1:12" ht="40.5" customHeight="1" x14ac:dyDescent="0.25">
      <c r="A32" s="15">
        <f t="shared" si="0"/>
        <v>15</v>
      </c>
      <c r="B32" s="16">
        <f>'[3]402340'!E3</f>
        <v>44507</v>
      </c>
      <c r="C32" s="104">
        <f>'[3]402340'!A3</f>
        <v>402340</v>
      </c>
      <c r="D32" s="19" t="s">
        <v>207</v>
      </c>
      <c r="E32" s="19" t="s">
        <v>208</v>
      </c>
      <c r="F32" s="107">
        <v>147</v>
      </c>
      <c r="G32" s="105">
        <f>'[3]402340'!N150</f>
        <v>3543.7452499999999</v>
      </c>
      <c r="H32" s="241">
        <v>2530</v>
      </c>
      <c r="I32" s="241"/>
      <c r="J32" s="111">
        <f t="shared" si="1"/>
        <v>8965675.4824999999</v>
      </c>
      <c r="L32"/>
    </row>
    <row r="33" spans="1:12" ht="40.5" customHeight="1" x14ac:dyDescent="0.25">
      <c r="A33" s="15">
        <f t="shared" si="0"/>
        <v>16</v>
      </c>
      <c r="B33" s="16">
        <f>'[3]404017'!E3</f>
        <v>44508</v>
      </c>
      <c r="C33" s="104">
        <f>'[3]404017'!A3</f>
        <v>404017</v>
      </c>
      <c r="D33" s="19" t="s">
        <v>207</v>
      </c>
      <c r="E33" s="19" t="s">
        <v>208</v>
      </c>
      <c r="F33" s="107">
        <v>29</v>
      </c>
      <c r="G33" s="105">
        <f>'[3]404017'!N32</f>
        <v>713.25725000000023</v>
      </c>
      <c r="H33" s="241">
        <v>2530</v>
      </c>
      <c r="I33" s="241"/>
      <c r="J33" s="111">
        <f t="shared" si="1"/>
        <v>1804540.8425000005</v>
      </c>
      <c r="L33"/>
    </row>
    <row r="34" spans="1:12" ht="40.5" customHeight="1" x14ac:dyDescent="0.25">
      <c r="A34" s="15">
        <f t="shared" si="0"/>
        <v>17</v>
      </c>
      <c r="B34" s="16">
        <f>'[3]402343'!E3</f>
        <v>44508</v>
      </c>
      <c r="C34" s="104">
        <f>'[3]402343'!A3</f>
        <v>402343</v>
      </c>
      <c r="D34" s="19" t="s">
        <v>207</v>
      </c>
      <c r="E34" s="19" t="s">
        <v>208</v>
      </c>
      <c r="F34" s="107">
        <v>53</v>
      </c>
      <c r="G34" s="105">
        <f>'[3]402343'!N56</f>
        <v>1165.5524999999998</v>
      </c>
      <c r="H34" s="241">
        <v>2530</v>
      </c>
      <c r="I34" s="241"/>
      <c r="J34" s="111">
        <f t="shared" si="1"/>
        <v>2948847.8249999993</v>
      </c>
      <c r="L34"/>
    </row>
    <row r="35" spans="1:12" ht="40.5" customHeight="1" x14ac:dyDescent="0.25">
      <c r="A35" s="15">
        <f t="shared" si="0"/>
        <v>18</v>
      </c>
      <c r="B35" s="16">
        <f>'[3]404019'!E3</f>
        <v>44509</v>
      </c>
      <c r="C35" s="104">
        <f>'[3]404019'!A3</f>
        <v>404019</v>
      </c>
      <c r="D35" s="19" t="s">
        <v>207</v>
      </c>
      <c r="E35" s="19" t="s">
        <v>208</v>
      </c>
      <c r="F35" s="107">
        <v>89</v>
      </c>
      <c r="G35" s="105">
        <f>'[3]404019'!N92</f>
        <v>2228.05125</v>
      </c>
      <c r="H35" s="241">
        <v>2530</v>
      </c>
      <c r="I35" s="241"/>
      <c r="J35" s="111">
        <f t="shared" si="1"/>
        <v>5636969.6624999996</v>
      </c>
      <c r="L35"/>
    </row>
    <row r="36" spans="1:12" ht="40.5" customHeight="1" x14ac:dyDescent="0.25">
      <c r="A36" s="15">
        <f t="shared" si="0"/>
        <v>19</v>
      </c>
      <c r="B36" s="16">
        <f>'[3]402347'!E3</f>
        <v>44509</v>
      </c>
      <c r="C36" s="104">
        <f>'[3]402347'!A3</f>
        <v>402347</v>
      </c>
      <c r="D36" s="19" t="s">
        <v>207</v>
      </c>
      <c r="E36" s="19" t="s">
        <v>208</v>
      </c>
      <c r="F36" s="107">
        <v>216</v>
      </c>
      <c r="G36" s="105">
        <f>'[3]402347'!N219</f>
        <v>4955.464750000001</v>
      </c>
      <c r="H36" s="241">
        <v>2530</v>
      </c>
      <c r="I36" s="241"/>
      <c r="J36" s="111">
        <f t="shared" si="1"/>
        <v>12537325.817500003</v>
      </c>
      <c r="L36"/>
    </row>
    <row r="37" spans="1:12" ht="40.5" customHeight="1" x14ac:dyDescent="0.25">
      <c r="A37" s="15">
        <f t="shared" si="0"/>
        <v>20</v>
      </c>
      <c r="B37" s="16">
        <f>'[3]404021'!E3</f>
        <v>44510</v>
      </c>
      <c r="C37" s="104">
        <f>'[3]404021'!A3</f>
        <v>404021</v>
      </c>
      <c r="D37" s="19" t="s">
        <v>207</v>
      </c>
      <c r="E37" s="19" t="s">
        <v>208</v>
      </c>
      <c r="F37" s="107">
        <v>75</v>
      </c>
      <c r="G37" s="105">
        <f>'[3]404021'!N78</f>
        <v>2089.2012499999992</v>
      </c>
      <c r="H37" s="241">
        <v>2530</v>
      </c>
      <c r="I37" s="241"/>
      <c r="J37" s="111">
        <f t="shared" si="1"/>
        <v>5285679.1624999978</v>
      </c>
      <c r="L37"/>
    </row>
    <row r="38" spans="1:12" ht="40.5" customHeight="1" x14ac:dyDescent="0.25">
      <c r="A38" s="15">
        <f t="shared" si="0"/>
        <v>21</v>
      </c>
      <c r="B38" s="16">
        <f>'[3]402350'!E3</f>
        <v>44510</v>
      </c>
      <c r="C38" s="104">
        <f>'[3]402350'!A3</f>
        <v>402350</v>
      </c>
      <c r="D38" s="19" t="s">
        <v>207</v>
      </c>
      <c r="E38" s="19" t="s">
        <v>208</v>
      </c>
      <c r="F38" s="107">
        <v>176</v>
      </c>
      <c r="G38" s="105">
        <f>'[3]402350'!N179</f>
        <v>4333.7384999999995</v>
      </c>
      <c r="H38" s="241">
        <v>2530</v>
      </c>
      <c r="I38" s="241"/>
      <c r="J38" s="111">
        <f t="shared" si="1"/>
        <v>10964358.404999999</v>
      </c>
      <c r="L38"/>
    </row>
    <row r="39" spans="1:12" ht="40.5" customHeight="1" x14ac:dyDescent="0.25">
      <c r="A39" s="15">
        <f t="shared" si="0"/>
        <v>22</v>
      </c>
      <c r="B39" s="16">
        <f>'[3]404023'!E3</f>
        <v>44511</v>
      </c>
      <c r="C39" s="104">
        <f>'[3]404023'!A3</f>
        <v>404023</v>
      </c>
      <c r="D39" s="19" t="s">
        <v>207</v>
      </c>
      <c r="E39" s="19" t="s">
        <v>208</v>
      </c>
      <c r="F39" s="107">
        <v>72</v>
      </c>
      <c r="G39" s="105">
        <f>'[3]404023'!N75</f>
        <v>1867.9710000000002</v>
      </c>
      <c r="H39" s="241">
        <v>2530</v>
      </c>
      <c r="I39" s="241"/>
      <c r="J39" s="111">
        <f t="shared" si="1"/>
        <v>4725966.6300000008</v>
      </c>
      <c r="L39"/>
    </row>
    <row r="40" spans="1:12" ht="40.5" customHeight="1" x14ac:dyDescent="0.25">
      <c r="A40" s="15">
        <f t="shared" si="0"/>
        <v>23</v>
      </c>
      <c r="B40" s="16">
        <f>'[3]403855'!E3</f>
        <v>44511</v>
      </c>
      <c r="C40" s="104">
        <f>'[3]403855'!A3</f>
        <v>403855</v>
      </c>
      <c r="D40" s="19" t="s">
        <v>207</v>
      </c>
      <c r="E40" s="19" t="s">
        <v>208</v>
      </c>
      <c r="F40" s="107">
        <v>175</v>
      </c>
      <c r="G40" s="105">
        <f>'[3]403855'!N178</f>
        <v>3939.1620000000016</v>
      </c>
      <c r="H40" s="241">
        <v>2530</v>
      </c>
      <c r="I40" s="241"/>
      <c r="J40" s="111">
        <f t="shared" si="1"/>
        <v>9966079.860000005</v>
      </c>
      <c r="L40"/>
    </row>
    <row r="41" spans="1:12" ht="40.5" customHeight="1" x14ac:dyDescent="0.25">
      <c r="A41" s="15">
        <f t="shared" si="0"/>
        <v>24</v>
      </c>
      <c r="B41" s="16">
        <f>'[3]403941'!E3</f>
        <v>44512</v>
      </c>
      <c r="C41" s="104">
        <f>'[3]403941'!A3</f>
        <v>403941</v>
      </c>
      <c r="D41" s="19" t="s">
        <v>207</v>
      </c>
      <c r="E41" s="19" t="s">
        <v>208</v>
      </c>
      <c r="F41" s="107">
        <v>146</v>
      </c>
      <c r="G41" s="105">
        <f>'[3]403941'!N149</f>
        <v>3877.3947499999977</v>
      </c>
      <c r="H41" s="241">
        <v>2530</v>
      </c>
      <c r="I41" s="241"/>
      <c r="J41" s="111">
        <f t="shared" si="1"/>
        <v>9809808.7174999937</v>
      </c>
      <c r="L41"/>
    </row>
    <row r="42" spans="1:12" ht="40.5" customHeight="1" x14ac:dyDescent="0.25">
      <c r="A42" s="15">
        <f t="shared" si="0"/>
        <v>25</v>
      </c>
      <c r="B42" s="16">
        <f>'[3]403859'!E3</f>
        <v>44512</v>
      </c>
      <c r="C42" s="104">
        <f>'[3]403859'!A3</f>
        <v>403859</v>
      </c>
      <c r="D42" s="19" t="s">
        <v>207</v>
      </c>
      <c r="E42" s="19" t="s">
        <v>208</v>
      </c>
      <c r="F42" s="107">
        <v>325</v>
      </c>
      <c r="G42" s="105">
        <f>'[3]403859'!N328</f>
        <v>7598.143750000002</v>
      </c>
      <c r="H42" s="241">
        <v>2530</v>
      </c>
      <c r="I42" s="241"/>
      <c r="J42" s="111">
        <f t="shared" si="1"/>
        <v>19223303.687500004</v>
      </c>
      <c r="L42"/>
    </row>
    <row r="43" spans="1:12" ht="40.5" customHeight="1" x14ac:dyDescent="0.25">
      <c r="A43" s="15">
        <f t="shared" si="0"/>
        <v>26</v>
      </c>
      <c r="B43" s="16">
        <f>'[3]403863'!E3</f>
        <v>44512</v>
      </c>
      <c r="C43" s="104">
        <f>'[3]403863'!A3</f>
        <v>403863</v>
      </c>
      <c r="D43" s="19" t="s">
        <v>207</v>
      </c>
      <c r="E43" s="19" t="s">
        <v>208</v>
      </c>
      <c r="F43" s="107">
        <v>52</v>
      </c>
      <c r="G43" s="105">
        <f>'[3]403863'!N55</f>
        <v>982.11099999999999</v>
      </c>
      <c r="H43" s="241">
        <v>2530</v>
      </c>
      <c r="I43" s="241"/>
      <c r="J43" s="111">
        <f t="shared" si="1"/>
        <v>2484740.83</v>
      </c>
      <c r="L43"/>
    </row>
    <row r="44" spans="1:12" ht="40.5" customHeight="1" x14ac:dyDescent="0.25">
      <c r="A44" s="15">
        <f t="shared" si="0"/>
        <v>27</v>
      </c>
      <c r="B44" s="16">
        <f>'[3]403943'!E3</f>
        <v>44513</v>
      </c>
      <c r="C44" s="104">
        <f>'[3]403943'!A3</f>
        <v>403943</v>
      </c>
      <c r="D44" s="19" t="s">
        <v>207</v>
      </c>
      <c r="E44" s="19" t="s">
        <v>208</v>
      </c>
      <c r="F44" s="107">
        <v>179</v>
      </c>
      <c r="G44" s="105">
        <f>'[3]403943'!N182</f>
        <v>3154.1402500000008</v>
      </c>
      <c r="H44" s="241">
        <v>2530</v>
      </c>
      <c r="I44" s="241"/>
      <c r="J44" s="111">
        <f t="shared" si="1"/>
        <v>7979974.8325000023</v>
      </c>
      <c r="L44"/>
    </row>
    <row r="45" spans="1:12" ht="40.5" customHeight="1" x14ac:dyDescent="0.25">
      <c r="A45" s="15">
        <f t="shared" si="0"/>
        <v>28</v>
      </c>
      <c r="B45" s="16">
        <f>'[3]403865'!E3</f>
        <v>44513</v>
      </c>
      <c r="C45" s="104">
        <f>'[3]403865'!A3</f>
        <v>403865</v>
      </c>
      <c r="D45" s="19" t="s">
        <v>207</v>
      </c>
      <c r="E45" s="19" t="s">
        <v>208</v>
      </c>
      <c r="F45" s="107">
        <v>287</v>
      </c>
      <c r="G45" s="105">
        <f>'[3]403865'!N290</f>
        <v>6412.8574999999973</v>
      </c>
      <c r="H45" s="241">
        <v>2530</v>
      </c>
      <c r="I45" s="241"/>
      <c r="J45" s="111">
        <f t="shared" si="1"/>
        <v>16224529.474999994</v>
      </c>
      <c r="L45"/>
    </row>
    <row r="46" spans="1:12" ht="40.5" customHeight="1" x14ac:dyDescent="0.25">
      <c r="A46" s="15">
        <f t="shared" si="0"/>
        <v>29</v>
      </c>
      <c r="B46" s="16">
        <f>'[3]403867'!E3</f>
        <v>44513</v>
      </c>
      <c r="C46" s="104">
        <f>'[3]403867'!A3</f>
        <v>403867</v>
      </c>
      <c r="D46" s="19" t="s">
        <v>207</v>
      </c>
      <c r="E46" s="19" t="s">
        <v>208</v>
      </c>
      <c r="F46" s="107">
        <v>129</v>
      </c>
      <c r="G46" s="105">
        <f>'[3]403867'!N132</f>
        <v>3814.5152500000004</v>
      </c>
      <c r="H46" s="241">
        <v>2530</v>
      </c>
      <c r="I46" s="241"/>
      <c r="J46" s="111">
        <f t="shared" si="1"/>
        <v>9650723.5825000014</v>
      </c>
      <c r="L46"/>
    </row>
    <row r="47" spans="1:12" ht="40.5" customHeight="1" x14ac:dyDescent="0.25">
      <c r="A47" s="15">
        <f t="shared" si="0"/>
        <v>30</v>
      </c>
      <c r="B47" s="16">
        <f>'[3]403212'!E3</f>
        <v>44514</v>
      </c>
      <c r="C47" s="104">
        <f>'[3]403212'!A3</f>
        <v>403212</v>
      </c>
      <c r="D47" s="19" t="s">
        <v>207</v>
      </c>
      <c r="E47" s="19" t="s">
        <v>208</v>
      </c>
      <c r="F47" s="107">
        <v>119</v>
      </c>
      <c r="G47" s="105">
        <f>'[3]403212'!N122</f>
        <v>3752.3607499999998</v>
      </c>
      <c r="H47" s="241">
        <v>2530</v>
      </c>
      <c r="I47" s="241"/>
      <c r="J47" s="111">
        <f t="shared" si="1"/>
        <v>9493472.6974999998</v>
      </c>
      <c r="L47"/>
    </row>
    <row r="48" spans="1:12" ht="40.5" customHeight="1" x14ac:dyDescent="0.25">
      <c r="A48" s="15">
        <f t="shared" si="0"/>
        <v>31</v>
      </c>
      <c r="B48" s="16">
        <f>'[3]403871'!E3</f>
        <v>44514</v>
      </c>
      <c r="C48" s="104">
        <f>'[3]403871'!A3</f>
        <v>403871</v>
      </c>
      <c r="D48" s="19" t="s">
        <v>207</v>
      </c>
      <c r="E48" s="19" t="s">
        <v>208</v>
      </c>
      <c r="F48" s="107">
        <v>286</v>
      </c>
      <c r="G48" s="105">
        <f>'[3]403871'!N289</f>
        <v>6270.3737500000025</v>
      </c>
      <c r="H48" s="241">
        <v>2530</v>
      </c>
      <c r="I48" s="241"/>
      <c r="J48" s="111">
        <f t="shared" si="1"/>
        <v>15864045.587500006</v>
      </c>
      <c r="L48"/>
    </row>
    <row r="49" spans="1:13" ht="40.5" customHeight="1" x14ac:dyDescent="0.25">
      <c r="A49" s="15">
        <f t="shared" si="0"/>
        <v>32</v>
      </c>
      <c r="B49" s="16">
        <f>'[3]404024'!E3</f>
        <v>44515</v>
      </c>
      <c r="C49" s="104">
        <f>'[3]404024'!A3</f>
        <v>404024</v>
      </c>
      <c r="D49" s="19" t="s">
        <v>207</v>
      </c>
      <c r="E49" s="19" t="s">
        <v>208</v>
      </c>
      <c r="F49" s="107">
        <v>47</v>
      </c>
      <c r="G49" s="105">
        <f>'[3]404024'!N50</f>
        <v>1188.576</v>
      </c>
      <c r="H49" s="241">
        <v>2530</v>
      </c>
      <c r="I49" s="241"/>
      <c r="J49" s="111">
        <f t="shared" si="1"/>
        <v>3007097.2800000003</v>
      </c>
      <c r="L49"/>
    </row>
    <row r="50" spans="1:13" ht="40.5" customHeight="1" x14ac:dyDescent="0.25">
      <c r="A50" s="15">
        <f t="shared" si="0"/>
        <v>33</v>
      </c>
      <c r="B50" s="16">
        <f>'[3]403873'!E3</f>
        <v>44515</v>
      </c>
      <c r="C50" s="104">
        <f>'[3]403873'!A3</f>
        <v>403873</v>
      </c>
      <c r="D50" s="19" t="s">
        <v>207</v>
      </c>
      <c r="E50" s="19" t="s">
        <v>208</v>
      </c>
      <c r="F50" s="107">
        <v>137</v>
      </c>
      <c r="G50" s="105">
        <f>'[3]403873'!N140</f>
        <v>2768.8534999999997</v>
      </c>
      <c r="H50" s="241">
        <v>2530</v>
      </c>
      <c r="I50" s="241"/>
      <c r="J50" s="111">
        <f t="shared" si="1"/>
        <v>7005199.3549999995</v>
      </c>
      <c r="L50"/>
    </row>
    <row r="51" spans="1:13" ht="32.25" customHeight="1" thickBot="1" x14ac:dyDescent="0.3">
      <c r="A51" s="219" t="s">
        <v>24</v>
      </c>
      <c r="B51" s="220"/>
      <c r="C51" s="220"/>
      <c r="D51" s="220"/>
      <c r="E51" s="220"/>
      <c r="F51" s="220"/>
      <c r="G51" s="220"/>
      <c r="H51" s="220"/>
      <c r="I51" s="221"/>
      <c r="J51" s="23">
        <f>SUM(J18:J50)</f>
        <v>256155811.31250003</v>
      </c>
      <c r="L51" s="251"/>
      <c r="M51" s="251"/>
    </row>
    <row r="52" spans="1:13" x14ac:dyDescent="0.25">
      <c r="A52" s="208"/>
      <c r="B52" s="208"/>
      <c r="C52" s="125"/>
      <c r="D52" s="125"/>
      <c r="E52" s="125"/>
      <c r="F52" s="125"/>
      <c r="G52" s="125"/>
      <c r="H52" s="25"/>
      <c r="I52" s="25"/>
      <c r="J52" s="26"/>
    </row>
    <row r="53" spans="1:13" x14ac:dyDescent="0.25">
      <c r="A53" s="125"/>
      <c r="B53" s="125"/>
      <c r="C53" s="125"/>
      <c r="D53" s="125"/>
      <c r="E53" s="125"/>
      <c r="F53" s="125"/>
      <c r="G53" s="27" t="s">
        <v>87</v>
      </c>
      <c r="H53" s="27"/>
      <c r="I53" s="25"/>
      <c r="J53" s="26">
        <f>J51*10%</f>
        <v>25615581.131250005</v>
      </c>
      <c r="L53" s="28"/>
    </row>
    <row r="54" spans="1:13" x14ac:dyDescent="0.25">
      <c r="A54" s="125"/>
      <c r="B54" s="125"/>
      <c r="C54" s="125"/>
      <c r="D54" s="125"/>
      <c r="E54" s="125"/>
      <c r="F54" s="125"/>
      <c r="G54" s="108" t="s">
        <v>88</v>
      </c>
      <c r="H54" s="108"/>
      <c r="I54" s="109"/>
      <c r="J54" s="110">
        <f>J51-J53</f>
        <v>230540230.18125004</v>
      </c>
      <c r="L54" s="28"/>
    </row>
    <row r="55" spans="1:13" x14ac:dyDescent="0.25">
      <c r="A55" s="125"/>
      <c r="B55" s="125"/>
      <c r="C55" s="125"/>
      <c r="D55" s="125"/>
      <c r="E55" s="125"/>
      <c r="F55" s="125"/>
      <c r="G55" s="27" t="s">
        <v>25</v>
      </c>
      <c r="H55" s="27"/>
      <c r="I55" s="28" t="e">
        <f>#REF!*1%</f>
        <v>#REF!</v>
      </c>
      <c r="J55" s="26">
        <f>J54*1%</f>
        <v>2305402.3018125002</v>
      </c>
    </row>
    <row r="56" spans="1:13" ht="16.5" thickBot="1" x14ac:dyDescent="0.3">
      <c r="A56" s="125"/>
      <c r="B56" s="125"/>
      <c r="C56" s="125"/>
      <c r="D56" s="125"/>
      <c r="E56" s="125"/>
      <c r="F56" s="125"/>
      <c r="G56" s="67" t="s">
        <v>26</v>
      </c>
      <c r="H56" s="67"/>
      <c r="I56" s="30">
        <f>I52*10%</f>
        <v>0</v>
      </c>
      <c r="J56" s="30">
        <f>J54*2%</f>
        <v>4610804.6036250005</v>
      </c>
    </row>
    <row r="57" spans="1:13" x14ac:dyDescent="0.25">
      <c r="E57" s="1"/>
      <c r="F57" s="1"/>
      <c r="G57" s="31" t="s">
        <v>89</v>
      </c>
      <c r="H57" s="31"/>
      <c r="I57" s="32" t="e">
        <f>I51+I55</f>
        <v>#REF!</v>
      </c>
      <c r="J57" s="32">
        <f>J54+J55-J56</f>
        <v>228234827.87943754</v>
      </c>
    </row>
    <row r="58" spans="1:13" x14ac:dyDescent="0.25">
      <c r="E58" s="1"/>
      <c r="F58" s="1"/>
      <c r="G58" s="31"/>
      <c r="H58" s="31"/>
      <c r="I58" s="32"/>
      <c r="J58" s="32"/>
    </row>
    <row r="59" spans="1:13" x14ac:dyDescent="0.25">
      <c r="A59" s="1" t="s">
        <v>209</v>
      </c>
      <c r="D59" s="1"/>
      <c r="E59" s="1"/>
      <c r="F59" s="1"/>
      <c r="G59" s="1"/>
      <c r="H59" s="31"/>
      <c r="I59" s="31"/>
      <c r="J59" s="32"/>
    </row>
    <row r="60" spans="1:13" x14ac:dyDescent="0.25">
      <c r="A60" s="33"/>
      <c r="D60" s="1"/>
      <c r="E60" s="1"/>
      <c r="F60" s="1"/>
      <c r="G60" s="1"/>
      <c r="H60" s="31"/>
      <c r="I60" s="31"/>
      <c r="J60" s="32"/>
    </row>
    <row r="61" spans="1:13" x14ac:dyDescent="0.25">
      <c r="D61" s="1"/>
      <c r="E61" s="1"/>
      <c r="F61" s="1"/>
      <c r="G61" s="1"/>
      <c r="H61" s="31"/>
      <c r="I61" s="31"/>
      <c r="J61" s="32"/>
    </row>
    <row r="62" spans="1:13" x14ac:dyDescent="0.25">
      <c r="A62" s="34" t="s">
        <v>29</v>
      </c>
    </row>
    <row r="63" spans="1:13" x14ac:dyDescent="0.25">
      <c r="A63" s="35" t="s">
        <v>30</v>
      </c>
      <c r="B63" s="36"/>
      <c r="C63" s="36"/>
      <c r="D63" s="10"/>
      <c r="E63" s="10"/>
      <c r="F63" s="10"/>
      <c r="G63" s="10"/>
    </row>
    <row r="64" spans="1:13" x14ac:dyDescent="0.25">
      <c r="A64" s="35" t="s">
        <v>31</v>
      </c>
      <c r="B64" s="36"/>
      <c r="C64" s="36"/>
      <c r="D64" s="10"/>
      <c r="E64" s="10"/>
      <c r="F64" s="10"/>
      <c r="G64" s="10"/>
    </row>
    <row r="65" spans="1:10" x14ac:dyDescent="0.25">
      <c r="A65" s="37" t="s">
        <v>32</v>
      </c>
      <c r="B65" s="38"/>
      <c r="C65" s="38"/>
      <c r="D65" s="10"/>
      <c r="E65" s="10"/>
      <c r="F65" s="10"/>
      <c r="G65" s="10"/>
    </row>
    <row r="66" spans="1:10" x14ac:dyDescent="0.25">
      <c r="A66" s="39" t="s">
        <v>0</v>
      </c>
      <c r="B66" s="40"/>
      <c r="C66" s="40"/>
      <c r="D66" s="10"/>
      <c r="E66" s="10"/>
      <c r="F66" s="10"/>
      <c r="G66" s="10"/>
    </row>
    <row r="67" spans="1:10" x14ac:dyDescent="0.25">
      <c r="A67" s="42"/>
      <c r="B67" s="42"/>
      <c r="C67" s="42"/>
    </row>
    <row r="68" spans="1:10" x14ac:dyDescent="0.25">
      <c r="H68" s="43" t="s">
        <v>33</v>
      </c>
      <c r="I68" s="209" t="str">
        <f>+J13</f>
        <v xml:space="preserve"> 11 Desember 2021</v>
      </c>
      <c r="J68" s="210"/>
    </row>
    <row r="72" spans="1:10" ht="18" customHeight="1" x14ac:dyDescent="0.25"/>
    <row r="73" spans="1:10" ht="17.25" customHeight="1" x14ac:dyDescent="0.25"/>
    <row r="75" spans="1:10" x14ac:dyDescent="0.25">
      <c r="H75" s="211" t="s">
        <v>34</v>
      </c>
      <c r="I75" s="211"/>
      <c r="J75" s="211"/>
    </row>
  </sheetData>
  <mergeCells count="43">
    <mergeCell ref="H75:J75"/>
    <mergeCell ref="H49:I49"/>
    <mergeCell ref="H50:I50"/>
    <mergeCell ref="A51:I51"/>
    <mergeCell ref="L51:M51"/>
    <mergeCell ref="A52:B52"/>
    <mergeCell ref="I68:J68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opLeftCell="A16" workbookViewId="0">
      <selection activeCell="J29" sqref="J29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3.28515625" style="2" customWidth="1"/>
    <col min="5" max="5" width="13.285156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57031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7"/>
    </row>
    <row r="4" spans="1:16" x14ac:dyDescent="0.25">
      <c r="A4" s="4" t="s">
        <v>2</v>
      </c>
      <c r="B4" s="77"/>
    </row>
    <row r="5" spans="1:16" x14ac:dyDescent="0.25">
      <c r="A5" s="4" t="s">
        <v>3</v>
      </c>
      <c r="B5" s="77"/>
    </row>
    <row r="6" spans="1:16" x14ac:dyDescent="0.25">
      <c r="A6" s="4" t="s">
        <v>4</v>
      </c>
      <c r="B6" s="77"/>
    </row>
    <row r="7" spans="1:16" x14ac:dyDescent="0.25">
      <c r="A7" s="4" t="s">
        <v>5</v>
      </c>
      <c r="B7" s="77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6" x14ac:dyDescent="0.25">
      <c r="A12" s="2" t="s">
        <v>7</v>
      </c>
      <c r="B12" s="2" t="s">
        <v>78</v>
      </c>
      <c r="H12" s="3" t="s">
        <v>9</v>
      </c>
      <c r="I12" s="7" t="s">
        <v>10</v>
      </c>
      <c r="J12" s="8" t="s">
        <v>72</v>
      </c>
    </row>
    <row r="13" spans="1:16" x14ac:dyDescent="0.25">
      <c r="B13" s="2" t="s">
        <v>62</v>
      </c>
      <c r="H13" s="3" t="s">
        <v>11</v>
      </c>
      <c r="I13" s="7" t="s">
        <v>10</v>
      </c>
      <c r="J13" s="9" t="s">
        <v>37</v>
      </c>
    </row>
    <row r="14" spans="1:16" x14ac:dyDescent="0.25">
      <c r="B14" s="2" t="s">
        <v>63</v>
      </c>
      <c r="H14" s="3" t="s">
        <v>12</v>
      </c>
      <c r="I14" s="7" t="s">
        <v>10</v>
      </c>
      <c r="J14" s="78">
        <v>44550</v>
      </c>
    </row>
    <row r="15" spans="1:16" x14ac:dyDescent="0.25">
      <c r="B15" s="2" t="s">
        <v>64</v>
      </c>
      <c r="J15" s="79"/>
    </row>
    <row r="16" spans="1:16" x14ac:dyDescent="0.25">
      <c r="B16" s="80"/>
      <c r="C16" s="80"/>
      <c r="D16" s="80"/>
      <c r="J16" s="81"/>
      <c r="P16" s="2" t="s">
        <v>27</v>
      </c>
    </row>
    <row r="17" spans="1:10" x14ac:dyDescent="0.25">
      <c r="A17" s="2" t="s">
        <v>13</v>
      </c>
      <c r="B17" s="2" t="s">
        <v>14</v>
      </c>
    </row>
    <row r="18" spans="1:10" ht="16.5" thickBot="1" x14ac:dyDescent="0.3">
      <c r="F18" s="10"/>
      <c r="G18" s="10"/>
    </row>
    <row r="19" spans="1:10" ht="20.100000000000001" customHeight="1" x14ac:dyDescent="0.25">
      <c r="A19" s="82" t="s">
        <v>15</v>
      </c>
      <c r="B19" s="55" t="s">
        <v>16</v>
      </c>
      <c r="C19" s="55" t="s">
        <v>17</v>
      </c>
      <c r="D19" s="55" t="s">
        <v>18</v>
      </c>
      <c r="E19" s="55" t="s">
        <v>19</v>
      </c>
      <c r="F19" s="55" t="s">
        <v>20</v>
      </c>
      <c r="G19" s="83" t="s">
        <v>21</v>
      </c>
      <c r="H19" s="239" t="s">
        <v>22</v>
      </c>
      <c r="I19" s="240"/>
      <c r="J19" s="84" t="s">
        <v>23</v>
      </c>
    </row>
    <row r="20" spans="1:10" ht="55.5" customHeight="1" x14ac:dyDescent="0.25">
      <c r="A20" s="15">
        <v>1</v>
      </c>
      <c r="B20" s="85">
        <v>44482</v>
      </c>
      <c r="C20" s="86" t="s">
        <v>65</v>
      </c>
      <c r="D20" s="87" t="s">
        <v>66</v>
      </c>
      <c r="E20" s="19" t="s">
        <v>67</v>
      </c>
      <c r="F20" s="21">
        <v>44</v>
      </c>
      <c r="G20" s="88">
        <v>165</v>
      </c>
      <c r="H20" s="217">
        <v>17000000</v>
      </c>
      <c r="I20" s="218"/>
      <c r="J20" s="89">
        <f>+H20</f>
        <v>17000000</v>
      </c>
    </row>
    <row r="21" spans="1:10" ht="60.75" customHeight="1" x14ac:dyDescent="0.25">
      <c r="A21" s="15">
        <v>2</v>
      </c>
      <c r="B21" s="85">
        <v>44482</v>
      </c>
      <c r="C21" s="86" t="s">
        <v>68</v>
      </c>
      <c r="D21" s="87" t="s">
        <v>69</v>
      </c>
      <c r="E21" s="19" t="s">
        <v>70</v>
      </c>
      <c r="F21" s="21">
        <v>27</v>
      </c>
      <c r="G21" s="90">
        <v>165</v>
      </c>
      <c r="H21" s="217">
        <v>9000000</v>
      </c>
      <c r="I21" s="218"/>
      <c r="J21" s="89">
        <f>+H21</f>
        <v>9000000</v>
      </c>
    </row>
    <row r="22" spans="1:10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0"/>
      <c r="I22" s="221"/>
      <c r="J22" s="23">
        <f>J20+J21</f>
        <v>26000000</v>
      </c>
    </row>
    <row r="23" spans="1:10" x14ac:dyDescent="0.25">
      <c r="A23" s="208"/>
      <c r="B23" s="208"/>
      <c r="C23" s="208"/>
      <c r="D23" s="208"/>
      <c r="E23" s="24"/>
      <c r="F23" s="24"/>
      <c r="G23" s="24"/>
      <c r="H23" s="25"/>
      <c r="I23" s="25"/>
      <c r="J23" s="26"/>
    </row>
    <row r="24" spans="1:10" x14ac:dyDescent="0.25">
      <c r="A24" s="24"/>
      <c r="B24" s="24"/>
      <c r="C24" s="24"/>
      <c r="D24" s="24"/>
      <c r="E24" s="24"/>
      <c r="F24" s="24"/>
      <c r="G24" s="24"/>
      <c r="H24" s="27" t="s">
        <v>52</v>
      </c>
      <c r="I24" s="27"/>
      <c r="J24" s="26">
        <f>J22*1%</f>
        <v>260000</v>
      </c>
    </row>
    <row r="25" spans="1:10" ht="16.5" thickBot="1" x14ac:dyDescent="0.3">
      <c r="A25" s="24"/>
      <c r="B25" s="24"/>
      <c r="C25" s="24"/>
      <c r="D25" s="24"/>
      <c r="E25" s="24"/>
      <c r="F25" s="24"/>
      <c r="G25" s="24"/>
      <c r="H25" s="67" t="s">
        <v>26</v>
      </c>
      <c r="I25" s="67"/>
      <c r="J25" s="30">
        <f>J22*2%</f>
        <v>520000</v>
      </c>
    </row>
    <row r="26" spans="1:10" x14ac:dyDescent="0.25">
      <c r="E26" s="1"/>
      <c r="F26" s="1"/>
      <c r="G26" s="1"/>
      <c r="H26" s="31" t="s">
        <v>28</v>
      </c>
      <c r="I26" s="31"/>
      <c r="J26" s="32">
        <f>J22+J24-J25</f>
        <v>25740000</v>
      </c>
    </row>
    <row r="27" spans="1:10" x14ac:dyDescent="0.25">
      <c r="A27" s="1" t="s">
        <v>71</v>
      </c>
      <c r="E27" s="1"/>
      <c r="F27" s="1"/>
      <c r="G27" s="1"/>
      <c r="H27" s="31"/>
      <c r="I27" s="31"/>
      <c r="J27" s="32"/>
    </row>
    <row r="28" spans="1:10" x14ac:dyDescent="0.25">
      <c r="A28" s="33"/>
      <c r="E28" s="1"/>
      <c r="F28" s="1"/>
      <c r="G28" s="1"/>
      <c r="H28" s="31"/>
      <c r="I28" s="31"/>
      <c r="J28" s="32"/>
    </row>
    <row r="29" spans="1:10" x14ac:dyDescent="0.25">
      <c r="E29" s="1"/>
      <c r="F29" s="1"/>
      <c r="G29" s="1"/>
      <c r="H29" s="31"/>
      <c r="I29" s="31"/>
      <c r="J29" s="32"/>
    </row>
    <row r="30" spans="1:10" x14ac:dyDescent="0.25">
      <c r="A30" s="70" t="s">
        <v>29</v>
      </c>
    </row>
    <row r="31" spans="1:10" x14ac:dyDescent="0.25">
      <c r="A31" s="45" t="s">
        <v>30</v>
      </c>
      <c r="B31" s="36"/>
      <c r="C31" s="36"/>
      <c r="D31" s="36"/>
      <c r="E31" s="10"/>
    </row>
    <row r="32" spans="1:10" x14ac:dyDescent="0.25">
      <c r="A32" s="71" t="s">
        <v>31</v>
      </c>
      <c r="B32" s="36"/>
      <c r="C32" s="36"/>
      <c r="D32" s="10"/>
      <c r="E32" s="10"/>
    </row>
    <row r="33" spans="1:10" x14ac:dyDescent="0.25">
      <c r="A33" s="72" t="s">
        <v>32</v>
      </c>
      <c r="B33" s="38"/>
      <c r="C33" s="38"/>
      <c r="D33" s="91"/>
      <c r="E33" s="10"/>
    </row>
    <row r="34" spans="1:10" x14ac:dyDescent="0.25">
      <c r="A34" s="45" t="s">
        <v>0</v>
      </c>
      <c r="B34" s="40"/>
      <c r="C34" s="40"/>
      <c r="D34" s="38"/>
      <c r="E34" s="10"/>
    </row>
    <row r="35" spans="1:10" x14ac:dyDescent="0.25">
      <c r="A35" s="41"/>
      <c r="B35" s="41"/>
      <c r="C35" s="41"/>
      <c r="D35" s="41"/>
    </row>
    <row r="36" spans="1:10" x14ac:dyDescent="0.25">
      <c r="A36" s="42"/>
      <c r="B36" s="42"/>
      <c r="C36" s="42"/>
      <c r="D36" s="92"/>
    </row>
    <row r="37" spans="1:10" x14ac:dyDescent="0.25">
      <c r="H37" s="43" t="s">
        <v>53</v>
      </c>
      <c r="I37" s="237" t="str">
        <f>+J13</f>
        <v>02 Desember 2021</v>
      </c>
      <c r="J37" s="237"/>
    </row>
    <row r="44" spans="1:10" x14ac:dyDescent="0.25">
      <c r="H44" s="238" t="s">
        <v>34</v>
      </c>
      <c r="I44" s="238"/>
      <c r="J44" s="238"/>
    </row>
  </sheetData>
  <mergeCells count="8">
    <mergeCell ref="I37:J37"/>
    <mergeCell ref="H44:J44"/>
    <mergeCell ref="A10:J10"/>
    <mergeCell ref="H19:I19"/>
    <mergeCell ref="H20:I20"/>
    <mergeCell ref="H21:I21"/>
    <mergeCell ref="A22:I22"/>
    <mergeCell ref="A23:D2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4"/>
  <sheetViews>
    <sheetView topLeftCell="A4"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7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215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128" t="s">
        <v>10</v>
      </c>
      <c r="J12" s="8" t="s">
        <v>216</v>
      </c>
    </row>
    <row r="13" spans="1:10" x14ac:dyDescent="0.25">
      <c r="G13" s="247" t="s">
        <v>11</v>
      </c>
      <c r="H13" s="247"/>
      <c r="I13" s="128" t="s">
        <v>10</v>
      </c>
      <c r="J13" s="9" t="s">
        <v>131</v>
      </c>
    </row>
    <row r="14" spans="1:10" x14ac:dyDescent="0.25">
      <c r="G14" s="247" t="s">
        <v>82</v>
      </c>
      <c r="H14" s="247"/>
      <c r="I14" s="128" t="s">
        <v>10</v>
      </c>
      <c r="J14" s="2" t="s">
        <v>211</v>
      </c>
    </row>
    <row r="15" spans="1:10" x14ac:dyDescent="0.25">
      <c r="A15" s="2" t="s">
        <v>13</v>
      </c>
      <c r="B15" s="8" t="s">
        <v>14</v>
      </c>
      <c r="C15" s="8"/>
      <c r="I15" s="128"/>
      <c r="J15" s="2" t="s">
        <v>94</v>
      </c>
    </row>
    <row r="16" spans="1:10" ht="16.5" thickBot="1" x14ac:dyDescent="0.3"/>
    <row r="17" spans="1:12" ht="26.25" customHeight="1" x14ac:dyDescent="0.25">
      <c r="A17" s="11" t="s">
        <v>15</v>
      </c>
      <c r="B17" s="129" t="s">
        <v>16</v>
      </c>
      <c r="C17" s="129" t="s">
        <v>17</v>
      </c>
      <c r="D17" s="129" t="s">
        <v>18</v>
      </c>
      <c r="E17" s="129" t="s">
        <v>19</v>
      </c>
      <c r="F17" s="129" t="s">
        <v>20</v>
      </c>
      <c r="G17" s="129" t="s">
        <v>21</v>
      </c>
      <c r="H17" s="250" t="s">
        <v>22</v>
      </c>
      <c r="I17" s="250"/>
      <c r="J17" s="14" t="s">
        <v>23</v>
      </c>
    </row>
    <row r="18" spans="1:12" ht="55.5" customHeight="1" x14ac:dyDescent="0.25">
      <c r="A18" s="15">
        <v>1</v>
      </c>
      <c r="B18" s="16">
        <f>'[4]402241'!E3</f>
        <v>44487</v>
      </c>
      <c r="C18" s="104">
        <f>'[4]402241'!A3</f>
        <v>402241</v>
      </c>
      <c r="D18" s="19" t="s">
        <v>212</v>
      </c>
      <c r="E18" s="19" t="s">
        <v>213</v>
      </c>
      <c r="F18" s="107">
        <v>17</v>
      </c>
      <c r="G18" s="105">
        <f>'[4]402241'!N20</f>
        <v>575.20425000000012</v>
      </c>
      <c r="H18" s="241">
        <v>3000</v>
      </c>
      <c r="I18" s="241"/>
      <c r="J18" s="111">
        <f>G18*H18</f>
        <v>1725612.7500000002</v>
      </c>
      <c r="L18"/>
    </row>
    <row r="19" spans="1:12" ht="55.5" customHeight="1" x14ac:dyDescent="0.25">
      <c r="A19" s="15">
        <f>A18+1</f>
        <v>2</v>
      </c>
      <c r="B19" s="16">
        <f>'[4]402544'!E3</f>
        <v>44488</v>
      </c>
      <c r="C19" s="104">
        <f>'[4]402544'!A3</f>
        <v>402544</v>
      </c>
      <c r="D19" s="19" t="s">
        <v>212</v>
      </c>
      <c r="E19" s="19" t="s">
        <v>213</v>
      </c>
      <c r="F19" s="107">
        <v>7</v>
      </c>
      <c r="G19" s="105">
        <f>'[4]402544'!N10</f>
        <v>343</v>
      </c>
      <c r="H19" s="241">
        <v>3000</v>
      </c>
      <c r="I19" s="241"/>
      <c r="J19" s="111">
        <f t="shared" ref="J19:J29" si="0">G19*H19</f>
        <v>1029000</v>
      </c>
      <c r="L19"/>
    </row>
    <row r="20" spans="1:12" ht="55.5" customHeight="1" x14ac:dyDescent="0.25">
      <c r="A20" s="15">
        <f t="shared" ref="A20:A29" si="1">A19+1</f>
        <v>3</v>
      </c>
      <c r="B20" s="16">
        <f>'[4]401489'!E3</f>
        <v>44489</v>
      </c>
      <c r="C20" s="104">
        <f>'[4]401489'!A3</f>
        <v>401489</v>
      </c>
      <c r="D20" s="19" t="s">
        <v>212</v>
      </c>
      <c r="E20" s="19" t="s">
        <v>213</v>
      </c>
      <c r="F20" s="107">
        <v>11</v>
      </c>
      <c r="G20" s="105">
        <f>'[4]401489'!N14</f>
        <v>464.49900000000002</v>
      </c>
      <c r="H20" s="241">
        <v>3000</v>
      </c>
      <c r="I20" s="241"/>
      <c r="J20" s="111">
        <f t="shared" si="0"/>
        <v>1393497</v>
      </c>
      <c r="L20"/>
    </row>
    <row r="21" spans="1:12" ht="55.5" customHeight="1" x14ac:dyDescent="0.25">
      <c r="A21" s="15">
        <f t="shared" si="1"/>
        <v>4</v>
      </c>
      <c r="B21" s="16">
        <f>'[4]401493'!E3</f>
        <v>44491</v>
      </c>
      <c r="C21" s="104">
        <f>'[4]401493'!A3</f>
        <v>401493</v>
      </c>
      <c r="D21" s="19" t="s">
        <v>212</v>
      </c>
      <c r="E21" s="19" t="s">
        <v>213</v>
      </c>
      <c r="F21" s="107">
        <v>3</v>
      </c>
      <c r="G21" s="105">
        <f>'[4]401493'!N6</f>
        <v>143.64000000000001</v>
      </c>
      <c r="H21" s="241">
        <v>3000</v>
      </c>
      <c r="I21" s="241"/>
      <c r="J21" s="111">
        <f t="shared" si="0"/>
        <v>430920.00000000006</v>
      </c>
      <c r="L21"/>
    </row>
    <row r="22" spans="1:12" ht="55.5" customHeight="1" x14ac:dyDescent="0.25">
      <c r="A22" s="15">
        <f t="shared" si="1"/>
        <v>5</v>
      </c>
      <c r="B22" s="16" t="str">
        <f>'[4]402246'!E3</f>
        <v>24-Okt-21</v>
      </c>
      <c r="C22" s="104">
        <f>'[4]402246'!A3</f>
        <v>402246</v>
      </c>
      <c r="D22" s="19" t="s">
        <v>212</v>
      </c>
      <c r="E22" s="19" t="s">
        <v>213</v>
      </c>
      <c r="F22" s="107">
        <v>15</v>
      </c>
      <c r="G22" s="105">
        <f>'[4]402246'!N18</f>
        <v>333.03825000000001</v>
      </c>
      <c r="H22" s="241">
        <v>3000</v>
      </c>
      <c r="I22" s="241"/>
      <c r="J22" s="111">
        <f t="shared" si="0"/>
        <v>999114.75</v>
      </c>
      <c r="L22"/>
    </row>
    <row r="23" spans="1:12" ht="55.5" customHeight="1" x14ac:dyDescent="0.25">
      <c r="A23" s="15">
        <f t="shared" si="1"/>
        <v>6</v>
      </c>
      <c r="B23" s="16" t="str">
        <f>'[4]402249'!E3</f>
        <v>25-Okt-21</v>
      </c>
      <c r="C23" s="104">
        <f>'[4]402249'!A3</f>
        <v>402249</v>
      </c>
      <c r="D23" s="19" t="s">
        <v>212</v>
      </c>
      <c r="E23" s="19" t="s">
        <v>213</v>
      </c>
      <c r="F23" s="107">
        <v>6</v>
      </c>
      <c r="G23" s="105">
        <f>'[4]402249'!N9</f>
        <v>102</v>
      </c>
      <c r="H23" s="241">
        <v>3000</v>
      </c>
      <c r="I23" s="241"/>
      <c r="J23" s="111">
        <f t="shared" si="0"/>
        <v>306000</v>
      </c>
      <c r="L23"/>
    </row>
    <row r="24" spans="1:12" ht="55.5" customHeight="1" x14ac:dyDescent="0.25">
      <c r="A24" s="15">
        <f t="shared" si="1"/>
        <v>7</v>
      </c>
      <c r="B24" s="16" t="str">
        <f>'[4]402425'!E3</f>
        <v>26-Okt-21</v>
      </c>
      <c r="C24" s="104">
        <f>'[4]402425'!A3</f>
        <v>402425</v>
      </c>
      <c r="D24" s="19" t="s">
        <v>212</v>
      </c>
      <c r="E24" s="19" t="s">
        <v>213</v>
      </c>
      <c r="F24" s="107">
        <v>3</v>
      </c>
      <c r="G24" s="105">
        <f>'[4]402425'!N6</f>
        <v>216.96</v>
      </c>
      <c r="H24" s="241">
        <v>3000</v>
      </c>
      <c r="I24" s="241"/>
      <c r="J24" s="111">
        <f t="shared" si="0"/>
        <v>650880</v>
      </c>
      <c r="L24"/>
    </row>
    <row r="25" spans="1:12" ht="55.5" customHeight="1" x14ac:dyDescent="0.25">
      <c r="A25" s="15">
        <f t="shared" si="1"/>
        <v>8</v>
      </c>
      <c r="B25" s="16" t="str">
        <f>'[4]402435'!E3</f>
        <v>27-Okt-21</v>
      </c>
      <c r="C25" s="104">
        <f>'[4]402435'!A3</f>
        <v>402435</v>
      </c>
      <c r="D25" s="19" t="s">
        <v>212</v>
      </c>
      <c r="E25" s="19" t="s">
        <v>213</v>
      </c>
      <c r="F25" s="107">
        <v>3</v>
      </c>
      <c r="G25" s="105">
        <v>100</v>
      </c>
      <c r="H25" s="241">
        <v>3000</v>
      </c>
      <c r="I25" s="241"/>
      <c r="J25" s="111">
        <f t="shared" si="0"/>
        <v>300000</v>
      </c>
      <c r="L25"/>
    </row>
    <row r="26" spans="1:12" ht="55.5" customHeight="1" x14ac:dyDescent="0.25">
      <c r="A26" s="15">
        <f t="shared" si="1"/>
        <v>9</v>
      </c>
      <c r="B26" s="16" t="e">
        <f>[4]!Table224578910112310[Pick Up]</f>
        <v>#REF!</v>
      </c>
      <c r="C26" s="104">
        <f>'[4]402438'!A3</f>
        <v>402438</v>
      </c>
      <c r="D26" s="19" t="s">
        <v>212</v>
      </c>
      <c r="E26" s="19" t="s">
        <v>213</v>
      </c>
      <c r="F26" s="107">
        <v>1</v>
      </c>
      <c r="G26" s="105">
        <v>100</v>
      </c>
      <c r="H26" s="241">
        <v>3000</v>
      </c>
      <c r="I26" s="241"/>
      <c r="J26" s="111">
        <f t="shared" si="0"/>
        <v>300000</v>
      </c>
      <c r="L26"/>
    </row>
    <row r="27" spans="1:12" ht="55.5" customHeight="1" x14ac:dyDescent="0.25">
      <c r="A27" s="15">
        <f t="shared" si="1"/>
        <v>10</v>
      </c>
      <c r="B27" s="16" t="str">
        <f>'[4]402307'!E3</f>
        <v>29-Okt-21</v>
      </c>
      <c r="C27" s="104">
        <f>'[4]402307'!A3</f>
        <v>402307</v>
      </c>
      <c r="D27" s="19" t="s">
        <v>212</v>
      </c>
      <c r="E27" s="19" t="s">
        <v>213</v>
      </c>
      <c r="F27" s="107">
        <v>7</v>
      </c>
      <c r="G27" s="105">
        <f>'[4]402307'!N10</f>
        <v>128.613</v>
      </c>
      <c r="H27" s="241">
        <v>3000</v>
      </c>
      <c r="I27" s="241"/>
      <c r="J27" s="111">
        <f t="shared" si="0"/>
        <v>385839</v>
      </c>
      <c r="L27"/>
    </row>
    <row r="28" spans="1:12" ht="55.5" customHeight="1" x14ac:dyDescent="0.25">
      <c r="A28" s="15">
        <f t="shared" si="1"/>
        <v>11</v>
      </c>
      <c r="B28" s="16">
        <f>'[4]402312'!E3</f>
        <v>44499</v>
      </c>
      <c r="C28" s="104">
        <f>'[4]402312'!A3</f>
        <v>402312</v>
      </c>
      <c r="D28" s="19" t="s">
        <v>212</v>
      </c>
      <c r="E28" s="19" t="s">
        <v>213</v>
      </c>
      <c r="F28" s="107">
        <v>9</v>
      </c>
      <c r="G28" s="105">
        <v>100</v>
      </c>
      <c r="H28" s="241">
        <v>3000</v>
      </c>
      <c r="I28" s="241"/>
      <c r="J28" s="111">
        <f t="shared" si="0"/>
        <v>300000</v>
      </c>
      <c r="L28"/>
    </row>
    <row r="29" spans="1:12" ht="55.5" customHeight="1" x14ac:dyDescent="0.25">
      <c r="A29" s="15">
        <f t="shared" si="1"/>
        <v>12</v>
      </c>
      <c r="B29" s="16">
        <f>'[4]402317'!E3</f>
        <v>44500</v>
      </c>
      <c r="C29" s="104">
        <f>'[4]402317'!A3</f>
        <v>402317</v>
      </c>
      <c r="D29" s="19" t="s">
        <v>212</v>
      </c>
      <c r="E29" s="19" t="s">
        <v>213</v>
      </c>
      <c r="F29" s="107">
        <v>18</v>
      </c>
      <c r="G29" s="105">
        <f>'[4]402317'!N21</f>
        <v>470.74874999999997</v>
      </c>
      <c r="H29" s="241">
        <v>3000</v>
      </c>
      <c r="I29" s="241"/>
      <c r="J29" s="111">
        <f t="shared" si="0"/>
        <v>1412246.25</v>
      </c>
      <c r="L29"/>
    </row>
    <row r="30" spans="1:12" ht="32.25" customHeight="1" thickBot="1" x14ac:dyDescent="0.3">
      <c r="A30" s="219" t="s">
        <v>24</v>
      </c>
      <c r="B30" s="220"/>
      <c r="C30" s="220"/>
      <c r="D30" s="220"/>
      <c r="E30" s="220"/>
      <c r="F30" s="220"/>
      <c r="G30" s="220"/>
      <c r="H30" s="220"/>
      <c r="I30" s="221"/>
      <c r="J30" s="23">
        <f>SUM(J18:J29)</f>
        <v>9233109.75</v>
      </c>
      <c r="L30" s="3">
        <f>'[4]402241'!P25+'[4]402544'!P15+'[4]401489'!P19+'[4]401493'!P11+'[4]402246'!P23+'[4]402249'!P14+'[4]402425'!P11+'[4]402435'!P11+'[4]402438'!P9+'[4]402307'!P15+'[4]402312'!P17+'[4]402317'!P26</f>
        <v>7781298.7972500008</v>
      </c>
    </row>
    <row r="31" spans="1:12" x14ac:dyDescent="0.25">
      <c r="A31" s="208"/>
      <c r="B31" s="208"/>
      <c r="C31" s="127"/>
      <c r="D31" s="127"/>
      <c r="E31" s="127"/>
      <c r="F31" s="127"/>
      <c r="G31" s="127"/>
      <c r="H31" s="25"/>
      <c r="I31" s="25"/>
      <c r="J31" s="26"/>
    </row>
    <row r="32" spans="1:12" x14ac:dyDescent="0.25">
      <c r="A32" s="127"/>
      <c r="B32" s="127"/>
      <c r="C32" s="127"/>
      <c r="D32" s="127"/>
      <c r="E32" s="127"/>
      <c r="F32" s="127"/>
      <c r="G32" s="27" t="s">
        <v>87</v>
      </c>
      <c r="H32" s="27"/>
      <c r="I32" s="25"/>
      <c r="J32" s="26">
        <f>J30*10%</f>
        <v>923310.97500000009</v>
      </c>
      <c r="L32" s="28"/>
    </row>
    <row r="33" spans="1:12" x14ac:dyDescent="0.25">
      <c r="A33" s="127"/>
      <c r="B33" s="127"/>
      <c r="C33" s="127"/>
      <c r="D33" s="127"/>
      <c r="E33" s="127"/>
      <c r="F33" s="127"/>
      <c r="G33" s="108" t="s">
        <v>88</v>
      </c>
      <c r="H33" s="108"/>
      <c r="I33" s="109"/>
      <c r="J33" s="110">
        <f>J30-J32</f>
        <v>8309798.7750000004</v>
      </c>
      <c r="L33" s="28"/>
    </row>
    <row r="34" spans="1:12" x14ac:dyDescent="0.25">
      <c r="A34" s="127"/>
      <c r="B34" s="127"/>
      <c r="C34" s="127"/>
      <c r="D34" s="127"/>
      <c r="E34" s="127"/>
      <c r="F34" s="127"/>
      <c r="G34" s="27" t="s">
        <v>25</v>
      </c>
      <c r="H34" s="27"/>
      <c r="I34" s="28" t="e">
        <f>#REF!*1%</f>
        <v>#REF!</v>
      </c>
      <c r="J34" s="26">
        <f>J33*1%</f>
        <v>83097.98775</v>
      </c>
    </row>
    <row r="35" spans="1:12" ht="16.5" thickBot="1" x14ac:dyDescent="0.3">
      <c r="A35" s="127"/>
      <c r="B35" s="127"/>
      <c r="C35" s="127"/>
      <c r="D35" s="127"/>
      <c r="E35" s="127"/>
      <c r="F35" s="127"/>
      <c r="G35" s="67" t="s">
        <v>26</v>
      </c>
      <c r="H35" s="67"/>
      <c r="I35" s="30">
        <f>I31*10%</f>
        <v>0</v>
      </c>
      <c r="J35" s="30">
        <f>J33*2%</f>
        <v>166195.9755</v>
      </c>
    </row>
    <row r="36" spans="1:12" x14ac:dyDescent="0.25">
      <c r="E36" s="1"/>
      <c r="F36" s="1"/>
      <c r="G36" s="31" t="s">
        <v>89</v>
      </c>
      <c r="H36" s="31"/>
      <c r="I36" s="32" t="e">
        <f>I30+I34</f>
        <v>#REF!</v>
      </c>
      <c r="J36" s="32">
        <f>J33+J34-J35</f>
        <v>8226700.7872500001</v>
      </c>
    </row>
    <row r="37" spans="1:12" x14ac:dyDescent="0.25">
      <c r="E37" s="1"/>
      <c r="F37" s="1"/>
      <c r="G37" s="31"/>
      <c r="H37" s="31"/>
      <c r="I37" s="32"/>
      <c r="J37" s="32"/>
    </row>
    <row r="38" spans="1:12" x14ac:dyDescent="0.25">
      <c r="A38" s="1" t="s">
        <v>214</v>
      </c>
      <c r="D38" s="1"/>
      <c r="E38" s="1"/>
      <c r="F38" s="1"/>
      <c r="G38" s="1"/>
      <c r="H38" s="31"/>
      <c r="I38" s="31"/>
      <c r="J38" s="32"/>
    </row>
    <row r="39" spans="1:12" x14ac:dyDescent="0.25">
      <c r="A39" s="33"/>
      <c r="D39" s="1"/>
      <c r="E39" s="1"/>
      <c r="F39" s="1"/>
      <c r="G39" s="1"/>
      <c r="H39" s="31"/>
      <c r="I39" s="31"/>
      <c r="J39" s="32"/>
    </row>
    <row r="40" spans="1:12" x14ac:dyDescent="0.25">
      <c r="D40" s="1"/>
      <c r="E40" s="1"/>
      <c r="F40" s="1"/>
      <c r="G40" s="1"/>
      <c r="H40" s="31"/>
      <c r="I40" s="31"/>
      <c r="J40" s="32"/>
    </row>
    <row r="41" spans="1:12" x14ac:dyDescent="0.25">
      <c r="A41" s="34" t="s">
        <v>29</v>
      </c>
    </row>
    <row r="42" spans="1:12" x14ac:dyDescent="0.25">
      <c r="A42" s="35" t="s">
        <v>30</v>
      </c>
      <c r="B42" s="36"/>
      <c r="C42" s="36"/>
      <c r="D42" s="10"/>
      <c r="E42" s="10"/>
      <c r="F42" s="10"/>
      <c r="G42" s="10"/>
    </row>
    <row r="43" spans="1:12" x14ac:dyDescent="0.25">
      <c r="A43" s="35" t="s">
        <v>31</v>
      </c>
      <c r="B43" s="36"/>
      <c r="C43" s="36"/>
      <c r="D43" s="10"/>
      <c r="E43" s="10"/>
      <c r="F43" s="10"/>
      <c r="G43" s="10"/>
    </row>
    <row r="44" spans="1:12" x14ac:dyDescent="0.25">
      <c r="A44" s="37" t="s">
        <v>32</v>
      </c>
      <c r="B44" s="38"/>
      <c r="C44" s="38"/>
      <c r="D44" s="10"/>
      <c r="E44" s="10"/>
      <c r="F44" s="10"/>
      <c r="G44" s="10"/>
    </row>
    <row r="45" spans="1:12" x14ac:dyDescent="0.25">
      <c r="A45" s="39" t="s">
        <v>0</v>
      </c>
      <c r="B45" s="40"/>
      <c r="C45" s="40"/>
      <c r="D45" s="10"/>
      <c r="E45" s="10"/>
      <c r="F45" s="10"/>
      <c r="G45" s="10"/>
    </row>
    <row r="46" spans="1:12" x14ac:dyDescent="0.25">
      <c r="A46" s="42"/>
      <c r="B46" s="42"/>
      <c r="C46" s="42"/>
    </row>
    <row r="47" spans="1:12" x14ac:dyDescent="0.25">
      <c r="H47" s="43" t="s">
        <v>33</v>
      </c>
      <c r="I47" s="209" t="str">
        <f>+J13</f>
        <v xml:space="preserve"> 11 Desember 2021</v>
      </c>
      <c r="J47" s="210"/>
    </row>
    <row r="51" spans="8:10" ht="18" customHeight="1" x14ac:dyDescent="0.25"/>
    <row r="52" spans="8:10" ht="17.25" customHeight="1" x14ac:dyDescent="0.25"/>
    <row r="54" spans="8:10" x14ac:dyDescent="0.25">
      <c r="H54" s="211" t="s">
        <v>34</v>
      </c>
      <c r="I54" s="211"/>
      <c r="J54" s="211"/>
    </row>
  </sheetData>
  <mergeCells count="21">
    <mergeCell ref="A31:B31"/>
    <mergeCell ref="I47:J47"/>
    <mergeCell ref="H54:J54"/>
    <mergeCell ref="H25:I25"/>
    <mergeCell ref="H26:I26"/>
    <mergeCell ref="H27:I27"/>
    <mergeCell ref="H28:I28"/>
    <mergeCell ref="H29:I29"/>
    <mergeCell ref="A30:I30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E20" sqref="E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32" t="s">
        <v>10</v>
      </c>
      <c r="I12" s="8" t="s">
        <v>224</v>
      </c>
    </row>
    <row r="13" spans="1:9" x14ac:dyDescent="0.25">
      <c r="G13" s="3" t="s">
        <v>11</v>
      </c>
      <c r="H13" s="132" t="s">
        <v>10</v>
      </c>
      <c r="I13" s="9" t="s">
        <v>223</v>
      </c>
    </row>
    <row r="14" spans="1:9" x14ac:dyDescent="0.25">
      <c r="G14" s="3" t="s">
        <v>12</v>
      </c>
      <c r="H14" s="132" t="s">
        <v>10</v>
      </c>
      <c r="I14" s="9" t="s">
        <v>226</v>
      </c>
    </row>
    <row r="15" spans="1:9" x14ac:dyDescent="0.25">
      <c r="G15" s="3" t="s">
        <v>218</v>
      </c>
      <c r="H15" s="132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32" t="s">
        <v>219</v>
      </c>
      <c r="I16" s="134" t="s">
        <v>225</v>
      </c>
    </row>
    <row r="17" spans="1:17" ht="16.5" thickBot="1" x14ac:dyDescent="0.3"/>
    <row r="18" spans="1:17" ht="20.100000000000001" customHeight="1" x14ac:dyDescent="0.25">
      <c r="A18" s="11" t="s">
        <v>15</v>
      </c>
      <c r="B18" s="133" t="s">
        <v>16</v>
      </c>
      <c r="C18" s="133" t="s">
        <v>17</v>
      </c>
      <c r="D18" s="133" t="s">
        <v>18</v>
      </c>
      <c r="E18" s="133" t="s">
        <v>19</v>
      </c>
      <c r="F18" s="131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44526</v>
      </c>
      <c r="C19" s="104">
        <v>403675</v>
      </c>
      <c r="D19" s="19" t="s">
        <v>227</v>
      </c>
      <c r="E19" s="19" t="s">
        <v>228</v>
      </c>
      <c r="F19" s="20">
        <v>103</v>
      </c>
      <c r="G19" s="217">
        <v>2079208</v>
      </c>
      <c r="H19" s="218"/>
      <c r="I19" s="256">
        <f>G19</f>
        <v>2079208</v>
      </c>
    </row>
    <row r="20" spans="1:17" ht="53.25" customHeight="1" x14ac:dyDescent="0.25">
      <c r="A20" s="15">
        <v>2</v>
      </c>
      <c r="B20" s="16">
        <v>44526</v>
      </c>
      <c r="C20" s="104">
        <v>403674</v>
      </c>
      <c r="D20" s="19" t="s">
        <v>229</v>
      </c>
      <c r="E20" s="19" t="s">
        <v>139</v>
      </c>
      <c r="F20" s="20">
        <v>57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44526</v>
      </c>
      <c r="C21" s="104">
        <v>403673</v>
      </c>
      <c r="D21" s="19" t="s">
        <v>230</v>
      </c>
      <c r="E21" s="19" t="s">
        <v>139</v>
      </c>
      <c r="F21" s="20">
        <v>55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2079208</v>
      </c>
    </row>
    <row r="23" spans="1:17" x14ac:dyDescent="0.25">
      <c r="A23" s="208"/>
      <c r="B23" s="208"/>
      <c r="C23" s="130"/>
      <c r="D23" s="130"/>
      <c r="E23" s="130"/>
      <c r="F23" s="130"/>
      <c r="G23" s="25"/>
      <c r="H23" s="25"/>
      <c r="I23" s="26"/>
    </row>
    <row r="24" spans="1:17" x14ac:dyDescent="0.25">
      <c r="A24" s="130"/>
      <c r="B24" s="130"/>
      <c r="C24" s="130"/>
      <c r="D24" s="130"/>
      <c r="E24" s="130"/>
      <c r="F24" s="130"/>
      <c r="G24" s="27" t="s">
        <v>25</v>
      </c>
      <c r="H24" s="28">
        <f>H19*1%</f>
        <v>0</v>
      </c>
      <c r="I24" s="26">
        <f>I22*1%</f>
        <v>20792.080000000002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41584.160000000003</v>
      </c>
      <c r="Q25" s="2" t="s">
        <v>27</v>
      </c>
    </row>
    <row r="26" spans="1:17" x14ac:dyDescent="0.25">
      <c r="E26" s="1"/>
      <c r="F26" s="1"/>
      <c r="G26" s="31" t="s">
        <v>28</v>
      </c>
      <c r="H26" s="32">
        <f>H22+H24</f>
        <v>0</v>
      </c>
      <c r="I26" s="32">
        <f>I22+I24-I25</f>
        <v>2058415.9200000002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231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 xml:space="preserve"> 13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B19" sqref="B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32" t="s">
        <v>10</v>
      </c>
      <c r="I12" s="8" t="s">
        <v>232</v>
      </c>
    </row>
    <row r="13" spans="1:9" x14ac:dyDescent="0.25">
      <c r="G13" s="3" t="s">
        <v>11</v>
      </c>
      <c r="H13" s="132" t="s">
        <v>10</v>
      </c>
      <c r="I13" s="9" t="s">
        <v>223</v>
      </c>
    </row>
    <row r="14" spans="1:9" x14ac:dyDescent="0.25">
      <c r="G14" s="3" t="s">
        <v>12</v>
      </c>
      <c r="H14" s="132" t="s">
        <v>10</v>
      </c>
      <c r="I14" s="9" t="s">
        <v>226</v>
      </c>
    </row>
    <row r="15" spans="1:9" x14ac:dyDescent="0.25">
      <c r="G15" s="3" t="s">
        <v>218</v>
      </c>
      <c r="H15" s="132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32" t="s">
        <v>219</v>
      </c>
      <c r="I16" s="134" t="s">
        <v>233</v>
      </c>
    </row>
    <row r="17" spans="1:17" ht="16.5" thickBot="1" x14ac:dyDescent="0.3"/>
    <row r="18" spans="1:17" ht="20.100000000000001" customHeight="1" x14ac:dyDescent="0.25">
      <c r="A18" s="11" t="s">
        <v>15</v>
      </c>
      <c r="B18" s="133" t="s">
        <v>16</v>
      </c>
      <c r="C18" s="133" t="s">
        <v>17</v>
      </c>
      <c r="D18" s="133" t="s">
        <v>18</v>
      </c>
      <c r="E18" s="133" t="s">
        <v>19</v>
      </c>
      <c r="F18" s="131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44533</v>
      </c>
      <c r="C19" s="104">
        <v>402281</v>
      </c>
      <c r="D19" s="19" t="s">
        <v>229</v>
      </c>
      <c r="E19" s="19" t="s">
        <v>139</v>
      </c>
      <c r="F19" s="20">
        <v>69</v>
      </c>
      <c r="G19" s="252">
        <v>1881188</v>
      </c>
      <c r="H19" s="253"/>
      <c r="I19" s="257">
        <f>G19</f>
        <v>1881188</v>
      </c>
    </row>
    <row r="20" spans="1:17" ht="53.25" customHeight="1" x14ac:dyDescent="0.25">
      <c r="A20" s="15">
        <v>2</v>
      </c>
      <c r="B20" s="16">
        <v>44533</v>
      </c>
      <c r="C20" s="104">
        <v>402280</v>
      </c>
      <c r="D20" s="19" t="s">
        <v>230</v>
      </c>
      <c r="E20" s="19" t="s">
        <v>139</v>
      </c>
      <c r="F20" s="20">
        <v>93</v>
      </c>
      <c r="G20" s="254"/>
      <c r="H20" s="255"/>
      <c r="I20" s="258"/>
    </row>
    <row r="21" spans="1:17" ht="25.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1"/>
      <c r="I21" s="23">
        <f>SUM(I19)</f>
        <v>1881188</v>
      </c>
    </row>
    <row r="22" spans="1:17" x14ac:dyDescent="0.25">
      <c r="A22" s="208"/>
      <c r="B22" s="208"/>
      <c r="C22" s="130"/>
      <c r="D22" s="130"/>
      <c r="E22" s="130"/>
      <c r="F22" s="130"/>
      <c r="G22" s="25"/>
      <c r="H22" s="25"/>
      <c r="I22" s="26"/>
    </row>
    <row r="23" spans="1:17" x14ac:dyDescent="0.25">
      <c r="A23" s="130"/>
      <c r="B23" s="130"/>
      <c r="C23" s="130"/>
      <c r="D23" s="130"/>
      <c r="E23" s="130"/>
      <c r="F23" s="130"/>
      <c r="G23" s="27" t="s">
        <v>25</v>
      </c>
      <c r="H23" s="28" t="e">
        <f>#REF!*1%</f>
        <v>#REF!</v>
      </c>
      <c r="I23" s="26">
        <f>I21*1%</f>
        <v>18811.88</v>
      </c>
    </row>
    <row r="24" spans="1:17" ht="16.5" thickBot="1" x14ac:dyDescent="0.3">
      <c r="E24" s="1"/>
      <c r="F24" s="1"/>
      <c r="G24" s="29" t="s">
        <v>26</v>
      </c>
      <c r="H24" s="30">
        <v>0</v>
      </c>
      <c r="I24" s="30">
        <f>I21*2%</f>
        <v>37623.760000000002</v>
      </c>
      <c r="Q24" s="2" t="s">
        <v>27</v>
      </c>
    </row>
    <row r="25" spans="1:17" x14ac:dyDescent="0.25">
      <c r="E25" s="1"/>
      <c r="F25" s="1"/>
      <c r="G25" s="31" t="s">
        <v>28</v>
      </c>
      <c r="H25" s="32" t="e">
        <f>H21+H23</f>
        <v>#REF!</v>
      </c>
      <c r="I25" s="32">
        <f>I21+I23-I24</f>
        <v>1862376.1199999999</v>
      </c>
    </row>
    <row r="26" spans="1:17" x14ac:dyDescent="0.25">
      <c r="E26" s="1"/>
      <c r="F26" s="1"/>
      <c r="G26" s="31"/>
      <c r="H26" s="32"/>
      <c r="I26" s="32"/>
    </row>
    <row r="27" spans="1:17" x14ac:dyDescent="0.25">
      <c r="A27" s="1" t="s">
        <v>234</v>
      </c>
      <c r="D27" s="1"/>
      <c r="E27" s="1"/>
      <c r="F27" s="1"/>
      <c r="G27" s="31"/>
      <c r="H27" s="31"/>
      <c r="I27" s="32"/>
    </row>
    <row r="28" spans="1:17" x14ac:dyDescent="0.25">
      <c r="A28" s="33"/>
      <c r="D28" s="1"/>
      <c r="E28" s="1"/>
      <c r="F28" s="1"/>
      <c r="G28" s="31"/>
      <c r="H28" s="31"/>
      <c r="I28" s="32"/>
    </row>
    <row r="29" spans="1:17" x14ac:dyDescent="0.25">
      <c r="D29" s="1"/>
      <c r="E29" s="1"/>
      <c r="F29" s="1"/>
      <c r="G29" s="31"/>
      <c r="H29" s="31"/>
      <c r="I29" s="32"/>
    </row>
    <row r="30" spans="1:17" x14ac:dyDescent="0.25">
      <c r="A30" s="34" t="s">
        <v>29</v>
      </c>
    </row>
    <row r="31" spans="1:17" x14ac:dyDescent="0.25">
      <c r="A31" s="35" t="s">
        <v>30</v>
      </c>
      <c r="B31" s="36"/>
      <c r="C31" s="36"/>
      <c r="D31" s="10"/>
      <c r="E31" s="10"/>
      <c r="F31" s="10"/>
    </row>
    <row r="32" spans="1:17" x14ac:dyDescent="0.25">
      <c r="A32" s="35" t="s">
        <v>31</v>
      </c>
      <c r="B32" s="36"/>
      <c r="C32" s="36"/>
      <c r="D32" s="10"/>
      <c r="E32" s="10"/>
      <c r="F32" s="10"/>
    </row>
    <row r="33" spans="1:9" x14ac:dyDescent="0.25">
      <c r="A33" s="37" t="s">
        <v>32</v>
      </c>
      <c r="B33" s="38"/>
      <c r="C33" s="38"/>
      <c r="D33" s="10"/>
      <c r="E33" s="10"/>
      <c r="F33" s="10"/>
    </row>
    <row r="34" spans="1:9" x14ac:dyDescent="0.25">
      <c r="A34" s="39" t="s">
        <v>0</v>
      </c>
      <c r="B34" s="40"/>
      <c r="C34" s="40"/>
      <c r="D34" s="10"/>
      <c r="E34" s="10"/>
      <c r="F34" s="10"/>
    </row>
    <row r="35" spans="1:9" x14ac:dyDescent="0.25">
      <c r="A35" s="41"/>
      <c r="B35" s="41"/>
      <c r="C35" s="41"/>
    </row>
    <row r="36" spans="1:9" x14ac:dyDescent="0.25">
      <c r="A36" s="42"/>
      <c r="B36" s="42"/>
      <c r="C36" s="42"/>
    </row>
    <row r="37" spans="1:9" x14ac:dyDescent="0.25">
      <c r="G37" s="43" t="s">
        <v>33</v>
      </c>
      <c r="H37" s="209" t="str">
        <f>+I13</f>
        <v xml:space="preserve"> 13 Desember 2021</v>
      </c>
      <c r="I37" s="210"/>
    </row>
    <row r="40" spans="1:9" ht="18" customHeight="1" x14ac:dyDescent="0.25"/>
    <row r="41" spans="1:9" ht="17.25" customHeight="1" x14ac:dyDescent="0.25"/>
    <row r="43" spans="1:9" x14ac:dyDescent="0.25">
      <c r="G43" s="211" t="s">
        <v>34</v>
      </c>
      <c r="H43" s="211"/>
      <c r="I43" s="211"/>
    </row>
  </sheetData>
  <mergeCells count="8">
    <mergeCell ref="H37:I37"/>
    <mergeCell ref="G43:I43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2"/>
  <sheetViews>
    <sheetView topLeftCell="A7" workbookViewId="0">
      <selection activeCell="I20" sqref="I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32" t="s">
        <v>10</v>
      </c>
      <c r="I12" s="8" t="s">
        <v>235</v>
      </c>
    </row>
    <row r="13" spans="1:9" x14ac:dyDescent="0.25">
      <c r="G13" s="3" t="s">
        <v>11</v>
      </c>
      <c r="H13" s="132" t="s">
        <v>10</v>
      </c>
      <c r="I13" s="9" t="s">
        <v>223</v>
      </c>
    </row>
    <row r="14" spans="1:9" x14ac:dyDescent="0.25">
      <c r="G14" s="3" t="s">
        <v>12</v>
      </c>
      <c r="H14" s="132" t="s">
        <v>10</v>
      </c>
      <c r="I14" s="9" t="s">
        <v>226</v>
      </c>
    </row>
    <row r="15" spans="1:9" x14ac:dyDescent="0.25">
      <c r="G15" s="3" t="s">
        <v>218</v>
      </c>
      <c r="H15" s="132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32" t="s">
        <v>219</v>
      </c>
      <c r="I16" s="134" t="s">
        <v>240</v>
      </c>
    </row>
    <row r="17" spans="1:17" ht="16.5" thickBot="1" x14ac:dyDescent="0.3"/>
    <row r="18" spans="1:17" ht="20.100000000000001" customHeight="1" x14ac:dyDescent="0.25">
      <c r="A18" s="11" t="s">
        <v>15</v>
      </c>
      <c r="B18" s="133" t="s">
        <v>16</v>
      </c>
      <c r="C18" s="133" t="s">
        <v>17</v>
      </c>
      <c r="D18" s="133" t="s">
        <v>18</v>
      </c>
      <c r="E18" s="133" t="s">
        <v>19</v>
      </c>
      <c r="F18" s="131" t="s">
        <v>238</v>
      </c>
      <c r="G18" s="215" t="s">
        <v>22</v>
      </c>
      <c r="H18" s="216"/>
      <c r="I18" s="14" t="s">
        <v>23</v>
      </c>
    </row>
    <row r="19" spans="1:17" ht="60.75" customHeight="1" x14ac:dyDescent="0.25">
      <c r="A19" s="15">
        <v>1</v>
      </c>
      <c r="B19" s="16">
        <v>44536</v>
      </c>
      <c r="C19" s="104">
        <v>403687</v>
      </c>
      <c r="D19" s="19" t="s">
        <v>236</v>
      </c>
      <c r="E19" s="19" t="s">
        <v>237</v>
      </c>
      <c r="F19" s="20">
        <v>1</v>
      </c>
      <c r="G19" s="252">
        <v>792079</v>
      </c>
      <c r="H19" s="253"/>
      <c r="I19" s="135">
        <f>G19</f>
        <v>792079</v>
      </c>
    </row>
    <row r="20" spans="1:17" ht="25.5" customHeight="1" thickBot="1" x14ac:dyDescent="0.3">
      <c r="A20" s="219" t="s">
        <v>24</v>
      </c>
      <c r="B20" s="220"/>
      <c r="C20" s="220"/>
      <c r="D20" s="220"/>
      <c r="E20" s="220"/>
      <c r="F20" s="220"/>
      <c r="G20" s="220"/>
      <c r="H20" s="221"/>
      <c r="I20" s="23">
        <f>SUM(I19)</f>
        <v>792079</v>
      </c>
    </row>
    <row r="21" spans="1:17" x14ac:dyDescent="0.25">
      <c r="A21" s="208"/>
      <c r="B21" s="208"/>
      <c r="C21" s="130"/>
      <c r="D21" s="130"/>
      <c r="E21" s="130"/>
      <c r="F21" s="130"/>
      <c r="G21" s="25"/>
      <c r="H21" s="25"/>
      <c r="I21" s="26"/>
    </row>
    <row r="22" spans="1:17" x14ac:dyDescent="0.25">
      <c r="A22" s="130"/>
      <c r="B22" s="130"/>
      <c r="C22" s="130"/>
      <c r="D22" s="130"/>
      <c r="E22" s="130"/>
      <c r="F22" s="130"/>
      <c r="G22" s="27" t="s">
        <v>25</v>
      </c>
      <c r="H22" s="28" t="e">
        <f>#REF!*1%</f>
        <v>#REF!</v>
      </c>
      <c r="I22" s="26">
        <f>I20*1%</f>
        <v>7920.79</v>
      </c>
    </row>
    <row r="23" spans="1:17" ht="16.5" thickBot="1" x14ac:dyDescent="0.3">
      <c r="E23" s="1"/>
      <c r="F23" s="1"/>
      <c r="G23" s="29" t="s">
        <v>26</v>
      </c>
      <c r="H23" s="30">
        <v>0</v>
      </c>
      <c r="I23" s="30">
        <f>I20*2%</f>
        <v>15841.58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H20+H22</f>
        <v>#REF!</v>
      </c>
      <c r="I24" s="32">
        <f>I20+I22-I23</f>
        <v>784158.21000000008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239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13 Desember 2021</v>
      </c>
      <c r="I36" s="210"/>
    </row>
    <row r="39" spans="1:9" ht="18" customHeight="1" x14ac:dyDescent="0.25"/>
    <row r="40" spans="1:9" ht="17.25" customHeight="1" x14ac:dyDescent="0.25"/>
    <row r="42" spans="1:9" x14ac:dyDescent="0.25">
      <c r="G42" s="211" t="s">
        <v>34</v>
      </c>
      <c r="H42" s="211"/>
      <c r="I42" s="211"/>
    </row>
  </sheetData>
  <mergeCells count="7">
    <mergeCell ref="H36:I36"/>
    <mergeCell ref="G42:I42"/>
    <mergeCell ref="A10:I10"/>
    <mergeCell ref="G18:H18"/>
    <mergeCell ref="G19:H19"/>
    <mergeCell ref="A20:H20"/>
    <mergeCell ref="A21:B21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D19" sqref="D19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32" t="s">
        <v>10</v>
      </c>
      <c r="I12" s="8" t="s">
        <v>241</v>
      </c>
    </row>
    <row r="13" spans="1:9" x14ac:dyDescent="0.25">
      <c r="G13" s="3" t="s">
        <v>11</v>
      </c>
      <c r="H13" s="132" t="s">
        <v>10</v>
      </c>
      <c r="I13" s="9" t="s">
        <v>223</v>
      </c>
    </row>
    <row r="14" spans="1:9" x14ac:dyDescent="0.25">
      <c r="G14" s="3" t="s">
        <v>12</v>
      </c>
      <c r="H14" s="132" t="s">
        <v>10</v>
      </c>
      <c r="I14" s="9" t="s">
        <v>226</v>
      </c>
    </row>
    <row r="15" spans="1:9" x14ac:dyDescent="0.25">
      <c r="G15" s="3" t="s">
        <v>218</v>
      </c>
      <c r="H15" s="132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32" t="s">
        <v>219</v>
      </c>
      <c r="I16" s="134" t="s">
        <v>242</v>
      </c>
    </row>
    <row r="17" spans="1:17" ht="16.5" thickBot="1" x14ac:dyDescent="0.3"/>
    <row r="18" spans="1:17" ht="20.100000000000001" customHeight="1" x14ac:dyDescent="0.25">
      <c r="A18" s="11" t="s">
        <v>15</v>
      </c>
      <c r="B18" s="133" t="s">
        <v>16</v>
      </c>
      <c r="C18" s="133" t="s">
        <v>17</v>
      </c>
      <c r="D18" s="133" t="s">
        <v>18</v>
      </c>
      <c r="E18" s="133" t="s">
        <v>19</v>
      </c>
      <c r="F18" s="131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44538</v>
      </c>
      <c r="C19" s="104">
        <v>403469</v>
      </c>
      <c r="D19" s="19" t="s">
        <v>243</v>
      </c>
      <c r="E19" s="19" t="s">
        <v>139</v>
      </c>
      <c r="F19" s="20">
        <v>105</v>
      </c>
      <c r="G19" s="217">
        <v>1980198</v>
      </c>
      <c r="H19" s="218"/>
      <c r="I19" s="256">
        <f>G19</f>
        <v>1980198</v>
      </c>
    </row>
    <row r="20" spans="1:17" ht="53.25" customHeight="1" x14ac:dyDescent="0.25">
      <c r="A20" s="15">
        <v>2</v>
      </c>
      <c r="B20" s="16">
        <v>44538</v>
      </c>
      <c r="C20" s="104">
        <v>403471</v>
      </c>
      <c r="D20" s="19" t="s">
        <v>221</v>
      </c>
      <c r="E20" s="19" t="s">
        <v>139</v>
      </c>
      <c r="F20" s="20">
        <v>77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44538</v>
      </c>
      <c r="C21" s="104">
        <v>403470</v>
      </c>
      <c r="D21" s="19" t="s">
        <v>244</v>
      </c>
      <c r="E21" s="19" t="s">
        <v>139</v>
      </c>
      <c r="F21" s="20">
        <v>83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1980198</v>
      </c>
    </row>
    <row r="23" spans="1:17" x14ac:dyDescent="0.25">
      <c r="A23" s="208"/>
      <c r="B23" s="208"/>
      <c r="C23" s="130"/>
      <c r="D23" s="130"/>
      <c r="E23" s="130"/>
      <c r="F23" s="130"/>
      <c r="G23" s="25"/>
      <c r="H23" s="25"/>
      <c r="I23" s="26"/>
    </row>
    <row r="24" spans="1:17" x14ac:dyDescent="0.25">
      <c r="A24" s="130"/>
      <c r="B24" s="130"/>
      <c r="C24" s="130"/>
      <c r="D24" s="130"/>
      <c r="E24" s="130"/>
      <c r="F24" s="130"/>
      <c r="G24" s="27" t="s">
        <v>25</v>
      </c>
      <c r="H24" s="28" t="e">
        <f>#REF!*1%</f>
        <v>#REF!</v>
      </c>
      <c r="I24" s="26">
        <f>I22*1%</f>
        <v>19801.98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39603.96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1960396.02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222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 xml:space="preserve"> 13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G19:H21"/>
    <mergeCell ref="I19:I21"/>
    <mergeCell ref="A10:I10"/>
    <mergeCell ref="G18:H18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3"/>
  <sheetViews>
    <sheetView topLeftCell="A13" workbookViewId="0">
      <selection activeCell="J27" sqref="J27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3.28515625" style="2" customWidth="1"/>
    <col min="5" max="5" width="13.285156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57031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7"/>
    </row>
    <row r="4" spans="1:16" x14ac:dyDescent="0.25">
      <c r="A4" s="4" t="s">
        <v>2</v>
      </c>
      <c r="B4" s="77"/>
    </row>
    <row r="5" spans="1:16" x14ac:dyDescent="0.25">
      <c r="A5" s="4" t="s">
        <v>3</v>
      </c>
      <c r="B5" s="77"/>
    </row>
    <row r="6" spans="1:16" x14ac:dyDescent="0.25">
      <c r="A6" s="4" t="s">
        <v>4</v>
      </c>
      <c r="B6" s="77"/>
    </row>
    <row r="7" spans="1:16" x14ac:dyDescent="0.25">
      <c r="A7" s="4" t="s">
        <v>5</v>
      </c>
      <c r="B7" s="77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6" x14ac:dyDescent="0.25">
      <c r="A12" s="2" t="s">
        <v>7</v>
      </c>
      <c r="B12" s="2" t="s">
        <v>78</v>
      </c>
      <c r="H12" s="3" t="s">
        <v>9</v>
      </c>
      <c r="I12" s="132" t="s">
        <v>10</v>
      </c>
      <c r="J12" s="8" t="s">
        <v>245</v>
      </c>
    </row>
    <row r="13" spans="1:16" x14ac:dyDescent="0.25">
      <c r="B13" s="2" t="s">
        <v>62</v>
      </c>
      <c r="H13" s="3" t="s">
        <v>11</v>
      </c>
      <c r="I13" s="132" t="s">
        <v>10</v>
      </c>
      <c r="J13" s="9" t="s">
        <v>223</v>
      </c>
    </row>
    <row r="14" spans="1:16" x14ac:dyDescent="0.25">
      <c r="B14" s="2" t="s">
        <v>63</v>
      </c>
      <c r="H14" s="3" t="s">
        <v>12</v>
      </c>
      <c r="I14" s="132" t="s">
        <v>10</v>
      </c>
      <c r="J14" s="9" t="s">
        <v>226</v>
      </c>
    </row>
    <row r="15" spans="1:16" x14ac:dyDescent="0.25">
      <c r="B15" s="2" t="s">
        <v>64</v>
      </c>
      <c r="H15" s="3" t="s">
        <v>35</v>
      </c>
      <c r="I15" s="3" t="s">
        <v>10</v>
      </c>
      <c r="J15" s="78" t="s">
        <v>246</v>
      </c>
    </row>
    <row r="16" spans="1:16" x14ac:dyDescent="0.25">
      <c r="B16" s="80"/>
      <c r="C16" s="80"/>
      <c r="D16" s="80"/>
      <c r="J16" s="81"/>
      <c r="P16" s="2" t="s">
        <v>27</v>
      </c>
    </row>
    <row r="17" spans="1:10" x14ac:dyDescent="0.25">
      <c r="A17" s="2" t="s">
        <v>13</v>
      </c>
      <c r="B17" s="2" t="s">
        <v>14</v>
      </c>
    </row>
    <row r="18" spans="1:10" ht="16.5" thickBot="1" x14ac:dyDescent="0.3">
      <c r="F18" s="10"/>
      <c r="G18" s="10"/>
    </row>
    <row r="19" spans="1:10" ht="20.100000000000001" customHeight="1" x14ac:dyDescent="0.25">
      <c r="A19" s="82" t="s">
        <v>15</v>
      </c>
      <c r="B19" s="55" t="s">
        <v>16</v>
      </c>
      <c r="C19" s="55" t="s">
        <v>17</v>
      </c>
      <c r="D19" s="55" t="s">
        <v>18</v>
      </c>
      <c r="E19" s="55" t="s">
        <v>19</v>
      </c>
      <c r="F19" s="55" t="s">
        <v>20</v>
      </c>
      <c r="G19" s="83" t="s">
        <v>21</v>
      </c>
      <c r="H19" s="239" t="s">
        <v>22</v>
      </c>
      <c r="I19" s="240"/>
      <c r="J19" s="84" t="s">
        <v>23</v>
      </c>
    </row>
    <row r="20" spans="1:10" ht="55.5" customHeight="1" x14ac:dyDescent="0.25">
      <c r="A20" s="15">
        <v>1</v>
      </c>
      <c r="B20" s="85">
        <v>44446</v>
      </c>
      <c r="C20" s="86"/>
      <c r="D20" s="87" t="s">
        <v>247</v>
      </c>
      <c r="E20" s="19" t="s">
        <v>248</v>
      </c>
      <c r="F20" s="21">
        <v>26</v>
      </c>
      <c r="G20" s="88">
        <v>876</v>
      </c>
      <c r="H20" s="217">
        <v>6500000</v>
      </c>
      <c r="I20" s="218"/>
      <c r="J20" s="89">
        <f>+H20</f>
        <v>6500000</v>
      </c>
    </row>
    <row r="21" spans="1:10" ht="25.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0"/>
      <c r="I21" s="221"/>
      <c r="J21" s="23">
        <f>J20</f>
        <v>6500000</v>
      </c>
    </row>
    <row r="22" spans="1:10" x14ac:dyDescent="0.25">
      <c r="A22" s="208"/>
      <c r="B22" s="208"/>
      <c r="C22" s="208"/>
      <c r="D22" s="208"/>
      <c r="E22" s="130"/>
      <c r="F22" s="130"/>
      <c r="G22" s="130"/>
      <c r="H22" s="25"/>
      <c r="I22" s="25"/>
      <c r="J22" s="26"/>
    </row>
    <row r="23" spans="1:10" x14ac:dyDescent="0.25">
      <c r="A23" s="130"/>
      <c r="B23" s="130"/>
      <c r="C23" s="130"/>
      <c r="D23" s="130"/>
      <c r="E23" s="130"/>
      <c r="F23" s="130"/>
      <c r="G23" s="130"/>
      <c r="H23" s="27" t="s">
        <v>52</v>
      </c>
      <c r="I23" s="27"/>
      <c r="J23" s="26">
        <f>J21*1%</f>
        <v>65000</v>
      </c>
    </row>
    <row r="24" spans="1:10" ht="16.5" thickBot="1" x14ac:dyDescent="0.3">
      <c r="A24" s="130"/>
      <c r="B24" s="130"/>
      <c r="C24" s="130"/>
      <c r="D24" s="130"/>
      <c r="E24" s="130"/>
      <c r="F24" s="130"/>
      <c r="G24" s="130"/>
      <c r="H24" s="67" t="s">
        <v>26</v>
      </c>
      <c r="I24" s="67"/>
      <c r="J24" s="30">
        <f>J21*2%</f>
        <v>130000</v>
      </c>
    </row>
    <row r="25" spans="1:10" x14ac:dyDescent="0.25">
      <c r="E25" s="1"/>
      <c r="F25" s="1"/>
      <c r="G25" s="1"/>
      <c r="H25" s="31" t="s">
        <v>28</v>
      </c>
      <c r="I25" s="31"/>
      <c r="J25" s="32">
        <f>J21+J23-J24</f>
        <v>6435000</v>
      </c>
    </row>
    <row r="26" spans="1:10" x14ac:dyDescent="0.25">
      <c r="A26" s="1" t="s">
        <v>249</v>
      </c>
      <c r="E26" s="1"/>
      <c r="F26" s="1"/>
      <c r="G26" s="1"/>
      <c r="H26" s="31"/>
      <c r="I26" s="31"/>
      <c r="J26" s="32"/>
    </row>
    <row r="27" spans="1:10" x14ac:dyDescent="0.25">
      <c r="A27" s="33"/>
      <c r="E27" s="1"/>
      <c r="F27" s="1"/>
      <c r="G27" s="1"/>
      <c r="H27" s="31"/>
      <c r="I27" s="31"/>
      <c r="J27" s="32"/>
    </row>
    <row r="28" spans="1:10" x14ac:dyDescent="0.25">
      <c r="E28" s="1"/>
      <c r="F28" s="1"/>
      <c r="G28" s="1"/>
      <c r="H28" s="31"/>
      <c r="I28" s="31"/>
      <c r="J28" s="32"/>
    </row>
    <row r="29" spans="1:10" x14ac:dyDescent="0.25">
      <c r="A29" s="70" t="s">
        <v>29</v>
      </c>
    </row>
    <row r="30" spans="1:10" x14ac:dyDescent="0.25">
      <c r="A30" s="45" t="s">
        <v>30</v>
      </c>
      <c r="B30" s="36"/>
      <c r="C30" s="36"/>
      <c r="D30" s="36"/>
      <c r="E30" s="10"/>
    </row>
    <row r="31" spans="1:10" x14ac:dyDescent="0.25">
      <c r="A31" s="71" t="s">
        <v>31</v>
      </c>
      <c r="B31" s="36"/>
      <c r="C31" s="36"/>
      <c r="D31" s="10"/>
      <c r="E31" s="10"/>
    </row>
    <row r="32" spans="1:10" x14ac:dyDescent="0.25">
      <c r="A32" s="72" t="s">
        <v>32</v>
      </c>
      <c r="B32" s="38"/>
      <c r="C32" s="38"/>
      <c r="D32" s="91"/>
      <c r="E32" s="10"/>
    </row>
    <row r="33" spans="1:10" x14ac:dyDescent="0.25">
      <c r="A33" s="45" t="s">
        <v>0</v>
      </c>
      <c r="B33" s="40"/>
      <c r="C33" s="40"/>
      <c r="D33" s="38"/>
      <c r="E33" s="10"/>
    </row>
    <row r="34" spans="1:10" x14ac:dyDescent="0.25">
      <c r="A34" s="41"/>
      <c r="B34" s="41"/>
      <c r="C34" s="41"/>
      <c r="D34" s="41"/>
    </row>
    <row r="35" spans="1:10" x14ac:dyDescent="0.25">
      <c r="A35" s="42"/>
      <c r="B35" s="42"/>
      <c r="C35" s="42"/>
      <c r="D35" s="92"/>
    </row>
    <row r="36" spans="1:10" x14ac:dyDescent="0.25">
      <c r="H36" s="43" t="s">
        <v>53</v>
      </c>
      <c r="I36" s="237" t="str">
        <f>+J13</f>
        <v xml:space="preserve"> 13 Desember 2021</v>
      </c>
      <c r="J36" s="237"/>
    </row>
    <row r="43" spans="1:10" x14ac:dyDescent="0.25">
      <c r="H43" s="238" t="s">
        <v>34</v>
      </c>
      <c r="I43" s="238"/>
      <c r="J43" s="238"/>
    </row>
  </sheetData>
  <mergeCells count="7">
    <mergeCell ref="I36:J36"/>
    <mergeCell ref="H43:J43"/>
    <mergeCell ref="A10:J10"/>
    <mergeCell ref="H19:I19"/>
    <mergeCell ref="H20:I20"/>
    <mergeCell ref="A21:I21"/>
    <mergeCell ref="A22:D22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K18" sqref="K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40" t="s">
        <v>10</v>
      </c>
      <c r="I12" s="8" t="s">
        <v>254</v>
      </c>
    </row>
    <row r="13" spans="1:9" x14ac:dyDescent="0.25">
      <c r="G13" s="3" t="s">
        <v>11</v>
      </c>
      <c r="H13" s="140" t="s">
        <v>10</v>
      </c>
      <c r="I13" s="9" t="s">
        <v>259</v>
      </c>
    </row>
    <row r="14" spans="1:9" x14ac:dyDescent="0.25">
      <c r="G14" s="3" t="s">
        <v>12</v>
      </c>
      <c r="H14" s="140" t="s">
        <v>10</v>
      </c>
      <c r="I14" s="9" t="s">
        <v>255</v>
      </c>
    </row>
    <row r="15" spans="1:9" x14ac:dyDescent="0.25">
      <c r="G15" s="3" t="s">
        <v>218</v>
      </c>
      <c r="H15" s="140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40" t="s">
        <v>219</v>
      </c>
      <c r="I16" s="134" t="s">
        <v>242</v>
      </c>
    </row>
    <row r="17" spans="1:17" ht="16.5" thickBot="1" x14ac:dyDescent="0.3"/>
    <row r="18" spans="1:17" ht="20.100000000000001" customHeight="1" x14ac:dyDescent="0.25">
      <c r="A18" s="11" t="s">
        <v>15</v>
      </c>
      <c r="B18" s="139" t="s">
        <v>16</v>
      </c>
      <c r="C18" s="139" t="s">
        <v>17</v>
      </c>
      <c r="D18" s="139" t="s">
        <v>18</v>
      </c>
      <c r="E18" s="139" t="s">
        <v>19</v>
      </c>
      <c r="F18" s="138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44513</v>
      </c>
      <c r="C19" s="104">
        <v>403472</v>
      </c>
      <c r="D19" s="19" t="s">
        <v>256</v>
      </c>
      <c r="E19" s="19" t="s">
        <v>237</v>
      </c>
      <c r="F19" s="20">
        <v>68</v>
      </c>
      <c r="G19" s="217">
        <v>1188119</v>
      </c>
      <c r="H19" s="218"/>
      <c r="I19" s="256">
        <f>G19</f>
        <v>1188119</v>
      </c>
    </row>
    <row r="20" spans="1:17" ht="53.25" customHeight="1" x14ac:dyDescent="0.25">
      <c r="A20" s="15">
        <v>2</v>
      </c>
      <c r="B20" s="16">
        <v>44513</v>
      </c>
      <c r="C20" s="104">
        <v>403473</v>
      </c>
      <c r="D20" s="19" t="s">
        <v>257</v>
      </c>
      <c r="E20" s="19" t="s">
        <v>237</v>
      </c>
      <c r="F20" s="20">
        <v>52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44513</v>
      </c>
      <c r="C21" s="104">
        <v>403474</v>
      </c>
      <c r="D21" s="19" t="s">
        <v>258</v>
      </c>
      <c r="E21" s="19" t="s">
        <v>237</v>
      </c>
      <c r="F21" s="20">
        <v>41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1188119</v>
      </c>
    </row>
    <row r="23" spans="1:17" x14ac:dyDescent="0.25">
      <c r="A23" s="208"/>
      <c r="B23" s="208"/>
      <c r="C23" s="137"/>
      <c r="D23" s="137"/>
      <c r="E23" s="137"/>
      <c r="F23" s="137"/>
      <c r="G23" s="25"/>
      <c r="H23" s="25"/>
      <c r="I23" s="26"/>
    </row>
    <row r="24" spans="1:17" x14ac:dyDescent="0.25">
      <c r="A24" s="137"/>
      <c r="B24" s="137"/>
      <c r="C24" s="137"/>
      <c r="D24" s="137"/>
      <c r="E24" s="137"/>
      <c r="F24" s="137"/>
      <c r="G24" s="27" t="s">
        <v>25</v>
      </c>
      <c r="H24" s="28" t="e">
        <f>#REF!*1%</f>
        <v>#REF!</v>
      </c>
      <c r="I24" s="26">
        <f>I22*1%</f>
        <v>11881.19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23762.38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1176237.81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260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 xml:space="preserve"> 15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opLeftCell="A28" workbookViewId="0">
      <selection activeCell="D46" sqref="D4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15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153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144" t="s">
        <v>10</v>
      </c>
      <c r="J12" s="8" t="s">
        <v>265</v>
      </c>
    </row>
    <row r="13" spans="1:10" x14ac:dyDescent="0.25">
      <c r="G13" s="247" t="s">
        <v>11</v>
      </c>
      <c r="H13" s="247"/>
      <c r="I13" s="144" t="s">
        <v>10</v>
      </c>
      <c r="J13" s="9" t="s">
        <v>266</v>
      </c>
    </row>
    <row r="14" spans="1:10" x14ac:dyDescent="0.25">
      <c r="G14" s="247" t="s">
        <v>82</v>
      </c>
      <c r="H14" s="247"/>
      <c r="I14" s="144" t="s">
        <v>10</v>
      </c>
      <c r="J14" s="2" t="s">
        <v>261</v>
      </c>
    </row>
    <row r="15" spans="1:10" x14ac:dyDescent="0.25">
      <c r="A15" s="2" t="s">
        <v>13</v>
      </c>
      <c r="B15" s="8" t="s">
        <v>14</v>
      </c>
      <c r="C15" s="8"/>
      <c r="I15" s="144"/>
      <c r="J15" s="2" t="s">
        <v>262</v>
      </c>
    </row>
    <row r="16" spans="1:10" ht="16.5" thickBot="1" x14ac:dyDescent="0.3"/>
    <row r="17" spans="1:12" ht="26.25" customHeight="1" x14ac:dyDescent="0.25">
      <c r="A17" s="11" t="s">
        <v>15</v>
      </c>
      <c r="B17" s="145" t="s">
        <v>16</v>
      </c>
      <c r="C17" s="145" t="s">
        <v>17</v>
      </c>
      <c r="D17" s="145" t="s">
        <v>18</v>
      </c>
      <c r="E17" s="145" t="s">
        <v>19</v>
      </c>
      <c r="F17" s="143" t="s">
        <v>20</v>
      </c>
      <c r="G17" s="154" t="s">
        <v>21</v>
      </c>
      <c r="H17" s="215" t="s">
        <v>22</v>
      </c>
      <c r="I17" s="216"/>
      <c r="J17" s="14" t="s">
        <v>23</v>
      </c>
    </row>
    <row r="18" spans="1:12" ht="62.25" customHeight="1" x14ac:dyDescent="0.25">
      <c r="A18" s="15">
        <v>1</v>
      </c>
      <c r="B18" s="16">
        <f>'[5]402240'!E3</f>
        <v>44487</v>
      </c>
      <c r="C18" s="104">
        <f>'[5]402240'!A3</f>
        <v>402240</v>
      </c>
      <c r="D18" s="19" t="s">
        <v>263</v>
      </c>
      <c r="E18" s="19" t="str">
        <f>'[5]402240'!D3</f>
        <v>DMP TNJ (T.PINANG)</v>
      </c>
      <c r="F18" s="20">
        <v>39</v>
      </c>
      <c r="G18" s="105">
        <f>'[5]402240'!N42</f>
        <v>1323.2075000000009</v>
      </c>
      <c r="H18" s="242">
        <v>7000</v>
      </c>
      <c r="I18" s="243"/>
      <c r="J18" s="146">
        <f>G18*H18</f>
        <v>9262452.5000000056</v>
      </c>
      <c r="L18"/>
    </row>
    <row r="19" spans="1:12" ht="62.25" customHeight="1" x14ac:dyDescent="0.25">
      <c r="A19" s="15">
        <f>A18+1</f>
        <v>2</v>
      </c>
      <c r="B19" s="16">
        <f>'[5]402245'!E3</f>
        <v>44492</v>
      </c>
      <c r="C19" s="104">
        <f>'[5]402245'!A3</f>
        <v>402245</v>
      </c>
      <c r="D19" s="19" t="s">
        <v>263</v>
      </c>
      <c r="E19" s="19" t="str">
        <f>'[5]402240'!D4</f>
        <v>DMP TNJ (T.PINANG)</v>
      </c>
      <c r="F19" s="20">
        <v>12</v>
      </c>
      <c r="G19" s="106">
        <f>'[5]402245'!N15</f>
        <v>136</v>
      </c>
      <c r="H19" s="242">
        <v>7000</v>
      </c>
      <c r="I19" s="243"/>
      <c r="J19" s="146">
        <f t="shared" ref="J19:J27" si="0">G19*H19</f>
        <v>952000</v>
      </c>
      <c r="L19"/>
    </row>
    <row r="20" spans="1:12" ht="62.25" customHeight="1" x14ac:dyDescent="0.25">
      <c r="A20" s="15">
        <f t="shared" ref="A20:A27" si="1">A19+1</f>
        <v>3</v>
      </c>
      <c r="B20" s="16" t="str">
        <f>'[5]401500'!E3</f>
        <v>24-Okt-21</v>
      </c>
      <c r="C20" s="104">
        <f>'[5]401500'!A3</f>
        <v>401500</v>
      </c>
      <c r="D20" s="19" t="s">
        <v>263</v>
      </c>
      <c r="E20" s="19" t="str">
        <f>'[5]402240'!D5</f>
        <v>DMP TNJ (T.PINANG)</v>
      </c>
      <c r="F20" s="20">
        <v>15</v>
      </c>
      <c r="G20" s="106">
        <f>'[5]401500'!N18</f>
        <v>359.86500000000001</v>
      </c>
      <c r="H20" s="242">
        <v>7000</v>
      </c>
      <c r="I20" s="243"/>
      <c r="J20" s="146">
        <f t="shared" si="0"/>
        <v>2519055</v>
      </c>
      <c r="L20"/>
    </row>
    <row r="21" spans="1:12" ht="62.25" customHeight="1" x14ac:dyDescent="0.25">
      <c r="A21" s="15">
        <f t="shared" si="1"/>
        <v>4</v>
      </c>
      <c r="B21" s="16" t="str">
        <f>'[5]402250'!E3</f>
        <v>25-Okt-21</v>
      </c>
      <c r="C21" s="104">
        <f>'[5]402250'!A3</f>
        <v>402250</v>
      </c>
      <c r="D21" s="19" t="s">
        <v>263</v>
      </c>
      <c r="E21" s="19" t="str">
        <f>'[5]402240'!D6</f>
        <v>DMP TNJ (T.PINANG)</v>
      </c>
      <c r="F21" s="20">
        <v>4</v>
      </c>
      <c r="G21" s="106">
        <v>100</v>
      </c>
      <c r="H21" s="242">
        <v>7000</v>
      </c>
      <c r="I21" s="243"/>
      <c r="J21" s="146">
        <f t="shared" si="0"/>
        <v>700000</v>
      </c>
      <c r="L21"/>
    </row>
    <row r="22" spans="1:12" ht="62.25" customHeight="1" x14ac:dyDescent="0.25">
      <c r="A22" s="15">
        <f t="shared" si="1"/>
        <v>5</v>
      </c>
      <c r="B22" s="16" t="str">
        <f>'[5]402424'!E3</f>
        <v>26-Okt-21</v>
      </c>
      <c r="C22" s="104">
        <f>'[5]402424'!A3</f>
        <v>402424</v>
      </c>
      <c r="D22" s="19" t="s">
        <v>263</v>
      </c>
      <c r="E22" s="19" t="str">
        <f>'[5]402240'!D7</f>
        <v>DMP TNJ (T.PINANG)</v>
      </c>
      <c r="F22" s="20">
        <v>12</v>
      </c>
      <c r="G22" s="106">
        <f>'[5]402424'!N15</f>
        <v>367.20799999999997</v>
      </c>
      <c r="H22" s="242">
        <v>7000</v>
      </c>
      <c r="I22" s="243"/>
      <c r="J22" s="146">
        <f t="shared" si="0"/>
        <v>2570456</v>
      </c>
      <c r="L22"/>
    </row>
    <row r="23" spans="1:12" ht="62.25" customHeight="1" x14ac:dyDescent="0.25">
      <c r="A23" s="15">
        <f t="shared" si="1"/>
        <v>6</v>
      </c>
      <c r="B23" s="16" t="str">
        <f>'[5]402439'!E3</f>
        <v>28-Okt-21</v>
      </c>
      <c r="C23" s="104">
        <f>'[5]402434'!A3</f>
        <v>402434</v>
      </c>
      <c r="D23" s="19" t="s">
        <v>263</v>
      </c>
      <c r="E23" s="19" t="str">
        <f>'[5]402240'!D8</f>
        <v>DMP TNJ (T.PINANG)</v>
      </c>
      <c r="F23" s="20">
        <v>23</v>
      </c>
      <c r="G23" s="106">
        <f>'[5]402434'!N26</f>
        <v>690.42550000000006</v>
      </c>
      <c r="H23" s="242">
        <v>7000</v>
      </c>
      <c r="I23" s="243"/>
      <c r="J23" s="146">
        <f t="shared" si="0"/>
        <v>4832978.5</v>
      </c>
      <c r="L23"/>
    </row>
    <row r="24" spans="1:12" ht="62.25" customHeight="1" x14ac:dyDescent="0.25">
      <c r="A24" s="15">
        <f t="shared" si="1"/>
        <v>7</v>
      </c>
      <c r="B24" s="16" t="str">
        <f>'[5]402439'!E3</f>
        <v>28-Okt-21</v>
      </c>
      <c r="C24" s="104">
        <f>'[5]402439'!A3</f>
        <v>402439</v>
      </c>
      <c r="D24" s="19" t="s">
        <v>263</v>
      </c>
      <c r="E24" s="19" t="str">
        <f>'[5]402240'!D9</f>
        <v>DMP TNJ (T.PINANG)</v>
      </c>
      <c r="F24" s="20">
        <v>11</v>
      </c>
      <c r="G24" s="106">
        <f>'[5]402439'!N14</f>
        <v>405.15000000000003</v>
      </c>
      <c r="H24" s="242">
        <v>7000</v>
      </c>
      <c r="I24" s="243"/>
      <c r="J24" s="146">
        <f t="shared" si="0"/>
        <v>2836050.0000000005</v>
      </c>
      <c r="L24"/>
    </row>
    <row r="25" spans="1:12" ht="62.25" customHeight="1" x14ac:dyDescent="0.25">
      <c r="A25" s="15">
        <f t="shared" si="1"/>
        <v>8</v>
      </c>
      <c r="B25" s="16" t="str">
        <f>'[5]402306'!E3</f>
        <v>29-Okt-21</v>
      </c>
      <c r="C25" s="104">
        <f>'[5]402306'!A3</f>
        <v>402306</v>
      </c>
      <c r="D25" s="19" t="s">
        <v>263</v>
      </c>
      <c r="E25" s="19" t="str">
        <f>'[5]402240'!D10</f>
        <v>DMP TNJ (T.PINANG)</v>
      </c>
      <c r="F25" s="20">
        <v>93</v>
      </c>
      <c r="G25" s="106">
        <f>'[5]402306'!N96</f>
        <v>3177.6197499999994</v>
      </c>
      <c r="H25" s="242">
        <v>7000</v>
      </c>
      <c r="I25" s="243"/>
      <c r="J25" s="146">
        <f t="shared" si="0"/>
        <v>22243338.249999996</v>
      </c>
      <c r="L25"/>
    </row>
    <row r="26" spans="1:12" ht="62.25" customHeight="1" x14ac:dyDescent="0.25">
      <c r="A26" s="15">
        <f t="shared" si="1"/>
        <v>9</v>
      </c>
      <c r="B26" s="16">
        <f>'[5]402311'!E3</f>
        <v>44499</v>
      </c>
      <c r="C26" s="104">
        <f>'[5]402311'!A3</f>
        <v>402311</v>
      </c>
      <c r="D26" s="19" t="s">
        <v>263</v>
      </c>
      <c r="E26" s="19" t="str">
        <f>'[5]402240'!D11</f>
        <v>DMP TNJ (T.PINANG)</v>
      </c>
      <c r="F26" s="20">
        <v>12</v>
      </c>
      <c r="G26" s="106">
        <f>'[5]402311'!N15</f>
        <v>412.3</v>
      </c>
      <c r="H26" s="242">
        <v>7000</v>
      </c>
      <c r="I26" s="243"/>
      <c r="J26" s="111">
        <f t="shared" si="0"/>
        <v>2886100</v>
      </c>
      <c r="L26"/>
    </row>
    <row r="27" spans="1:12" ht="62.25" customHeight="1" x14ac:dyDescent="0.25">
      <c r="A27" s="15">
        <f t="shared" si="1"/>
        <v>10</v>
      </c>
      <c r="B27" s="16">
        <f>'[5]402316'!E3</f>
        <v>44500</v>
      </c>
      <c r="C27" s="104">
        <f>'[5]402316'!A3</f>
        <v>402316</v>
      </c>
      <c r="D27" s="19" t="s">
        <v>263</v>
      </c>
      <c r="E27" s="19" t="str">
        <f>'[5]402240'!D12</f>
        <v>DMP TNJ (T.PINANG)</v>
      </c>
      <c r="F27" s="20">
        <v>10</v>
      </c>
      <c r="G27" s="106">
        <f>'[5]402316'!N13</f>
        <v>168.49</v>
      </c>
      <c r="H27" s="242">
        <v>7000</v>
      </c>
      <c r="I27" s="243"/>
      <c r="J27" s="146">
        <f t="shared" si="0"/>
        <v>1179430</v>
      </c>
      <c r="L27"/>
    </row>
    <row r="28" spans="1:12" ht="32.25" customHeight="1" thickBot="1" x14ac:dyDescent="0.3">
      <c r="A28" s="219" t="s">
        <v>24</v>
      </c>
      <c r="B28" s="220"/>
      <c r="C28" s="220"/>
      <c r="D28" s="220"/>
      <c r="E28" s="220"/>
      <c r="F28" s="220"/>
      <c r="G28" s="220"/>
      <c r="H28" s="220"/>
      <c r="I28" s="221"/>
      <c r="J28" s="23">
        <f>SUM(J18:J27)</f>
        <v>49981860.25</v>
      </c>
      <c r="L28" s="3"/>
    </row>
    <row r="29" spans="1:12" x14ac:dyDescent="0.25">
      <c r="A29" s="208"/>
      <c r="B29" s="208"/>
      <c r="C29" s="142"/>
      <c r="D29" s="142"/>
      <c r="E29" s="142"/>
      <c r="F29" s="142"/>
      <c r="G29" s="155"/>
      <c r="H29" s="25"/>
      <c r="I29" s="25"/>
      <c r="J29" s="26"/>
    </row>
    <row r="30" spans="1:12" x14ac:dyDescent="0.25">
      <c r="A30" s="142"/>
      <c r="B30" s="142"/>
      <c r="C30" s="142"/>
      <c r="D30" s="142"/>
      <c r="E30" s="142"/>
      <c r="F30" s="142"/>
      <c r="G30" s="156" t="s">
        <v>87</v>
      </c>
      <c r="H30" s="27"/>
      <c r="I30" s="25"/>
      <c r="J30" s="26">
        <f>J28*10%</f>
        <v>4998186.0250000004</v>
      </c>
      <c r="L30" s="28"/>
    </row>
    <row r="31" spans="1:12" x14ac:dyDescent="0.25">
      <c r="A31" s="142"/>
      <c r="B31" s="142"/>
      <c r="C31" s="142"/>
      <c r="D31" s="142"/>
      <c r="E31" s="142"/>
      <c r="F31" s="142"/>
      <c r="G31" s="157" t="s">
        <v>88</v>
      </c>
      <c r="H31" s="108"/>
      <c r="I31" s="109"/>
      <c r="J31" s="110">
        <f>J28-J30</f>
        <v>44983674.225000001</v>
      </c>
      <c r="L31" s="28"/>
    </row>
    <row r="32" spans="1:12" x14ac:dyDescent="0.25">
      <c r="A32" s="142"/>
      <c r="B32" s="142"/>
      <c r="C32" s="142"/>
      <c r="D32" s="142"/>
      <c r="E32" s="142"/>
      <c r="F32" s="142"/>
      <c r="G32" s="156" t="s">
        <v>25</v>
      </c>
      <c r="H32" s="27"/>
      <c r="I32" s="28" t="e">
        <f>#REF!*1%</f>
        <v>#REF!</v>
      </c>
      <c r="J32" s="26">
        <f>J31*1%</f>
        <v>449836.74225000001</v>
      </c>
    </row>
    <row r="33" spans="1:10" ht="16.5" thickBot="1" x14ac:dyDescent="0.3">
      <c r="A33" s="142"/>
      <c r="B33" s="142"/>
      <c r="C33" s="142"/>
      <c r="D33" s="142"/>
      <c r="E33" s="142"/>
      <c r="F33" s="142"/>
      <c r="G33" s="158" t="s">
        <v>26</v>
      </c>
      <c r="H33" s="67"/>
      <c r="I33" s="30">
        <f>I29*10%</f>
        <v>0</v>
      </c>
      <c r="J33" s="30">
        <f>J31*2%</f>
        <v>899673.48450000002</v>
      </c>
    </row>
    <row r="34" spans="1:10" x14ac:dyDescent="0.25">
      <c r="E34" s="1"/>
      <c r="F34" s="1"/>
      <c r="G34" s="159" t="s">
        <v>89</v>
      </c>
      <c r="H34" s="31"/>
      <c r="I34" s="32" t="e">
        <f>I28+I32</f>
        <v>#REF!</v>
      </c>
      <c r="J34" s="32">
        <f>J31+J32-J33</f>
        <v>44533837.482750006</v>
      </c>
    </row>
    <row r="35" spans="1:10" x14ac:dyDescent="0.25">
      <c r="E35" s="1"/>
      <c r="F35" s="1"/>
      <c r="G35" s="159"/>
      <c r="H35" s="31"/>
      <c r="I35" s="32"/>
      <c r="J35" s="32"/>
    </row>
    <row r="36" spans="1:10" x14ac:dyDescent="0.25">
      <c r="A36" s="1" t="s">
        <v>264</v>
      </c>
      <c r="D36" s="1"/>
      <c r="E36" s="1"/>
      <c r="F36" s="1"/>
      <c r="G36" s="160"/>
      <c r="H36" s="31"/>
      <c r="I36" s="31"/>
      <c r="J36" s="32"/>
    </row>
    <row r="37" spans="1:10" x14ac:dyDescent="0.25">
      <c r="A37" s="33"/>
      <c r="D37" s="1"/>
      <c r="E37" s="1"/>
      <c r="F37" s="1"/>
      <c r="G37" s="160"/>
      <c r="H37" s="31"/>
      <c r="I37" s="31"/>
      <c r="J37" s="32"/>
    </row>
    <row r="38" spans="1:10" x14ac:dyDescent="0.25">
      <c r="D38" s="1"/>
      <c r="E38" s="1"/>
      <c r="F38" s="1"/>
      <c r="G38" s="160"/>
      <c r="H38" s="31"/>
      <c r="I38" s="31"/>
      <c r="J38" s="32"/>
    </row>
    <row r="39" spans="1:10" x14ac:dyDescent="0.25">
      <c r="A39" s="34" t="s">
        <v>29</v>
      </c>
    </row>
    <row r="40" spans="1:10" x14ac:dyDescent="0.25">
      <c r="A40" s="35" t="s">
        <v>30</v>
      </c>
      <c r="B40" s="36"/>
      <c r="C40" s="36"/>
      <c r="D40" s="10"/>
      <c r="E40" s="10"/>
      <c r="F40" s="10"/>
      <c r="G40" s="161"/>
    </row>
    <row r="41" spans="1:10" x14ac:dyDescent="0.25">
      <c r="A41" s="35" t="s">
        <v>31</v>
      </c>
      <c r="B41" s="36"/>
      <c r="C41" s="36"/>
      <c r="D41" s="10"/>
      <c r="E41" s="10"/>
      <c r="F41" s="10"/>
      <c r="G41" s="161"/>
    </row>
    <row r="42" spans="1:10" x14ac:dyDescent="0.25">
      <c r="A42" s="37" t="s">
        <v>32</v>
      </c>
      <c r="B42" s="38"/>
      <c r="C42" s="38"/>
      <c r="D42" s="10"/>
      <c r="E42" s="10"/>
      <c r="F42" s="10"/>
      <c r="G42" s="161"/>
    </row>
    <row r="43" spans="1:10" x14ac:dyDescent="0.25">
      <c r="A43" s="39" t="s">
        <v>0</v>
      </c>
      <c r="B43" s="40"/>
      <c r="C43" s="40"/>
      <c r="D43" s="10"/>
      <c r="E43" s="10"/>
      <c r="F43" s="10"/>
      <c r="G43" s="161"/>
    </row>
    <row r="44" spans="1:10" x14ac:dyDescent="0.25">
      <c r="A44" s="42"/>
      <c r="B44" s="42"/>
      <c r="C44" s="42"/>
    </row>
    <row r="45" spans="1:10" x14ac:dyDescent="0.25">
      <c r="H45" s="43" t="s">
        <v>33</v>
      </c>
      <c r="I45" s="209" t="str">
        <f>+J13</f>
        <v xml:space="preserve"> 16 Desember 2021</v>
      </c>
      <c r="J45" s="210"/>
    </row>
    <row r="49" spans="8:10" ht="18" customHeight="1" x14ac:dyDescent="0.25"/>
    <row r="50" spans="8:10" ht="17.25" customHeight="1" x14ac:dyDescent="0.25"/>
    <row r="52" spans="8:10" x14ac:dyDescent="0.25">
      <c r="H52" s="211" t="s">
        <v>34</v>
      </c>
      <c r="I52" s="211"/>
      <c r="J52" s="211"/>
    </row>
  </sheetData>
  <mergeCells count="19">
    <mergeCell ref="H52:J52"/>
    <mergeCell ref="H25:I25"/>
    <mergeCell ref="H26:I26"/>
    <mergeCell ref="H27:I27"/>
    <mergeCell ref="A28:I28"/>
    <mergeCell ref="A29:B29"/>
    <mergeCell ref="I45:J4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workbookViewId="0">
      <selection activeCell="D46" sqref="D4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5" style="2" customWidth="1"/>
    <col min="5" max="5" width="15.7109375" style="2" customWidth="1"/>
    <col min="6" max="7" width="6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150" t="s">
        <v>10</v>
      </c>
      <c r="J12" s="8" t="s">
        <v>273</v>
      </c>
    </row>
    <row r="13" spans="1:10" x14ac:dyDescent="0.25">
      <c r="G13" s="247" t="s">
        <v>11</v>
      </c>
      <c r="H13" s="247"/>
      <c r="I13" s="150" t="s">
        <v>10</v>
      </c>
      <c r="J13" s="9" t="s">
        <v>270</v>
      </c>
    </row>
    <row r="14" spans="1:10" x14ac:dyDescent="0.25">
      <c r="G14" s="247" t="s">
        <v>82</v>
      </c>
      <c r="H14" s="247"/>
      <c r="I14" s="150" t="s">
        <v>10</v>
      </c>
      <c r="J14" s="2" t="s">
        <v>267</v>
      </c>
    </row>
    <row r="15" spans="1:10" x14ac:dyDescent="0.25">
      <c r="A15" s="2" t="s">
        <v>13</v>
      </c>
      <c r="B15" s="8" t="s">
        <v>14</v>
      </c>
      <c r="C15" s="8"/>
      <c r="I15" s="150"/>
      <c r="J15" s="134" t="s">
        <v>271</v>
      </c>
    </row>
    <row r="16" spans="1:10" ht="16.5" thickBot="1" x14ac:dyDescent="0.3"/>
    <row r="17" spans="1:12" ht="26.25" customHeight="1" x14ac:dyDescent="0.25">
      <c r="A17" s="11" t="s">
        <v>15</v>
      </c>
      <c r="B17" s="149" t="s">
        <v>16</v>
      </c>
      <c r="C17" s="149" t="s">
        <v>17</v>
      </c>
      <c r="D17" s="149" t="s">
        <v>18</v>
      </c>
      <c r="E17" s="149" t="s">
        <v>19</v>
      </c>
      <c r="F17" s="148" t="s">
        <v>20</v>
      </c>
      <c r="G17" s="148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>
        <f>'[6]402242'!E3</f>
        <v>44487</v>
      </c>
      <c r="C18" s="104">
        <f>'[6]402242'!A3</f>
        <v>402242</v>
      </c>
      <c r="D18" s="19" t="s">
        <v>268</v>
      </c>
      <c r="E18" s="19" t="s">
        <v>269</v>
      </c>
      <c r="F18" s="20">
        <v>17</v>
      </c>
      <c r="G18" s="105">
        <f>'[6]402242'!N20</f>
        <v>649.32349999999997</v>
      </c>
      <c r="H18" s="259">
        <v>14000</v>
      </c>
      <c r="I18" s="260"/>
      <c r="J18" s="151">
        <f>G18*H18</f>
        <v>9090529</v>
      </c>
      <c r="L18"/>
    </row>
    <row r="19" spans="1:12" ht="48" customHeight="1" x14ac:dyDescent="0.25">
      <c r="A19" s="15">
        <f>A18+1</f>
        <v>2</v>
      </c>
      <c r="B19" s="16" t="e">
        <f>[6]!Table2245789101125[Pick Up]</f>
        <v>#REF!</v>
      </c>
      <c r="C19" s="104">
        <f>'[6]402431'!A3</f>
        <v>402431</v>
      </c>
      <c r="D19" s="19" t="s">
        <v>268</v>
      </c>
      <c r="E19" s="19" t="s">
        <v>269</v>
      </c>
      <c r="F19" s="20">
        <v>12</v>
      </c>
      <c r="G19" s="106">
        <f>'[6]402431'!N15</f>
        <v>338.72199999999998</v>
      </c>
      <c r="H19" s="259">
        <v>14000</v>
      </c>
      <c r="I19" s="260"/>
      <c r="J19" s="151">
        <f t="shared" ref="J19:J20" si="0">G19*H19</f>
        <v>4742108</v>
      </c>
      <c r="L19"/>
    </row>
    <row r="20" spans="1:12" ht="48" customHeight="1" x14ac:dyDescent="0.25">
      <c r="A20" s="15">
        <f t="shared" ref="A20" si="1">A19+1</f>
        <v>3</v>
      </c>
      <c r="B20" s="16" t="str">
        <f>'[6]402437'!E3</f>
        <v>27-Okt-21</v>
      </c>
      <c r="C20" s="104">
        <f>'[6]402437'!A3</f>
        <v>402437</v>
      </c>
      <c r="D20" s="19" t="s">
        <v>268</v>
      </c>
      <c r="E20" s="19" t="s">
        <v>269</v>
      </c>
      <c r="F20" s="20">
        <v>4</v>
      </c>
      <c r="G20" s="106">
        <v>100</v>
      </c>
      <c r="H20" s="259">
        <v>14000</v>
      </c>
      <c r="I20" s="260"/>
      <c r="J20" s="151">
        <f t="shared" si="0"/>
        <v>1400000</v>
      </c>
      <c r="L20"/>
    </row>
    <row r="21" spans="1:12" ht="32.2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0"/>
      <c r="I21" s="221"/>
      <c r="J21" s="23">
        <f>SUM(J18:J20)</f>
        <v>15232637</v>
      </c>
      <c r="L21" s="3"/>
    </row>
    <row r="22" spans="1:12" x14ac:dyDescent="0.25">
      <c r="A22" s="208"/>
      <c r="B22" s="208"/>
      <c r="C22" s="147"/>
      <c r="D22" s="147"/>
      <c r="E22" s="147"/>
      <c r="F22" s="147"/>
      <c r="G22" s="147"/>
      <c r="H22" s="25"/>
      <c r="I22" s="25"/>
      <c r="J22" s="26"/>
    </row>
    <row r="23" spans="1:12" x14ac:dyDescent="0.25">
      <c r="A23" s="147"/>
      <c r="B23" s="147"/>
      <c r="C23" s="147"/>
      <c r="D23" s="147"/>
      <c r="E23" s="147"/>
      <c r="F23" s="147"/>
      <c r="G23" s="27" t="s">
        <v>87</v>
      </c>
      <c r="H23" s="27"/>
      <c r="I23" s="25"/>
      <c r="J23" s="26">
        <f>J21*10%</f>
        <v>1523263.7000000002</v>
      </c>
      <c r="L23" s="28"/>
    </row>
    <row r="24" spans="1:12" x14ac:dyDescent="0.25">
      <c r="A24" s="147"/>
      <c r="B24" s="147"/>
      <c r="C24" s="147"/>
      <c r="D24" s="147"/>
      <c r="E24" s="147"/>
      <c r="F24" s="147"/>
      <c r="G24" s="108" t="s">
        <v>88</v>
      </c>
      <c r="H24" s="108"/>
      <c r="I24" s="109"/>
      <c r="J24" s="110">
        <f>J21-J23</f>
        <v>13709373.300000001</v>
      </c>
      <c r="L24" s="28"/>
    </row>
    <row r="25" spans="1:12" x14ac:dyDescent="0.25">
      <c r="A25" s="147"/>
      <c r="B25" s="147"/>
      <c r="C25" s="147"/>
      <c r="D25" s="147"/>
      <c r="E25" s="147"/>
      <c r="F25" s="147"/>
      <c r="G25" s="27" t="s">
        <v>25</v>
      </c>
      <c r="H25" s="27"/>
      <c r="I25" s="28" t="e">
        <f>#REF!*1%</f>
        <v>#REF!</v>
      </c>
      <c r="J25" s="26">
        <f>J24*1%</f>
        <v>137093.73300000001</v>
      </c>
    </row>
    <row r="26" spans="1:12" ht="16.5" thickBot="1" x14ac:dyDescent="0.3">
      <c r="A26" s="147"/>
      <c r="B26" s="147"/>
      <c r="C26" s="147"/>
      <c r="D26" s="147"/>
      <c r="E26" s="147"/>
      <c r="F26" s="147"/>
      <c r="G26" s="67" t="s">
        <v>26</v>
      </c>
      <c r="H26" s="67"/>
      <c r="I26" s="30">
        <f>I22*10%</f>
        <v>0</v>
      </c>
      <c r="J26" s="30">
        <f>J24*2%</f>
        <v>274187.46600000001</v>
      </c>
    </row>
    <row r="27" spans="1:12" x14ac:dyDescent="0.25">
      <c r="E27" s="1"/>
      <c r="F27" s="1"/>
      <c r="G27" s="31" t="s">
        <v>89</v>
      </c>
      <c r="H27" s="31"/>
      <c r="I27" s="32" t="e">
        <f>I21+I25</f>
        <v>#REF!</v>
      </c>
      <c r="J27" s="32">
        <f>J24+J25-J26</f>
        <v>13572279.567</v>
      </c>
    </row>
    <row r="28" spans="1:12" x14ac:dyDescent="0.25">
      <c r="E28" s="1"/>
      <c r="F28" s="1"/>
      <c r="G28" s="31"/>
      <c r="H28" s="31"/>
      <c r="I28" s="32"/>
      <c r="J28" s="32"/>
    </row>
    <row r="29" spans="1:12" x14ac:dyDescent="0.25">
      <c r="A29" s="1" t="s">
        <v>272</v>
      </c>
      <c r="D29" s="1"/>
      <c r="E29" s="1"/>
      <c r="F29" s="1"/>
      <c r="G29" s="1"/>
      <c r="H29" s="31"/>
      <c r="I29" s="31"/>
      <c r="J29" s="32"/>
    </row>
    <row r="30" spans="1:12" x14ac:dyDescent="0.25">
      <c r="A30" s="33"/>
      <c r="D30" s="1"/>
      <c r="E30" s="1"/>
      <c r="F30" s="1"/>
      <c r="G30" s="1"/>
      <c r="H30" s="31"/>
      <c r="I30" s="31"/>
      <c r="J30" s="32"/>
    </row>
    <row r="31" spans="1:12" x14ac:dyDescent="0.25">
      <c r="D31" s="1"/>
      <c r="E31" s="1"/>
      <c r="F31" s="1"/>
      <c r="G31" s="1"/>
      <c r="H31" s="31"/>
      <c r="I31" s="31"/>
      <c r="J31" s="32"/>
    </row>
    <row r="32" spans="1:12" x14ac:dyDescent="0.25">
      <c r="A32" s="34" t="s">
        <v>29</v>
      </c>
    </row>
    <row r="33" spans="1:10" x14ac:dyDescent="0.25">
      <c r="A33" s="35" t="s">
        <v>30</v>
      </c>
      <c r="B33" s="36"/>
      <c r="C33" s="36"/>
      <c r="D33" s="10"/>
      <c r="E33" s="10"/>
      <c r="F33" s="10"/>
      <c r="G33" s="10"/>
    </row>
    <row r="34" spans="1:10" x14ac:dyDescent="0.25">
      <c r="A34" s="35" t="s">
        <v>31</v>
      </c>
      <c r="B34" s="36"/>
      <c r="C34" s="36"/>
      <c r="D34" s="10"/>
      <c r="E34" s="10"/>
      <c r="F34" s="10"/>
      <c r="G34" s="10"/>
    </row>
    <row r="35" spans="1:10" x14ac:dyDescent="0.25">
      <c r="A35" s="37" t="s">
        <v>32</v>
      </c>
      <c r="B35" s="38"/>
      <c r="C35" s="38"/>
      <c r="D35" s="10"/>
      <c r="E35" s="10"/>
      <c r="F35" s="10"/>
      <c r="G35" s="10"/>
    </row>
    <row r="36" spans="1:10" x14ac:dyDescent="0.25">
      <c r="A36" s="39" t="s">
        <v>0</v>
      </c>
      <c r="B36" s="40"/>
      <c r="C36" s="40"/>
      <c r="D36" s="10"/>
      <c r="E36" s="10"/>
      <c r="F36" s="10"/>
      <c r="G36" s="10"/>
    </row>
    <row r="37" spans="1:10" x14ac:dyDescent="0.25">
      <c r="A37" s="42"/>
      <c r="B37" s="42"/>
      <c r="C37" s="42"/>
    </row>
    <row r="38" spans="1:10" x14ac:dyDescent="0.25">
      <c r="H38" s="43" t="s">
        <v>33</v>
      </c>
      <c r="I38" s="209" t="str">
        <f>+J13</f>
        <v xml:space="preserve"> 17 Desember 2021</v>
      </c>
      <c r="J38" s="210"/>
    </row>
    <row r="42" spans="1:10" ht="18" customHeight="1" x14ac:dyDescent="0.25"/>
    <row r="43" spans="1:10" ht="17.25" customHeight="1" x14ac:dyDescent="0.25"/>
    <row r="45" spans="1:10" x14ac:dyDescent="0.25">
      <c r="H45" s="211" t="s">
        <v>34</v>
      </c>
      <c r="I45" s="211"/>
      <c r="J45" s="211"/>
    </row>
  </sheetData>
  <mergeCells count="12">
    <mergeCell ref="H45:J45"/>
    <mergeCell ref="A10:J10"/>
    <mergeCell ref="G12:H12"/>
    <mergeCell ref="G13:H13"/>
    <mergeCell ref="G14:H14"/>
    <mergeCell ref="H17:I17"/>
    <mergeCell ref="H18:I18"/>
    <mergeCell ref="H19:I19"/>
    <mergeCell ref="H20:I20"/>
    <mergeCell ref="A21:I21"/>
    <mergeCell ref="A22:B22"/>
    <mergeCell ref="I38:J3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0"/>
  <sheetViews>
    <sheetView topLeftCell="A58" zoomScale="106" zoomScaleNormal="106" workbookViewId="0">
      <selection activeCell="E75" sqref="E75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20.42578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215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150" t="s">
        <v>10</v>
      </c>
      <c r="J12" s="8" t="s">
        <v>276</v>
      </c>
    </row>
    <row r="13" spans="1:10" x14ac:dyDescent="0.25">
      <c r="G13" s="247" t="s">
        <v>11</v>
      </c>
      <c r="H13" s="247"/>
      <c r="I13" s="150" t="s">
        <v>10</v>
      </c>
      <c r="J13" s="9" t="s">
        <v>270</v>
      </c>
    </row>
    <row r="14" spans="1:10" x14ac:dyDescent="0.25">
      <c r="G14" s="247" t="s">
        <v>82</v>
      </c>
      <c r="H14" s="247"/>
      <c r="I14" s="150" t="s">
        <v>10</v>
      </c>
      <c r="J14" s="2" t="s">
        <v>205</v>
      </c>
    </row>
    <row r="15" spans="1:10" x14ac:dyDescent="0.25">
      <c r="A15" s="2" t="s">
        <v>13</v>
      </c>
      <c r="B15" s="8" t="s">
        <v>14</v>
      </c>
      <c r="C15" s="8"/>
      <c r="I15" s="150"/>
      <c r="J15" s="2" t="s">
        <v>274</v>
      </c>
    </row>
    <row r="16" spans="1:10" ht="16.5" thickBot="1" x14ac:dyDescent="0.3"/>
    <row r="17" spans="1:12" ht="26.25" customHeight="1" x14ac:dyDescent="0.25">
      <c r="A17" s="11" t="s">
        <v>15</v>
      </c>
      <c r="B17" s="149" t="s">
        <v>16</v>
      </c>
      <c r="C17" s="149" t="s">
        <v>17</v>
      </c>
      <c r="D17" s="149" t="s">
        <v>18</v>
      </c>
      <c r="E17" s="149" t="s">
        <v>19</v>
      </c>
      <c r="F17" s="148" t="s">
        <v>20</v>
      </c>
      <c r="G17" s="148" t="s">
        <v>21</v>
      </c>
      <c r="H17" s="215" t="s">
        <v>22</v>
      </c>
      <c r="I17" s="216"/>
      <c r="J17" s="14" t="s">
        <v>23</v>
      </c>
    </row>
    <row r="18" spans="1:12" ht="36" customHeight="1" x14ac:dyDescent="0.25">
      <c r="A18" s="15">
        <v>1</v>
      </c>
      <c r="B18" s="16">
        <f>'[7]403213'!E3</f>
        <v>44516</v>
      </c>
      <c r="C18" s="104">
        <f>'[7]403213'!A3</f>
        <v>403213</v>
      </c>
      <c r="D18" s="19" t="s">
        <v>207</v>
      </c>
      <c r="E18" s="19" t="s">
        <v>208</v>
      </c>
      <c r="F18" s="107">
        <v>104</v>
      </c>
      <c r="G18" s="105">
        <f>'[7]403213'!N107</f>
        <v>2782.0455000000002</v>
      </c>
      <c r="H18" s="242">
        <v>2530</v>
      </c>
      <c r="I18" s="243"/>
      <c r="J18" s="111">
        <f t="shared" ref="J18:J55" si="0">G18*H18</f>
        <v>7038575.1150000002</v>
      </c>
      <c r="L18"/>
    </row>
    <row r="19" spans="1:12" ht="36" customHeight="1" x14ac:dyDescent="0.25">
      <c r="A19" s="15">
        <f t="shared" ref="A19:A56" si="1">A18+1</f>
        <v>2</v>
      </c>
      <c r="B19" s="16">
        <f>'[7]403875'!E3</f>
        <v>44516</v>
      </c>
      <c r="C19" s="104">
        <f>'[7]403875'!A3</f>
        <v>403875</v>
      </c>
      <c r="D19" s="19" t="s">
        <v>207</v>
      </c>
      <c r="E19" s="19" t="s">
        <v>208</v>
      </c>
      <c r="F19" s="107">
        <v>303</v>
      </c>
      <c r="G19" s="105">
        <f>'[7]403875'!N306</f>
        <v>6905.5807500000019</v>
      </c>
      <c r="H19" s="242">
        <v>2530</v>
      </c>
      <c r="I19" s="243"/>
      <c r="J19" s="111">
        <f t="shared" si="0"/>
        <v>17471119.297500003</v>
      </c>
      <c r="L19"/>
    </row>
    <row r="20" spans="1:12" ht="36" customHeight="1" x14ac:dyDescent="0.25">
      <c r="A20" s="15">
        <f t="shared" si="1"/>
        <v>3</v>
      </c>
      <c r="B20" s="16">
        <f>'[7]403877'!E3</f>
        <v>44517</v>
      </c>
      <c r="C20" s="104">
        <f>'[7]403877'!A3</f>
        <v>403877</v>
      </c>
      <c r="D20" s="19" t="s">
        <v>207</v>
      </c>
      <c r="E20" s="19" t="s">
        <v>208</v>
      </c>
      <c r="F20" s="107">
        <v>226</v>
      </c>
      <c r="G20" s="105">
        <f>'[7]403877'!N229</f>
        <v>5675.0592500000048</v>
      </c>
      <c r="H20" s="242">
        <v>2530</v>
      </c>
      <c r="I20" s="243"/>
      <c r="J20" s="111">
        <f>G20*H20</f>
        <v>14357899.902500013</v>
      </c>
      <c r="L20"/>
    </row>
    <row r="21" spans="1:12" ht="36" customHeight="1" x14ac:dyDescent="0.25">
      <c r="A21" s="15">
        <f t="shared" si="1"/>
        <v>4</v>
      </c>
      <c r="B21" s="16">
        <f>'[7]406052'!E3</f>
        <v>44517</v>
      </c>
      <c r="C21" s="104">
        <f>'[7]406052'!A3</f>
        <v>406052</v>
      </c>
      <c r="D21" s="19" t="s">
        <v>207</v>
      </c>
      <c r="E21" s="19" t="s">
        <v>208</v>
      </c>
      <c r="F21" s="107">
        <v>76</v>
      </c>
      <c r="G21" s="105">
        <f>'[7]406052'!N79</f>
        <v>2455.2599999999998</v>
      </c>
      <c r="H21" s="242">
        <v>2530</v>
      </c>
      <c r="I21" s="243"/>
      <c r="J21" s="111">
        <f>G21*H21</f>
        <v>6211807.7999999998</v>
      </c>
      <c r="L21"/>
    </row>
    <row r="22" spans="1:12" ht="36" customHeight="1" x14ac:dyDescent="0.25">
      <c r="A22" s="15">
        <f t="shared" si="1"/>
        <v>5</v>
      </c>
      <c r="B22" s="16">
        <f>'[7]403215'!E3</f>
        <v>44518</v>
      </c>
      <c r="C22" s="104">
        <f>'[7]403215'!A3</f>
        <v>403215</v>
      </c>
      <c r="D22" s="19" t="s">
        <v>207</v>
      </c>
      <c r="E22" s="19" t="s">
        <v>208</v>
      </c>
      <c r="F22" s="107">
        <v>55</v>
      </c>
      <c r="G22" s="105">
        <f>'[7]403215'!N58</f>
        <v>1615.1417499999998</v>
      </c>
      <c r="H22" s="242">
        <v>2530</v>
      </c>
      <c r="I22" s="243"/>
      <c r="J22" s="111">
        <f>G22*H22</f>
        <v>4086308.6274999995</v>
      </c>
      <c r="L22"/>
    </row>
    <row r="23" spans="1:12" ht="36" customHeight="1" x14ac:dyDescent="0.25">
      <c r="A23" s="15">
        <f t="shared" si="1"/>
        <v>6</v>
      </c>
      <c r="B23" s="16">
        <f>'[7]403216'!E3</f>
        <v>44518</v>
      </c>
      <c r="C23" s="104">
        <f>'[7]403216'!A3</f>
        <v>403216</v>
      </c>
      <c r="D23" s="19" t="s">
        <v>207</v>
      </c>
      <c r="E23" s="19" t="s">
        <v>208</v>
      </c>
      <c r="F23" s="107">
        <v>21</v>
      </c>
      <c r="G23" s="105">
        <f>'[7]403216'!N24</f>
        <v>515.66250000000002</v>
      </c>
      <c r="H23" s="242">
        <v>2530</v>
      </c>
      <c r="I23" s="243"/>
      <c r="J23" s="111">
        <f t="shared" si="0"/>
        <v>1304626.125</v>
      </c>
      <c r="L23"/>
    </row>
    <row r="24" spans="1:12" ht="36" customHeight="1" x14ac:dyDescent="0.25">
      <c r="A24" s="15">
        <f t="shared" si="1"/>
        <v>7</v>
      </c>
      <c r="B24" s="16">
        <f>'[7]403883'!E3</f>
        <v>44518</v>
      </c>
      <c r="C24" s="104">
        <f>'[7]403883'!A3</f>
        <v>403883</v>
      </c>
      <c r="D24" s="19" t="s">
        <v>207</v>
      </c>
      <c r="E24" s="19" t="s">
        <v>208</v>
      </c>
      <c r="F24" s="107">
        <v>219</v>
      </c>
      <c r="G24" s="105">
        <f>'[7]403883'!N222</f>
        <v>3792.0759999999977</v>
      </c>
      <c r="H24" s="242">
        <v>2530</v>
      </c>
      <c r="I24" s="243"/>
      <c r="J24" s="111">
        <f t="shared" si="0"/>
        <v>9593952.2799999937</v>
      </c>
      <c r="L24"/>
    </row>
    <row r="25" spans="1:12" ht="36" customHeight="1" x14ac:dyDescent="0.25">
      <c r="A25" s="15">
        <f t="shared" si="1"/>
        <v>8</v>
      </c>
      <c r="B25" s="16">
        <f>'[7]404028'!E3</f>
        <v>44519</v>
      </c>
      <c r="C25" s="104">
        <f>'[7]404028'!A3</f>
        <v>404028</v>
      </c>
      <c r="D25" s="19" t="s">
        <v>207</v>
      </c>
      <c r="E25" s="19" t="s">
        <v>208</v>
      </c>
      <c r="F25" s="107">
        <v>40</v>
      </c>
      <c r="G25" s="105">
        <f>'[7]404028'!N43</f>
        <v>1186.329</v>
      </c>
      <c r="H25" s="242">
        <v>2530</v>
      </c>
      <c r="I25" s="243"/>
      <c r="J25" s="111">
        <f t="shared" si="0"/>
        <v>3001412.3699999996</v>
      </c>
      <c r="L25"/>
    </row>
    <row r="26" spans="1:12" ht="36" customHeight="1" x14ac:dyDescent="0.25">
      <c r="A26" s="15">
        <f t="shared" si="1"/>
        <v>9</v>
      </c>
      <c r="B26" s="16">
        <f>'[7]404030'!E3</f>
        <v>44519</v>
      </c>
      <c r="C26" s="104">
        <f>'[7]404030'!A3</f>
        <v>404030</v>
      </c>
      <c r="D26" s="19" t="s">
        <v>207</v>
      </c>
      <c r="E26" s="19" t="s">
        <v>208</v>
      </c>
      <c r="F26" s="107">
        <v>210</v>
      </c>
      <c r="G26" s="105">
        <f>'[7]404030'!N13</f>
        <v>201.30999999999997</v>
      </c>
      <c r="H26" s="242">
        <v>2530</v>
      </c>
      <c r="I26" s="243"/>
      <c r="J26" s="111">
        <f t="shared" si="0"/>
        <v>509314.29999999993</v>
      </c>
      <c r="L26"/>
    </row>
    <row r="27" spans="1:12" ht="36" customHeight="1" x14ac:dyDescent="0.25">
      <c r="A27" s="15">
        <f t="shared" si="1"/>
        <v>10</v>
      </c>
      <c r="B27" s="16">
        <f>'[7]403889'!E3</f>
        <v>44519</v>
      </c>
      <c r="C27" s="104">
        <f>'[7]403889'!A3</f>
        <v>403889</v>
      </c>
      <c r="D27" s="19" t="s">
        <v>207</v>
      </c>
      <c r="E27" s="19" t="s">
        <v>208</v>
      </c>
      <c r="F27" s="107">
        <v>224</v>
      </c>
      <c r="G27" s="105">
        <f>'[7]403889'!N227</f>
        <v>5450.9630000000025</v>
      </c>
      <c r="H27" s="242">
        <v>2530</v>
      </c>
      <c r="I27" s="243"/>
      <c r="J27" s="111">
        <f t="shared" si="0"/>
        <v>13790936.390000006</v>
      </c>
      <c r="L27"/>
    </row>
    <row r="28" spans="1:12" ht="36" customHeight="1" x14ac:dyDescent="0.25">
      <c r="A28" s="15">
        <f t="shared" si="1"/>
        <v>11</v>
      </c>
      <c r="B28" s="16">
        <f>'[7]404032'!E3</f>
        <v>44520</v>
      </c>
      <c r="C28" s="104">
        <f>'[7]404032'!A3</f>
        <v>404032</v>
      </c>
      <c r="D28" s="19" t="s">
        <v>207</v>
      </c>
      <c r="E28" s="19" t="s">
        <v>208</v>
      </c>
      <c r="F28" s="107">
        <v>57</v>
      </c>
      <c r="G28" s="105">
        <f>'[7]404032'!N60</f>
        <v>1563.711</v>
      </c>
      <c r="H28" s="242">
        <v>2530</v>
      </c>
      <c r="I28" s="243"/>
      <c r="J28" s="111">
        <f t="shared" si="0"/>
        <v>3956188.83</v>
      </c>
      <c r="L28"/>
    </row>
    <row r="29" spans="1:12" ht="36" customHeight="1" x14ac:dyDescent="0.25">
      <c r="A29" s="15">
        <f t="shared" si="1"/>
        <v>12</v>
      </c>
      <c r="B29" s="16">
        <f>'[7]403895'!E3</f>
        <v>44520</v>
      </c>
      <c r="C29" s="104">
        <f>'[7]403895'!A3</f>
        <v>403895</v>
      </c>
      <c r="D29" s="19" t="s">
        <v>207</v>
      </c>
      <c r="E29" s="19" t="s">
        <v>208</v>
      </c>
      <c r="F29" s="107">
        <v>197</v>
      </c>
      <c r="G29" s="105">
        <f>'[7]403895'!N200</f>
        <v>4591.8275000000021</v>
      </c>
      <c r="H29" s="242">
        <v>2530</v>
      </c>
      <c r="I29" s="243"/>
      <c r="J29" s="111">
        <f t="shared" si="0"/>
        <v>11617323.575000005</v>
      </c>
      <c r="L29"/>
    </row>
    <row r="30" spans="1:12" ht="36" customHeight="1" x14ac:dyDescent="0.25">
      <c r="A30" s="15">
        <f t="shared" si="1"/>
        <v>13</v>
      </c>
      <c r="B30" s="16">
        <f>'[7]404034'!E3</f>
        <v>44521</v>
      </c>
      <c r="C30" s="104">
        <f>'[7]404034'!A3</f>
        <v>404034</v>
      </c>
      <c r="D30" s="19" t="s">
        <v>207</v>
      </c>
      <c r="E30" s="19" t="s">
        <v>208</v>
      </c>
      <c r="F30" s="107">
        <v>49</v>
      </c>
      <c r="G30" s="105">
        <f>'[7]404034'!N52</f>
        <v>1160.8997500000003</v>
      </c>
      <c r="H30" s="242">
        <v>2530</v>
      </c>
      <c r="I30" s="243"/>
      <c r="J30" s="111">
        <f t="shared" si="0"/>
        <v>2937076.3675000006</v>
      </c>
      <c r="L30"/>
    </row>
    <row r="31" spans="1:12" ht="36" customHeight="1" x14ac:dyDescent="0.25">
      <c r="A31" s="15">
        <f t="shared" si="1"/>
        <v>14</v>
      </c>
      <c r="B31" s="16">
        <f>'[7]403898'!E3</f>
        <v>44521</v>
      </c>
      <c r="C31" s="104">
        <f>'[7]403898'!A3</f>
        <v>403898</v>
      </c>
      <c r="D31" s="19" t="s">
        <v>207</v>
      </c>
      <c r="E31" s="19" t="s">
        <v>208</v>
      </c>
      <c r="F31" s="107">
        <v>147</v>
      </c>
      <c r="G31" s="105">
        <f>'[7]403898'!N150</f>
        <v>2838.1582500000009</v>
      </c>
      <c r="H31" s="242">
        <v>2530</v>
      </c>
      <c r="I31" s="243"/>
      <c r="J31" s="111">
        <f t="shared" si="0"/>
        <v>7180540.3725000024</v>
      </c>
      <c r="L31"/>
    </row>
    <row r="32" spans="1:12" ht="36" customHeight="1" x14ac:dyDescent="0.25">
      <c r="A32" s="15">
        <f t="shared" si="1"/>
        <v>15</v>
      </c>
      <c r="B32" s="16">
        <f>'[7]403219'!E3</f>
        <v>44522</v>
      </c>
      <c r="C32" s="104">
        <f>'[7]403219'!A3</f>
        <v>403219</v>
      </c>
      <c r="D32" s="19" t="s">
        <v>207</v>
      </c>
      <c r="E32" s="19" t="s">
        <v>208</v>
      </c>
      <c r="F32" s="107">
        <v>23</v>
      </c>
      <c r="G32" s="105">
        <f>'[7]403219'!N26</f>
        <v>486.0675</v>
      </c>
      <c r="H32" s="242">
        <v>2530</v>
      </c>
      <c r="I32" s="243"/>
      <c r="J32" s="111">
        <f t="shared" si="0"/>
        <v>1229750.7749999999</v>
      </c>
      <c r="L32"/>
    </row>
    <row r="33" spans="1:12" ht="36" customHeight="1" x14ac:dyDescent="0.25">
      <c r="A33" s="15">
        <f t="shared" si="1"/>
        <v>16</v>
      </c>
      <c r="B33" s="16">
        <f>'[7]406074'!E3</f>
        <v>44522</v>
      </c>
      <c r="C33" s="104">
        <f>'[7]406074'!A3</f>
        <v>406074</v>
      </c>
      <c r="D33" s="19" t="s">
        <v>207</v>
      </c>
      <c r="E33" s="19" t="s">
        <v>208</v>
      </c>
      <c r="F33" s="107">
        <v>52</v>
      </c>
      <c r="G33" s="105">
        <f>'[7]406074'!N55</f>
        <v>1118.8215000000002</v>
      </c>
      <c r="H33" s="242">
        <v>2530</v>
      </c>
      <c r="I33" s="243"/>
      <c r="J33" s="111">
        <f t="shared" si="0"/>
        <v>2830618.3950000005</v>
      </c>
      <c r="L33"/>
    </row>
    <row r="34" spans="1:12" ht="36" customHeight="1" x14ac:dyDescent="0.25">
      <c r="A34" s="15">
        <f t="shared" si="1"/>
        <v>17</v>
      </c>
      <c r="B34" s="16">
        <f>'[7]403221'!E3</f>
        <v>44523</v>
      </c>
      <c r="C34" s="104">
        <f>'[7]403221'!A3</f>
        <v>403221</v>
      </c>
      <c r="D34" s="19" t="s">
        <v>207</v>
      </c>
      <c r="E34" s="19" t="s">
        <v>208</v>
      </c>
      <c r="F34" s="107">
        <v>51</v>
      </c>
      <c r="G34" s="105">
        <f>'[7]403221'!N54</f>
        <v>1310.9295000000002</v>
      </c>
      <c r="H34" s="242">
        <v>2530</v>
      </c>
      <c r="I34" s="243"/>
      <c r="J34" s="111">
        <f t="shared" si="0"/>
        <v>3316651.6350000007</v>
      </c>
      <c r="L34"/>
    </row>
    <row r="35" spans="1:12" ht="36" customHeight="1" x14ac:dyDescent="0.25">
      <c r="A35" s="15">
        <f t="shared" si="1"/>
        <v>18</v>
      </c>
      <c r="B35" s="16">
        <f>'[7]403223'!E3</f>
        <v>44523</v>
      </c>
      <c r="C35" s="104">
        <f>'[7]403223'!A3</f>
        <v>403223</v>
      </c>
      <c r="D35" s="19" t="s">
        <v>207</v>
      </c>
      <c r="E35" s="19" t="s">
        <v>208</v>
      </c>
      <c r="F35" s="107">
        <v>34</v>
      </c>
      <c r="G35" s="105">
        <f>'[7]403223'!N37</f>
        <v>676.30475000000001</v>
      </c>
      <c r="H35" s="242">
        <v>2530</v>
      </c>
      <c r="I35" s="243"/>
      <c r="J35" s="111">
        <f t="shared" si="0"/>
        <v>1711051.0175000001</v>
      </c>
      <c r="L35"/>
    </row>
    <row r="36" spans="1:12" ht="36" customHeight="1" x14ac:dyDescent="0.25">
      <c r="A36" s="15">
        <f t="shared" si="1"/>
        <v>19</v>
      </c>
      <c r="B36" s="16">
        <f>'[7]403099'!E3</f>
        <v>44523</v>
      </c>
      <c r="C36" s="104">
        <f>'[7]403099'!A3</f>
        <v>403099</v>
      </c>
      <c r="D36" s="19" t="s">
        <v>207</v>
      </c>
      <c r="E36" s="19" t="s">
        <v>208</v>
      </c>
      <c r="F36" s="107">
        <v>172</v>
      </c>
      <c r="G36" s="105">
        <f>'[7]403099'!N175</f>
        <v>3415.5935000000013</v>
      </c>
      <c r="H36" s="242">
        <v>2530</v>
      </c>
      <c r="I36" s="243"/>
      <c r="J36" s="111">
        <f t="shared" si="0"/>
        <v>8641451.5550000034</v>
      </c>
      <c r="L36"/>
    </row>
    <row r="37" spans="1:12" ht="36" customHeight="1" x14ac:dyDescent="0.25">
      <c r="A37" s="15">
        <f t="shared" si="1"/>
        <v>20</v>
      </c>
      <c r="B37" s="16">
        <f>'[7]403100'!E3</f>
        <v>44523</v>
      </c>
      <c r="C37" s="104">
        <f>'[7]403100'!A3</f>
        <v>403100</v>
      </c>
      <c r="D37" s="19" t="s">
        <v>207</v>
      </c>
      <c r="E37" s="19" t="s">
        <v>208</v>
      </c>
      <c r="F37" s="107">
        <v>47</v>
      </c>
      <c r="G37" s="105">
        <f>'[7]403100'!N50</f>
        <v>1214.17275</v>
      </c>
      <c r="H37" s="242">
        <v>2530</v>
      </c>
      <c r="I37" s="243"/>
      <c r="J37" s="111">
        <f t="shared" si="0"/>
        <v>3071857.0574999996</v>
      </c>
      <c r="L37"/>
    </row>
    <row r="38" spans="1:12" ht="36" customHeight="1" x14ac:dyDescent="0.25">
      <c r="A38" s="15">
        <f t="shared" si="1"/>
        <v>21</v>
      </c>
      <c r="B38" s="16">
        <f>'[7]403225'!E3</f>
        <v>44524</v>
      </c>
      <c r="C38" s="104">
        <f>'[7]403225'!A3</f>
        <v>403225</v>
      </c>
      <c r="D38" s="19" t="s">
        <v>207</v>
      </c>
      <c r="E38" s="19" t="s">
        <v>208</v>
      </c>
      <c r="F38" s="107">
        <v>62</v>
      </c>
      <c r="G38" s="105">
        <f>'[7]403225'!N65</f>
        <v>1285.0489999999998</v>
      </c>
      <c r="H38" s="242">
        <v>2530</v>
      </c>
      <c r="I38" s="243"/>
      <c r="J38" s="111">
        <f t="shared" si="0"/>
        <v>3251173.9699999993</v>
      </c>
      <c r="L38"/>
    </row>
    <row r="39" spans="1:12" ht="36" customHeight="1" x14ac:dyDescent="0.25">
      <c r="A39" s="15">
        <f t="shared" si="1"/>
        <v>22</v>
      </c>
      <c r="B39" s="16">
        <f>'[7]403705'!E3</f>
        <v>44524</v>
      </c>
      <c r="C39" s="104">
        <f>'[7]403705'!A3</f>
        <v>403705</v>
      </c>
      <c r="D39" s="19" t="s">
        <v>207</v>
      </c>
      <c r="E39" s="19" t="s">
        <v>208</v>
      </c>
      <c r="F39" s="107">
        <v>182</v>
      </c>
      <c r="G39" s="105">
        <f>'[7]403705'!N185</f>
        <v>3258.3177499999988</v>
      </c>
      <c r="H39" s="242">
        <v>2530</v>
      </c>
      <c r="I39" s="243"/>
      <c r="J39" s="111">
        <f t="shared" si="0"/>
        <v>8243543.9074999969</v>
      </c>
      <c r="L39"/>
    </row>
    <row r="40" spans="1:12" ht="36" customHeight="1" x14ac:dyDescent="0.25">
      <c r="A40" s="15">
        <f t="shared" si="1"/>
        <v>23</v>
      </c>
      <c r="B40" s="16">
        <f>'[7]404035'!E3</f>
        <v>44525</v>
      </c>
      <c r="C40" s="104">
        <f>'[7]404035'!A3</f>
        <v>404035</v>
      </c>
      <c r="D40" s="19" t="s">
        <v>207</v>
      </c>
      <c r="E40" s="19" t="s">
        <v>208</v>
      </c>
      <c r="F40" s="107">
        <v>50</v>
      </c>
      <c r="G40" s="105">
        <f>'[7]404035'!N53</f>
        <v>1351.2489999999998</v>
      </c>
      <c r="H40" s="242">
        <v>2530</v>
      </c>
      <c r="I40" s="243"/>
      <c r="J40" s="111">
        <f t="shared" si="0"/>
        <v>3418659.9699999993</v>
      </c>
      <c r="L40"/>
    </row>
    <row r="41" spans="1:12" ht="36" customHeight="1" x14ac:dyDescent="0.25">
      <c r="A41" s="15">
        <f t="shared" si="1"/>
        <v>24</v>
      </c>
      <c r="B41" s="16">
        <f>'[7]404037'!E3</f>
        <v>44525</v>
      </c>
      <c r="C41" s="104">
        <f>'[7]404037'!A3</f>
        <v>404037</v>
      </c>
      <c r="D41" s="19" t="s">
        <v>207</v>
      </c>
      <c r="E41" s="19" t="s">
        <v>208</v>
      </c>
      <c r="F41" s="107">
        <v>8</v>
      </c>
      <c r="G41" s="105">
        <f>'[7]404037'!N11</f>
        <v>209.49000000000004</v>
      </c>
      <c r="H41" s="242">
        <v>2530</v>
      </c>
      <c r="I41" s="243"/>
      <c r="J41" s="111">
        <f t="shared" si="0"/>
        <v>530009.70000000007</v>
      </c>
      <c r="L41"/>
    </row>
    <row r="42" spans="1:12" ht="36" customHeight="1" x14ac:dyDescent="0.25">
      <c r="A42" s="15">
        <f t="shared" si="1"/>
        <v>25</v>
      </c>
      <c r="B42" s="16">
        <f>'[7]403708'!E3</f>
        <v>44525</v>
      </c>
      <c r="C42" s="104">
        <f>'[7]403708'!A3</f>
        <v>403708</v>
      </c>
      <c r="D42" s="19" t="s">
        <v>207</v>
      </c>
      <c r="E42" s="19" t="s">
        <v>208</v>
      </c>
      <c r="F42" s="107">
        <v>222</v>
      </c>
      <c r="G42" s="105">
        <f>'[7]403708'!N225</f>
        <v>4301.3842500000001</v>
      </c>
      <c r="H42" s="242">
        <v>2530</v>
      </c>
      <c r="I42" s="243"/>
      <c r="J42" s="111">
        <f t="shared" si="0"/>
        <v>10882502.1525</v>
      </c>
      <c r="L42"/>
    </row>
    <row r="43" spans="1:12" ht="36" customHeight="1" x14ac:dyDescent="0.25">
      <c r="A43" s="15">
        <f t="shared" si="1"/>
        <v>26</v>
      </c>
      <c r="B43" s="16">
        <f>'[7]404039'!E3</f>
        <v>44526</v>
      </c>
      <c r="C43" s="104">
        <f>'[7]404039'!A3</f>
        <v>404039</v>
      </c>
      <c r="D43" s="19" t="s">
        <v>207</v>
      </c>
      <c r="E43" s="19" t="s">
        <v>208</v>
      </c>
      <c r="F43" s="107">
        <v>38</v>
      </c>
      <c r="G43" s="105">
        <f>'[7]404039'!N41</f>
        <v>742.71499999999992</v>
      </c>
      <c r="H43" s="242">
        <v>2530</v>
      </c>
      <c r="I43" s="243"/>
      <c r="J43" s="111">
        <f t="shared" si="0"/>
        <v>1879068.9499999997</v>
      </c>
      <c r="L43"/>
    </row>
    <row r="44" spans="1:12" ht="36" customHeight="1" x14ac:dyDescent="0.25">
      <c r="A44" s="15">
        <f t="shared" si="1"/>
        <v>27</v>
      </c>
      <c r="B44" s="16">
        <f>'[7]404039'!E3</f>
        <v>44526</v>
      </c>
      <c r="C44" s="104">
        <f>'[7]403711'!A3</f>
        <v>403711</v>
      </c>
      <c r="D44" s="19" t="s">
        <v>207</v>
      </c>
      <c r="E44" s="19" t="s">
        <v>208</v>
      </c>
      <c r="F44" s="107">
        <v>252</v>
      </c>
      <c r="G44" s="105">
        <f>'[7]403711'!N255</f>
        <v>6149.9709999999995</v>
      </c>
      <c r="H44" s="242">
        <v>2530</v>
      </c>
      <c r="I44" s="243"/>
      <c r="J44" s="111">
        <f t="shared" si="0"/>
        <v>15559426.629999999</v>
      </c>
      <c r="L44"/>
    </row>
    <row r="45" spans="1:12" ht="36" customHeight="1" x14ac:dyDescent="0.25">
      <c r="A45" s="15">
        <f t="shared" si="1"/>
        <v>28</v>
      </c>
      <c r="B45" s="16">
        <f>'[7]403713'!E3</f>
        <v>44526</v>
      </c>
      <c r="C45" s="104">
        <f>'[7]403713'!A3</f>
        <v>403713</v>
      </c>
      <c r="D45" s="19" t="s">
        <v>207</v>
      </c>
      <c r="E45" s="19" t="s">
        <v>208</v>
      </c>
      <c r="F45" s="107">
        <v>14</v>
      </c>
      <c r="G45" s="105">
        <f>'[7]403713'!N17</f>
        <v>277.35624999999999</v>
      </c>
      <c r="H45" s="242">
        <v>2530</v>
      </c>
      <c r="I45" s="243"/>
      <c r="J45" s="111">
        <f t="shared" si="0"/>
        <v>701711.3125</v>
      </c>
      <c r="L45"/>
    </row>
    <row r="46" spans="1:12" ht="36" customHeight="1" x14ac:dyDescent="0.25">
      <c r="A46" s="15">
        <f t="shared" si="1"/>
        <v>29</v>
      </c>
      <c r="B46" s="16">
        <f>'[7]404038'!E3</f>
        <v>44526</v>
      </c>
      <c r="C46" s="104">
        <f>'[7]404038'!A3</f>
        <v>404038</v>
      </c>
      <c r="D46" s="19" t="s">
        <v>207</v>
      </c>
      <c r="E46" s="19" t="s">
        <v>208</v>
      </c>
      <c r="F46" s="107">
        <v>46</v>
      </c>
      <c r="G46" s="105">
        <f>'[7]404038'!N49</f>
        <v>1273.886</v>
      </c>
      <c r="H46" s="242">
        <v>2530</v>
      </c>
      <c r="I46" s="243"/>
      <c r="J46" s="111">
        <f t="shared" si="0"/>
        <v>3222931.58</v>
      </c>
      <c r="L46"/>
    </row>
    <row r="47" spans="1:12" ht="36" customHeight="1" x14ac:dyDescent="0.25">
      <c r="A47" s="15">
        <f t="shared" si="1"/>
        <v>30</v>
      </c>
      <c r="B47" s="16">
        <f>'[7]404041'!E3</f>
        <v>44527</v>
      </c>
      <c r="C47" s="104">
        <f>'[7]404041'!A3</f>
        <v>404041</v>
      </c>
      <c r="D47" s="19" t="s">
        <v>207</v>
      </c>
      <c r="E47" s="19" t="s">
        <v>208</v>
      </c>
      <c r="F47" s="107">
        <v>85</v>
      </c>
      <c r="G47" s="105">
        <f>'[7]404041'!N88</f>
        <v>2113.7565</v>
      </c>
      <c r="H47" s="242">
        <v>2530</v>
      </c>
      <c r="I47" s="243"/>
      <c r="J47" s="111">
        <f t="shared" si="0"/>
        <v>5347803.9450000003</v>
      </c>
      <c r="L47"/>
    </row>
    <row r="48" spans="1:12" ht="36" customHeight="1" x14ac:dyDescent="0.25">
      <c r="A48" s="15">
        <f t="shared" si="1"/>
        <v>31</v>
      </c>
      <c r="B48" s="16">
        <f>'[7]403721'!E3</f>
        <v>44527</v>
      </c>
      <c r="C48" s="104">
        <f>'[7]403721'!A3</f>
        <v>403721</v>
      </c>
      <c r="D48" s="19" t="s">
        <v>207</v>
      </c>
      <c r="E48" s="19" t="s">
        <v>208</v>
      </c>
      <c r="F48" s="107">
        <v>213</v>
      </c>
      <c r="G48" s="105">
        <f>'[7]403721'!N216</f>
        <v>4715.191749999999</v>
      </c>
      <c r="H48" s="242">
        <v>2530</v>
      </c>
      <c r="I48" s="243"/>
      <c r="J48" s="111">
        <f t="shared" si="0"/>
        <v>11929435.127499998</v>
      </c>
      <c r="L48"/>
    </row>
    <row r="49" spans="1:12" ht="36" customHeight="1" x14ac:dyDescent="0.25">
      <c r="A49" s="15">
        <f t="shared" si="1"/>
        <v>32</v>
      </c>
      <c r="B49" s="16">
        <f>'[7]404043'!N60</f>
        <v>1380.5184999999997</v>
      </c>
      <c r="C49" s="104">
        <f>'[7]404043'!A3</f>
        <v>404043</v>
      </c>
      <c r="D49" s="19" t="s">
        <v>207</v>
      </c>
      <c r="E49" s="19" t="s">
        <v>208</v>
      </c>
      <c r="F49" s="107">
        <v>57</v>
      </c>
      <c r="G49" s="105">
        <f>'[7]404043'!N60</f>
        <v>1380.5184999999997</v>
      </c>
      <c r="H49" s="242">
        <v>2530</v>
      </c>
      <c r="I49" s="243"/>
      <c r="J49" s="111">
        <f t="shared" si="0"/>
        <v>3492711.8049999992</v>
      </c>
      <c r="L49"/>
    </row>
    <row r="50" spans="1:12" ht="36" customHeight="1" x14ac:dyDescent="0.25">
      <c r="A50" s="15">
        <f t="shared" si="1"/>
        <v>33</v>
      </c>
      <c r="B50" s="16">
        <f>'[7]404045'!E3</f>
        <v>44528</v>
      </c>
      <c r="C50" s="104">
        <f>'[7]404045'!A3</f>
        <v>404045</v>
      </c>
      <c r="D50" s="19" t="s">
        <v>207</v>
      </c>
      <c r="E50" s="19" t="s">
        <v>208</v>
      </c>
      <c r="F50" s="107">
        <v>7</v>
      </c>
      <c r="G50" s="105">
        <f>'[7]404045'!N10</f>
        <v>193.00400000000002</v>
      </c>
      <c r="H50" s="242">
        <v>2530</v>
      </c>
      <c r="I50" s="243"/>
      <c r="J50" s="111">
        <f t="shared" si="0"/>
        <v>488300.12000000005</v>
      </c>
      <c r="L50"/>
    </row>
    <row r="51" spans="1:12" ht="36" customHeight="1" x14ac:dyDescent="0.25">
      <c r="A51" s="15">
        <f t="shared" si="1"/>
        <v>34</v>
      </c>
      <c r="B51" s="16">
        <f>'[7]403726'!E3</f>
        <v>44528</v>
      </c>
      <c r="C51" s="104">
        <f>'[7]403726'!A3</f>
        <v>403726</v>
      </c>
      <c r="D51" s="19" t="s">
        <v>207</v>
      </c>
      <c r="E51" s="19" t="s">
        <v>208</v>
      </c>
      <c r="F51" s="107">
        <v>213</v>
      </c>
      <c r="G51" s="105">
        <f>'[7]403726'!N216</f>
        <v>5828.2692500000021</v>
      </c>
      <c r="H51" s="242">
        <v>2530</v>
      </c>
      <c r="I51" s="243"/>
      <c r="J51" s="111">
        <f t="shared" si="0"/>
        <v>14745521.202500006</v>
      </c>
      <c r="L51"/>
    </row>
    <row r="52" spans="1:12" ht="36" customHeight="1" x14ac:dyDescent="0.25">
      <c r="A52" s="15">
        <f t="shared" si="1"/>
        <v>35</v>
      </c>
      <c r="B52" s="16">
        <f>'[7]403728'!E3</f>
        <v>44528</v>
      </c>
      <c r="C52" s="104">
        <f>'[7]403728'!A3</f>
        <v>403728</v>
      </c>
      <c r="D52" s="19" t="s">
        <v>207</v>
      </c>
      <c r="E52" s="19" t="s">
        <v>208</v>
      </c>
      <c r="F52" s="107">
        <v>63</v>
      </c>
      <c r="G52" s="105">
        <f>'[7]403728'!N66</f>
        <v>1266.0999999999997</v>
      </c>
      <c r="H52" s="242">
        <v>2530</v>
      </c>
      <c r="I52" s="243"/>
      <c r="J52" s="111">
        <f t="shared" si="0"/>
        <v>3203232.9999999991</v>
      </c>
      <c r="L52"/>
    </row>
    <row r="53" spans="1:12" ht="36" customHeight="1" x14ac:dyDescent="0.25">
      <c r="A53" s="15">
        <f t="shared" si="1"/>
        <v>36</v>
      </c>
      <c r="B53" s="16">
        <f>'[7]406157'!E3</f>
        <v>44529</v>
      </c>
      <c r="C53" s="104">
        <f>'[7]406157'!A3</f>
        <v>406157</v>
      </c>
      <c r="D53" s="19" t="s">
        <v>207</v>
      </c>
      <c r="E53" s="19" t="s">
        <v>208</v>
      </c>
      <c r="F53" s="107">
        <v>37</v>
      </c>
      <c r="G53" s="105">
        <f>'[7]406157'!N40</f>
        <v>858.8252500000001</v>
      </c>
      <c r="H53" s="242">
        <v>2530</v>
      </c>
      <c r="I53" s="243"/>
      <c r="J53" s="111">
        <f t="shared" si="0"/>
        <v>2172827.8825000003</v>
      </c>
      <c r="L53"/>
    </row>
    <row r="54" spans="1:12" ht="36" customHeight="1" x14ac:dyDescent="0.25">
      <c r="A54" s="15">
        <f t="shared" si="1"/>
        <v>37</v>
      </c>
      <c r="B54" s="16">
        <f>'[7]403734'!E3</f>
        <v>44529</v>
      </c>
      <c r="C54" s="104">
        <f>'[7]403734'!A3</f>
        <v>403734</v>
      </c>
      <c r="D54" s="19" t="s">
        <v>207</v>
      </c>
      <c r="E54" s="19" t="s">
        <v>208</v>
      </c>
      <c r="F54" s="107">
        <v>53</v>
      </c>
      <c r="G54" s="105">
        <f>'[7]403734'!N56</f>
        <v>1010.1802499999999</v>
      </c>
      <c r="H54" s="242">
        <v>2530</v>
      </c>
      <c r="I54" s="243"/>
      <c r="J54" s="111">
        <f t="shared" si="0"/>
        <v>2555756.0324999997</v>
      </c>
      <c r="L54"/>
    </row>
    <row r="55" spans="1:12" ht="36" customHeight="1" x14ac:dyDescent="0.25">
      <c r="A55" s="15">
        <f t="shared" si="1"/>
        <v>38</v>
      </c>
      <c r="B55" s="16">
        <f>'[7]403952'!E3</f>
        <v>44530</v>
      </c>
      <c r="C55" s="104">
        <f>'[7]403952'!A3</f>
        <v>403952</v>
      </c>
      <c r="D55" s="19" t="s">
        <v>207</v>
      </c>
      <c r="E55" s="19" t="s">
        <v>208</v>
      </c>
      <c r="F55" s="107">
        <v>87</v>
      </c>
      <c r="G55" s="105">
        <f>'[7]403952'!N90</f>
        <v>2117.8729999999996</v>
      </c>
      <c r="H55" s="242">
        <v>2530</v>
      </c>
      <c r="I55" s="243"/>
      <c r="J55" s="111">
        <f t="shared" si="0"/>
        <v>5358218.6899999985</v>
      </c>
      <c r="L55"/>
    </row>
    <row r="56" spans="1:12" ht="36" customHeight="1" x14ac:dyDescent="0.25">
      <c r="A56" s="15">
        <f t="shared" si="1"/>
        <v>39</v>
      </c>
      <c r="B56" s="16">
        <f>'[7]403737'!E3</f>
        <v>44530</v>
      </c>
      <c r="C56" s="104">
        <f>'[7]403737'!A3</f>
        <v>403737</v>
      </c>
      <c r="D56" s="19" t="s">
        <v>207</v>
      </c>
      <c r="E56" s="19" t="s">
        <v>208</v>
      </c>
      <c r="F56" s="107">
        <v>213</v>
      </c>
      <c r="G56" s="105">
        <f>'[7]403737'!N216</f>
        <v>5225.4557499999974</v>
      </c>
      <c r="H56" s="242">
        <v>2530</v>
      </c>
      <c r="I56" s="243"/>
      <c r="J56" s="111">
        <f>G56*H56</f>
        <v>13220403.047499994</v>
      </c>
      <c r="L56"/>
    </row>
    <row r="57" spans="1:12" ht="32.25" customHeight="1" thickBot="1" x14ac:dyDescent="0.3">
      <c r="A57" s="219" t="s">
        <v>24</v>
      </c>
      <c r="B57" s="220"/>
      <c r="C57" s="220"/>
      <c r="D57" s="220"/>
      <c r="E57" s="220"/>
      <c r="F57" s="220"/>
      <c r="G57" s="220"/>
      <c r="H57" s="220"/>
      <c r="I57" s="221"/>
      <c r="J57" s="23">
        <f>SUM(J18:J56)</f>
        <v>234061700.8125</v>
      </c>
      <c r="L57" s="3">
        <f>'[7]403213'!P112+'[7]403875'!P311+'[7]403877'!P234+'[7]406052'!P84+'[7]403215'!P63+'[7]403216'!P29+'[7]403883'!P227+'[7]404028'!P48+'[7]404030'!P18+'[7]403889'!P232+'[7]404032'!P65+'[7]403895'!P205+'[7]404034'!P57+'[7]403898'!P155+'[7]403219'!P31+'[7]406074'!P60+'[7]403221'!P59+'[7]403223'!P42+'[7]403099'!P180+'[7]403100'!P55+'[7]403225'!P70+'[7]403705'!P190+'[7]404035'!P58+'[7]404037'!P16+'[7]403708'!P230+'[7]404039'!P46+'[7]403711'!P260+'[7]403713'!P22+'[7]404038'!P54+'[7]404041'!P93+'[7]403721'!P221+'[7]404043'!P65+'[7]404045'!P15+'[7]403726'!P221+'[7]403728'!P71+'[7]406157'!P45+'[7]403734'!P61+'[7]403952'!P95+'[7]403737'!P221</f>
        <v>208548975.42393747</v>
      </c>
    </row>
    <row r="58" spans="1:12" x14ac:dyDescent="0.25">
      <c r="A58" s="208"/>
      <c r="B58" s="208"/>
      <c r="C58" s="147"/>
      <c r="D58" s="147"/>
      <c r="E58" s="147"/>
      <c r="F58" s="147"/>
      <c r="G58" s="147"/>
      <c r="H58" s="25"/>
      <c r="I58" s="25"/>
      <c r="J58" s="26"/>
    </row>
    <row r="59" spans="1:12" x14ac:dyDescent="0.25">
      <c r="A59" s="147"/>
      <c r="B59" s="147"/>
      <c r="C59" s="147"/>
      <c r="D59" s="147"/>
      <c r="E59" s="147"/>
      <c r="F59" s="147"/>
      <c r="G59" s="27" t="s">
        <v>87</v>
      </c>
      <c r="H59" s="27"/>
      <c r="I59" s="25"/>
      <c r="J59" s="26">
        <f>J57*10%</f>
        <v>23406170.081250001</v>
      </c>
      <c r="L59" s="28"/>
    </row>
    <row r="60" spans="1:12" x14ac:dyDescent="0.25">
      <c r="A60" s="147"/>
      <c r="B60" s="147"/>
      <c r="C60" s="147"/>
      <c r="D60" s="147"/>
      <c r="E60" s="147"/>
      <c r="F60" s="147"/>
      <c r="G60" s="108" t="s">
        <v>88</v>
      </c>
      <c r="H60" s="108"/>
      <c r="I60" s="109"/>
      <c r="J60" s="110">
        <f>J57-J59</f>
        <v>210655530.73124999</v>
      </c>
      <c r="L60" s="28"/>
    </row>
    <row r="61" spans="1:12" x14ac:dyDescent="0.25">
      <c r="A61" s="147"/>
      <c r="B61" s="147"/>
      <c r="C61" s="147"/>
      <c r="D61" s="147"/>
      <c r="E61" s="147"/>
      <c r="F61" s="147"/>
      <c r="G61" s="27" t="s">
        <v>25</v>
      </c>
      <c r="H61" s="27"/>
      <c r="I61" s="28" t="e">
        <f>#REF!*1%</f>
        <v>#REF!</v>
      </c>
      <c r="J61" s="26">
        <f>J60*1%</f>
        <v>2106555.3073124997</v>
      </c>
    </row>
    <row r="62" spans="1:12" ht="16.5" thickBot="1" x14ac:dyDescent="0.3">
      <c r="A62" s="147"/>
      <c r="B62" s="147"/>
      <c r="C62" s="147"/>
      <c r="D62" s="147"/>
      <c r="E62" s="147"/>
      <c r="F62" s="147"/>
      <c r="G62" s="67" t="s">
        <v>26</v>
      </c>
      <c r="H62" s="67"/>
      <c r="I62" s="30">
        <f>I58*10%</f>
        <v>0</v>
      </c>
      <c r="J62" s="30">
        <f>J60*2%</f>
        <v>4213110.6146249995</v>
      </c>
    </row>
    <row r="63" spans="1:12" x14ac:dyDescent="0.25">
      <c r="E63" s="1"/>
      <c r="F63" s="1"/>
      <c r="G63" s="31" t="s">
        <v>89</v>
      </c>
      <c r="H63" s="31"/>
      <c r="I63" s="32" t="e">
        <f>I57+I61</f>
        <v>#REF!</v>
      </c>
      <c r="J63" s="32">
        <f>J60+J61-J62</f>
        <v>208548975.42393747</v>
      </c>
    </row>
    <row r="64" spans="1:12" x14ac:dyDescent="0.25">
      <c r="E64" s="1"/>
      <c r="F64" s="1"/>
      <c r="G64" s="31"/>
      <c r="H64" s="31"/>
      <c r="I64" s="32"/>
      <c r="J64" s="32"/>
    </row>
    <row r="65" spans="1:10" x14ac:dyDescent="0.25">
      <c r="A65" s="1" t="s">
        <v>275</v>
      </c>
      <c r="D65" s="1"/>
      <c r="E65" s="1"/>
      <c r="F65" s="1"/>
      <c r="G65" s="1"/>
      <c r="H65" s="31"/>
      <c r="I65" s="31"/>
      <c r="J65" s="32"/>
    </row>
    <row r="66" spans="1:10" x14ac:dyDescent="0.25">
      <c r="A66" s="33"/>
      <c r="D66" s="1"/>
      <c r="E66" s="1"/>
      <c r="F66" s="1"/>
      <c r="G66" s="1"/>
      <c r="H66" s="31"/>
      <c r="I66" s="31"/>
      <c r="J66" s="32"/>
    </row>
    <row r="67" spans="1:10" x14ac:dyDescent="0.25">
      <c r="D67" s="1"/>
      <c r="E67" s="1"/>
      <c r="F67" s="1"/>
      <c r="G67" s="1"/>
      <c r="H67" s="31"/>
      <c r="I67" s="31"/>
      <c r="J67" s="32"/>
    </row>
    <row r="68" spans="1:10" x14ac:dyDescent="0.25">
      <c r="A68" s="34" t="s">
        <v>29</v>
      </c>
    </row>
    <row r="69" spans="1:10" x14ac:dyDescent="0.25">
      <c r="A69" s="35" t="s">
        <v>30</v>
      </c>
      <c r="B69" s="36"/>
      <c r="C69" s="36"/>
      <c r="D69" s="10"/>
      <c r="E69" s="10"/>
      <c r="F69" s="10"/>
      <c r="G69" s="10"/>
    </row>
    <row r="70" spans="1:10" x14ac:dyDescent="0.25">
      <c r="A70" s="35" t="s">
        <v>31</v>
      </c>
      <c r="B70" s="36"/>
      <c r="C70" s="36"/>
      <c r="D70" s="10"/>
      <c r="E70" s="10"/>
      <c r="F70" s="10"/>
      <c r="G70" s="10"/>
    </row>
    <row r="71" spans="1:10" x14ac:dyDescent="0.25">
      <c r="A71" s="37" t="s">
        <v>32</v>
      </c>
      <c r="B71" s="38"/>
      <c r="C71" s="38"/>
      <c r="D71" s="10"/>
      <c r="E71" s="10"/>
      <c r="F71" s="10"/>
      <c r="G71" s="10"/>
    </row>
    <row r="72" spans="1:10" x14ac:dyDescent="0.25">
      <c r="A72" s="39" t="s">
        <v>0</v>
      </c>
      <c r="B72" s="40"/>
      <c r="C72" s="40"/>
      <c r="D72" s="10"/>
      <c r="E72" s="10"/>
      <c r="F72" s="10"/>
      <c r="G72" s="10"/>
    </row>
    <row r="73" spans="1:10" x14ac:dyDescent="0.25">
      <c r="A73" s="42"/>
      <c r="B73" s="42"/>
      <c r="C73" s="42"/>
    </row>
    <row r="74" spans="1:10" x14ac:dyDescent="0.25">
      <c r="H74" s="43" t="s">
        <v>33</v>
      </c>
      <c r="I74" s="209" t="str">
        <f>+J13</f>
        <v xml:space="preserve"> 17 Desember 2021</v>
      </c>
      <c r="J74" s="210"/>
    </row>
    <row r="78" spans="1:10" ht="18" customHeight="1" x14ac:dyDescent="0.25"/>
    <row r="79" spans="1:10" ht="17.25" customHeight="1" x14ac:dyDescent="0.25"/>
    <row r="80" spans="1:10" x14ac:dyDescent="0.25">
      <c r="H80" s="211" t="s">
        <v>34</v>
      </c>
      <c r="I80" s="211"/>
      <c r="J80" s="211"/>
    </row>
  </sheetData>
  <mergeCells count="48"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48:I48"/>
    <mergeCell ref="H37:I37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H47:I47"/>
    <mergeCell ref="H80:J80"/>
    <mergeCell ref="H49:I49"/>
    <mergeCell ref="H50:I50"/>
    <mergeCell ref="H51:I51"/>
    <mergeCell ref="H52:I52"/>
    <mergeCell ref="H53:I53"/>
    <mergeCell ref="H54:I54"/>
    <mergeCell ref="H55:I55"/>
    <mergeCell ref="H56:I56"/>
    <mergeCell ref="A57:I57"/>
    <mergeCell ref="A58:B58"/>
    <mergeCell ref="I74:J7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4" workbookViewId="0">
      <selection activeCell="H20" sqref="H20:I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2.140625" style="2" customWidth="1"/>
    <col min="5" max="5" width="12.7109375" style="2" customWidth="1"/>
    <col min="6" max="7" width="6.85546875" style="2" customWidth="1"/>
    <col min="8" max="8" width="13.42578125" style="3" customWidth="1"/>
    <col min="9" max="9" width="1.28515625" style="3" customWidth="1"/>
    <col min="10" max="10" width="19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77"/>
    </row>
    <row r="4" spans="1:15" x14ac:dyDescent="0.25">
      <c r="A4" s="4" t="s">
        <v>2</v>
      </c>
      <c r="B4" s="77"/>
    </row>
    <row r="5" spans="1:15" x14ac:dyDescent="0.25">
      <c r="A5" s="4" t="s">
        <v>3</v>
      </c>
      <c r="B5" s="77"/>
    </row>
    <row r="6" spans="1:15" x14ac:dyDescent="0.25">
      <c r="A6" s="4" t="s">
        <v>4</v>
      </c>
      <c r="B6" s="77"/>
    </row>
    <row r="7" spans="1:15" x14ac:dyDescent="0.25">
      <c r="A7" s="4" t="s">
        <v>5</v>
      </c>
      <c r="B7" s="77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5" x14ac:dyDescent="0.25">
      <c r="A12" s="2" t="s">
        <v>7</v>
      </c>
      <c r="B12" s="2" t="s">
        <v>78</v>
      </c>
      <c r="H12" s="3" t="s">
        <v>9</v>
      </c>
      <c r="I12" s="7" t="s">
        <v>10</v>
      </c>
      <c r="J12" s="8" t="s">
        <v>77</v>
      </c>
    </row>
    <row r="13" spans="1:15" x14ac:dyDescent="0.25">
      <c r="B13" s="2" t="s">
        <v>62</v>
      </c>
      <c r="H13" s="3" t="s">
        <v>11</v>
      </c>
      <c r="I13" s="7" t="s">
        <v>10</v>
      </c>
      <c r="J13" s="9" t="s">
        <v>79</v>
      </c>
    </row>
    <row r="14" spans="1:15" x14ac:dyDescent="0.25">
      <c r="B14" s="2" t="s">
        <v>63</v>
      </c>
      <c r="H14" s="3" t="s">
        <v>12</v>
      </c>
      <c r="I14" s="7" t="s">
        <v>10</v>
      </c>
      <c r="J14" s="78">
        <v>44550</v>
      </c>
    </row>
    <row r="15" spans="1:15" x14ac:dyDescent="0.25">
      <c r="B15" s="2" t="s">
        <v>64</v>
      </c>
    </row>
    <row r="16" spans="1:15" x14ac:dyDescent="0.25">
      <c r="B16" s="80"/>
      <c r="C16" s="80"/>
      <c r="D16" s="80"/>
      <c r="J16" s="81"/>
      <c r="O16" s="2" t="s">
        <v>27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10"/>
      <c r="G18" s="10"/>
    </row>
    <row r="19" spans="1:18" ht="20.100000000000001" customHeight="1" x14ac:dyDescent="0.25">
      <c r="A19" s="82" t="s">
        <v>15</v>
      </c>
      <c r="B19" s="55" t="s">
        <v>16</v>
      </c>
      <c r="C19" s="55" t="s">
        <v>17</v>
      </c>
      <c r="D19" s="55" t="s">
        <v>18</v>
      </c>
      <c r="E19" s="55" t="s">
        <v>19</v>
      </c>
      <c r="F19" s="55" t="s">
        <v>20</v>
      </c>
      <c r="G19" s="83" t="s">
        <v>21</v>
      </c>
      <c r="H19" s="239" t="s">
        <v>22</v>
      </c>
      <c r="I19" s="240"/>
      <c r="J19" s="84" t="s">
        <v>23</v>
      </c>
    </row>
    <row r="20" spans="1:18" ht="51.75" customHeight="1" x14ac:dyDescent="0.25">
      <c r="A20" s="15">
        <v>1</v>
      </c>
      <c r="B20" s="85">
        <v>44386</v>
      </c>
      <c r="C20" s="86" t="s">
        <v>73</v>
      </c>
      <c r="D20" s="87" t="s">
        <v>74</v>
      </c>
      <c r="E20" s="93" t="s">
        <v>75</v>
      </c>
      <c r="F20" s="21">
        <v>36</v>
      </c>
      <c r="G20" s="90">
        <v>360</v>
      </c>
      <c r="H20" s="217">
        <v>1900000</v>
      </c>
      <c r="I20" s="218"/>
      <c r="J20" s="89">
        <f>+H20</f>
        <v>1900000</v>
      </c>
    </row>
    <row r="21" spans="1:18" ht="25.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0"/>
      <c r="I21" s="221"/>
      <c r="J21" s="23">
        <f>J20</f>
        <v>1900000</v>
      </c>
    </row>
    <row r="22" spans="1:18" x14ac:dyDescent="0.25">
      <c r="A22" s="208"/>
      <c r="B22" s="208"/>
      <c r="C22" s="208"/>
      <c r="D22" s="208"/>
      <c r="E22" s="24"/>
      <c r="F22" s="24"/>
      <c r="G22" s="24"/>
      <c r="H22" s="25"/>
      <c r="I22" s="25"/>
      <c r="J22" s="26"/>
    </row>
    <row r="23" spans="1:18" x14ac:dyDescent="0.25">
      <c r="A23" s="24"/>
      <c r="B23" s="24"/>
      <c r="C23" s="24"/>
      <c r="D23" s="24"/>
      <c r="E23" s="24"/>
      <c r="F23" s="24"/>
      <c r="G23" s="24"/>
      <c r="H23" s="27" t="s">
        <v>52</v>
      </c>
      <c r="I23" s="27"/>
      <c r="J23" s="26">
        <f>J21*1%</f>
        <v>19000</v>
      </c>
    </row>
    <row r="24" spans="1:18" ht="16.5" thickBot="1" x14ac:dyDescent="0.3">
      <c r="E24" s="1"/>
      <c r="F24" s="1"/>
      <c r="G24" s="1"/>
      <c r="H24" s="29" t="s">
        <v>26</v>
      </c>
      <c r="I24" s="29"/>
      <c r="J24" s="30">
        <f>J21*2%</f>
        <v>38000</v>
      </c>
      <c r="K24" s="94"/>
      <c r="R24" s="2" t="s">
        <v>27</v>
      </c>
    </row>
    <row r="25" spans="1:18" x14ac:dyDescent="0.25">
      <c r="E25" s="1"/>
      <c r="F25" s="1"/>
      <c r="G25" s="1"/>
      <c r="H25" s="31" t="s">
        <v>28</v>
      </c>
      <c r="I25" s="31"/>
      <c r="J25" s="32">
        <f>J21+J23-J24</f>
        <v>1881000</v>
      </c>
    </row>
    <row r="26" spans="1:18" x14ac:dyDescent="0.25">
      <c r="A26" s="1" t="s">
        <v>76</v>
      </c>
      <c r="E26" s="1"/>
      <c r="F26" s="1"/>
      <c r="G26" s="1"/>
      <c r="H26" s="31"/>
      <c r="I26" s="31"/>
      <c r="J26" s="32"/>
    </row>
    <row r="27" spans="1:18" x14ac:dyDescent="0.25">
      <c r="A27" s="33"/>
      <c r="E27" s="1"/>
      <c r="F27" s="1"/>
      <c r="G27" s="1"/>
      <c r="H27" s="31"/>
      <c r="I27" s="31"/>
      <c r="J27" s="32"/>
    </row>
    <row r="28" spans="1:18" x14ac:dyDescent="0.25">
      <c r="E28" s="1"/>
      <c r="F28" s="1"/>
      <c r="G28" s="1"/>
      <c r="H28" s="31"/>
      <c r="I28" s="31"/>
      <c r="J28" s="32"/>
    </row>
    <row r="29" spans="1:18" x14ac:dyDescent="0.25">
      <c r="A29" s="70" t="s">
        <v>29</v>
      </c>
    </row>
    <row r="30" spans="1:18" x14ac:dyDescent="0.25">
      <c r="A30" s="45" t="s">
        <v>30</v>
      </c>
      <c r="B30" s="36"/>
      <c r="C30" s="36"/>
      <c r="D30" s="36"/>
      <c r="E30" s="10"/>
    </row>
    <row r="31" spans="1:18" x14ac:dyDescent="0.25">
      <c r="A31" s="71" t="s">
        <v>31</v>
      </c>
      <c r="B31" s="36"/>
      <c r="C31" s="36"/>
      <c r="D31" s="10"/>
      <c r="E31" s="10"/>
    </row>
    <row r="32" spans="1:18" x14ac:dyDescent="0.25">
      <c r="A32" s="72" t="s">
        <v>32</v>
      </c>
      <c r="B32" s="38"/>
      <c r="C32" s="38"/>
      <c r="D32" s="91"/>
      <c r="E32" s="10"/>
    </row>
    <row r="33" spans="1:10" x14ac:dyDescent="0.25">
      <c r="A33" s="45" t="s">
        <v>0</v>
      </c>
      <c r="B33" s="40"/>
      <c r="C33" s="40"/>
      <c r="D33" s="38"/>
      <c r="E33" s="10"/>
    </row>
    <row r="34" spans="1:10" x14ac:dyDescent="0.25">
      <c r="A34" s="41"/>
      <c r="B34" s="41"/>
      <c r="C34" s="41"/>
      <c r="D34" s="41"/>
    </row>
    <row r="35" spans="1:10" x14ac:dyDescent="0.25">
      <c r="A35" s="42"/>
      <c r="B35" s="42"/>
      <c r="C35" s="42"/>
      <c r="D35" s="92"/>
    </row>
    <row r="36" spans="1:10" x14ac:dyDescent="0.25">
      <c r="H36" s="43" t="s">
        <v>53</v>
      </c>
      <c r="I36" s="237" t="str">
        <f>+J13</f>
        <v xml:space="preserve"> 02 Desember 2021</v>
      </c>
      <c r="J36" s="237"/>
    </row>
    <row r="43" spans="1:10" x14ac:dyDescent="0.25">
      <c r="H43" s="238" t="s">
        <v>34</v>
      </c>
      <c r="I43" s="238"/>
      <c r="J43" s="238"/>
    </row>
  </sheetData>
  <mergeCells count="7">
    <mergeCell ref="H43:J43"/>
    <mergeCell ref="A10:J10"/>
    <mergeCell ref="H19:I19"/>
    <mergeCell ref="H20:I20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6"/>
  <sheetViews>
    <sheetView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20.1406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281</v>
      </c>
      <c r="H12" s="247"/>
      <c r="I12" s="164" t="s">
        <v>10</v>
      </c>
      <c r="J12" s="8" t="s">
        <v>280</v>
      </c>
    </row>
    <row r="13" spans="1:10" x14ac:dyDescent="0.25">
      <c r="G13" s="247" t="s">
        <v>11</v>
      </c>
      <c r="H13" s="247"/>
      <c r="I13" s="164" t="s">
        <v>10</v>
      </c>
      <c r="J13" s="9" t="s">
        <v>282</v>
      </c>
    </row>
    <row r="14" spans="1:10" x14ac:dyDescent="0.25">
      <c r="G14" s="247" t="s">
        <v>82</v>
      </c>
      <c r="H14" s="247"/>
      <c r="I14" s="164" t="s">
        <v>10</v>
      </c>
      <c r="J14" s="2" t="s">
        <v>83</v>
      </c>
    </row>
    <row r="15" spans="1:10" x14ac:dyDescent="0.25">
      <c r="A15" s="2" t="s">
        <v>13</v>
      </c>
      <c r="B15" s="8" t="s">
        <v>14</v>
      </c>
      <c r="C15" s="8"/>
      <c r="I15" s="164"/>
      <c r="J15" s="2" t="s">
        <v>277</v>
      </c>
    </row>
    <row r="16" spans="1:10" ht="16.5" thickBot="1" x14ac:dyDescent="0.3"/>
    <row r="17" spans="1:12" ht="26.25" customHeight="1" x14ac:dyDescent="0.25">
      <c r="A17" s="11" t="s">
        <v>15</v>
      </c>
      <c r="B17" s="165" t="s">
        <v>16</v>
      </c>
      <c r="C17" s="165" t="s">
        <v>17</v>
      </c>
      <c r="D17" s="165" t="s">
        <v>18</v>
      </c>
      <c r="E17" s="165" t="s">
        <v>19</v>
      </c>
      <c r="F17" s="163" t="s">
        <v>20</v>
      </c>
      <c r="G17" s="163" t="s">
        <v>21</v>
      </c>
      <c r="H17" s="215" t="s">
        <v>22</v>
      </c>
      <c r="I17" s="216"/>
      <c r="J17" s="14" t="s">
        <v>23</v>
      </c>
    </row>
    <row r="18" spans="1:12" ht="30" customHeight="1" x14ac:dyDescent="0.25">
      <c r="A18" s="15">
        <v>1</v>
      </c>
      <c r="B18" s="16">
        <f>'[8]404033'!E3</f>
        <v>44521</v>
      </c>
      <c r="C18" s="104">
        <f>'[8]404033'!A3</f>
        <v>404033</v>
      </c>
      <c r="D18" s="19" t="s">
        <v>278</v>
      </c>
      <c r="E18" s="19" t="s">
        <v>86</v>
      </c>
      <c r="F18" s="20">
        <v>2</v>
      </c>
      <c r="G18" s="105">
        <f>'[8]404033'!N5</f>
        <v>59.03</v>
      </c>
      <c r="H18" s="242">
        <v>7000</v>
      </c>
      <c r="I18" s="243"/>
      <c r="J18" s="166">
        <f>G18*H18</f>
        <v>413210</v>
      </c>
      <c r="L18"/>
    </row>
    <row r="19" spans="1:12" ht="30" customHeight="1" x14ac:dyDescent="0.25">
      <c r="A19" s="15">
        <f>A18+1</f>
        <v>2</v>
      </c>
      <c r="B19" s="16">
        <f>'[8]403897'!E3</f>
        <v>44521</v>
      </c>
      <c r="C19" s="104">
        <f>'[8]403897'!A3</f>
        <v>403897</v>
      </c>
      <c r="D19" s="19" t="s">
        <v>278</v>
      </c>
      <c r="E19" s="19" t="s">
        <v>86</v>
      </c>
      <c r="F19" s="20">
        <v>42</v>
      </c>
      <c r="G19" s="106">
        <f>'[8]403897'!N45</f>
        <v>674.12824999999998</v>
      </c>
      <c r="H19" s="242">
        <v>7000</v>
      </c>
      <c r="I19" s="243"/>
      <c r="J19" s="166">
        <f t="shared" ref="J19:J41" si="0">G19*H19</f>
        <v>4718897.75</v>
      </c>
      <c r="L19"/>
    </row>
    <row r="20" spans="1:12" ht="30" customHeight="1" x14ac:dyDescent="0.25">
      <c r="A20" s="15">
        <f t="shared" ref="A20:A41" si="1">A19+1</f>
        <v>3</v>
      </c>
      <c r="B20" s="16">
        <f>'[8]403220'!E3</f>
        <v>44522</v>
      </c>
      <c r="C20" s="104">
        <f>'[8]403220'!A3</f>
        <v>403220</v>
      </c>
      <c r="D20" s="19" t="s">
        <v>278</v>
      </c>
      <c r="E20" s="19" t="s">
        <v>86</v>
      </c>
      <c r="F20" s="20">
        <v>2</v>
      </c>
      <c r="G20" s="106">
        <f>'[8]403220'!N5</f>
        <v>51.5</v>
      </c>
      <c r="H20" s="242">
        <v>7000</v>
      </c>
      <c r="I20" s="243"/>
      <c r="J20" s="166">
        <f t="shared" si="0"/>
        <v>360500</v>
      </c>
      <c r="L20"/>
    </row>
    <row r="21" spans="1:12" ht="30" customHeight="1" x14ac:dyDescent="0.25">
      <c r="A21" s="15">
        <f t="shared" si="1"/>
        <v>4</v>
      </c>
      <c r="B21" s="16">
        <f>'[8]406077'!E3</f>
        <v>44522</v>
      </c>
      <c r="C21" s="104">
        <f>'[8]406077'!A3</f>
        <v>406077</v>
      </c>
      <c r="D21" s="19" t="s">
        <v>278</v>
      </c>
      <c r="E21" s="19" t="s">
        <v>86</v>
      </c>
      <c r="F21" s="20">
        <v>13</v>
      </c>
      <c r="G21" s="106">
        <f>'[8]406077'!N16</f>
        <v>178.08950000000002</v>
      </c>
      <c r="H21" s="242">
        <v>7000</v>
      </c>
      <c r="I21" s="243"/>
      <c r="J21" s="166">
        <f t="shared" si="0"/>
        <v>1246626.5</v>
      </c>
      <c r="L21"/>
    </row>
    <row r="22" spans="1:12" ht="30" customHeight="1" x14ac:dyDescent="0.25">
      <c r="A22" s="15">
        <f t="shared" si="1"/>
        <v>5</v>
      </c>
      <c r="B22" s="16">
        <f>'[8]403222'!E3</f>
        <v>44523</v>
      </c>
      <c r="C22" s="104">
        <f>'[8]403222'!A3</f>
        <v>403222</v>
      </c>
      <c r="D22" s="19" t="s">
        <v>278</v>
      </c>
      <c r="E22" s="19" t="s">
        <v>86</v>
      </c>
      <c r="F22" s="20">
        <v>1</v>
      </c>
      <c r="G22" s="106">
        <f>'[8]403222'!N4</f>
        <v>18</v>
      </c>
      <c r="H22" s="242">
        <v>7000</v>
      </c>
      <c r="I22" s="243"/>
      <c r="J22" s="166">
        <f t="shared" si="0"/>
        <v>126000</v>
      </c>
      <c r="L22"/>
    </row>
    <row r="23" spans="1:12" ht="30" customHeight="1" x14ac:dyDescent="0.25">
      <c r="A23" s="15">
        <f t="shared" si="1"/>
        <v>6</v>
      </c>
      <c r="B23" s="16">
        <f>'[8]403224'!E3</f>
        <v>44523</v>
      </c>
      <c r="C23" s="104">
        <f>'[8]403224'!A3</f>
        <v>403224</v>
      </c>
      <c r="D23" s="19" t="s">
        <v>278</v>
      </c>
      <c r="E23" s="19" t="s">
        <v>86</v>
      </c>
      <c r="F23" s="20">
        <v>4</v>
      </c>
      <c r="G23" s="106">
        <f>'[8]403224'!N7</f>
        <v>64.99199999999999</v>
      </c>
      <c r="H23" s="242">
        <v>7000</v>
      </c>
      <c r="I23" s="243"/>
      <c r="J23" s="166">
        <f t="shared" si="0"/>
        <v>454943.99999999994</v>
      </c>
      <c r="L23"/>
    </row>
    <row r="24" spans="1:12" ht="30" customHeight="1" x14ac:dyDescent="0.25">
      <c r="A24" s="15">
        <f t="shared" si="1"/>
        <v>7</v>
      </c>
      <c r="B24" s="16">
        <f>'[8]403098'!E3</f>
        <v>44523</v>
      </c>
      <c r="C24" s="104">
        <f>'[8]403098'!A3</f>
        <v>403098</v>
      </c>
      <c r="D24" s="19" t="s">
        <v>278</v>
      </c>
      <c r="E24" s="19" t="s">
        <v>86</v>
      </c>
      <c r="F24" s="20">
        <v>35</v>
      </c>
      <c r="G24" s="106">
        <f>'[8]403098'!N38</f>
        <v>647.43225000000007</v>
      </c>
      <c r="H24" s="242">
        <v>7000</v>
      </c>
      <c r="I24" s="243"/>
      <c r="J24" s="166">
        <f t="shared" si="0"/>
        <v>4532025.7500000009</v>
      </c>
      <c r="L24"/>
    </row>
    <row r="25" spans="1:12" ht="30" customHeight="1" x14ac:dyDescent="0.25">
      <c r="A25" s="15">
        <f t="shared" si="1"/>
        <v>8</v>
      </c>
      <c r="B25" s="16">
        <f>'[8]403226'!E3</f>
        <v>44524</v>
      </c>
      <c r="C25" s="104">
        <f>'[8]403226'!A3</f>
        <v>403226</v>
      </c>
      <c r="D25" s="19" t="s">
        <v>278</v>
      </c>
      <c r="E25" s="19" t="s">
        <v>86</v>
      </c>
      <c r="F25" s="20">
        <v>3</v>
      </c>
      <c r="G25" s="106">
        <f>'[8]403226'!N6</f>
        <v>38.823749999999997</v>
      </c>
      <c r="H25" s="242">
        <v>7000</v>
      </c>
      <c r="I25" s="243"/>
      <c r="J25" s="166">
        <f t="shared" si="0"/>
        <v>271766.25</v>
      </c>
      <c r="L25"/>
    </row>
    <row r="26" spans="1:12" ht="30" customHeight="1" x14ac:dyDescent="0.25">
      <c r="A26" s="15">
        <f t="shared" si="1"/>
        <v>9</v>
      </c>
      <c r="B26" s="16">
        <f>'[8]403704'!E3</f>
        <v>44524</v>
      </c>
      <c r="C26" s="104">
        <f>'[8]403224'!A3</f>
        <v>403224</v>
      </c>
      <c r="D26" s="19" t="s">
        <v>278</v>
      </c>
      <c r="E26" s="19" t="s">
        <v>86</v>
      </c>
      <c r="F26" s="20">
        <v>30</v>
      </c>
      <c r="G26" s="106">
        <f>'[8]403704'!N33</f>
        <v>692.74775</v>
      </c>
      <c r="H26" s="242">
        <v>7000</v>
      </c>
      <c r="I26" s="243"/>
      <c r="J26" s="166">
        <f t="shared" si="0"/>
        <v>4849234.25</v>
      </c>
      <c r="L26"/>
    </row>
    <row r="27" spans="1:12" ht="30" customHeight="1" x14ac:dyDescent="0.25">
      <c r="A27" s="15">
        <f t="shared" si="1"/>
        <v>10</v>
      </c>
      <c r="B27" s="16">
        <f>'[8]404036'!E3</f>
        <v>44525</v>
      </c>
      <c r="C27" s="104">
        <f>'[8]404036'!A3</f>
        <v>404036</v>
      </c>
      <c r="D27" s="19" t="s">
        <v>278</v>
      </c>
      <c r="E27" s="19" t="s">
        <v>86</v>
      </c>
      <c r="F27" s="20">
        <v>6</v>
      </c>
      <c r="G27" s="106">
        <f>'[8]404036'!N9</f>
        <v>180.55249999999998</v>
      </c>
      <c r="H27" s="242">
        <v>7000</v>
      </c>
      <c r="I27" s="243"/>
      <c r="J27" s="166">
        <f t="shared" si="0"/>
        <v>1263867.4999999998</v>
      </c>
      <c r="L27"/>
    </row>
    <row r="28" spans="1:12" ht="30" customHeight="1" x14ac:dyDescent="0.25">
      <c r="A28" s="15">
        <f t="shared" si="1"/>
        <v>11</v>
      </c>
      <c r="B28" s="16">
        <f>'[8]403707'!E3</f>
        <v>44525</v>
      </c>
      <c r="C28" s="104">
        <f>'[8]403707'!A3</f>
        <v>403707</v>
      </c>
      <c r="D28" s="19" t="s">
        <v>278</v>
      </c>
      <c r="E28" s="19" t="s">
        <v>86</v>
      </c>
      <c r="F28" s="20">
        <v>50</v>
      </c>
      <c r="G28" s="106">
        <f>'[8]403707'!N53</f>
        <v>699.99649999999997</v>
      </c>
      <c r="H28" s="242">
        <v>7000</v>
      </c>
      <c r="I28" s="243"/>
      <c r="J28" s="166">
        <f t="shared" si="0"/>
        <v>4899975.5</v>
      </c>
      <c r="L28"/>
    </row>
    <row r="29" spans="1:12" ht="30" customHeight="1" x14ac:dyDescent="0.25">
      <c r="A29" s="15">
        <f t="shared" si="1"/>
        <v>12</v>
      </c>
      <c r="B29" s="16">
        <f>'[8]404040'!E3</f>
        <v>44526</v>
      </c>
      <c r="C29" s="104">
        <f>'[8]404040'!A3</f>
        <v>404040</v>
      </c>
      <c r="D29" s="19" t="s">
        <v>278</v>
      </c>
      <c r="E29" s="19" t="s">
        <v>86</v>
      </c>
      <c r="F29" s="107">
        <v>3</v>
      </c>
      <c r="G29" s="105">
        <f>'[8]404040'!N6</f>
        <v>27.464999999999996</v>
      </c>
      <c r="H29" s="242">
        <v>7000</v>
      </c>
      <c r="I29" s="243"/>
      <c r="J29" s="111">
        <f t="shared" si="0"/>
        <v>192254.99999999997</v>
      </c>
      <c r="L29"/>
    </row>
    <row r="30" spans="1:12" ht="30" customHeight="1" x14ac:dyDescent="0.25">
      <c r="A30" s="15">
        <f t="shared" si="1"/>
        <v>13</v>
      </c>
      <c r="B30" s="16">
        <f>'[8]403710'!E3</f>
        <v>44526</v>
      </c>
      <c r="C30" s="104">
        <f>'[8]403710'!A3</f>
        <v>403710</v>
      </c>
      <c r="D30" s="19" t="s">
        <v>278</v>
      </c>
      <c r="E30" s="19" t="s">
        <v>86</v>
      </c>
      <c r="F30" s="20">
        <v>31</v>
      </c>
      <c r="G30" s="106">
        <f>'[8]403710'!N34</f>
        <v>600.78324999999995</v>
      </c>
      <c r="H30" s="242">
        <v>7000</v>
      </c>
      <c r="I30" s="243"/>
      <c r="J30" s="166">
        <f t="shared" si="0"/>
        <v>4205482.75</v>
      </c>
      <c r="L30"/>
    </row>
    <row r="31" spans="1:12" ht="30" customHeight="1" x14ac:dyDescent="0.25">
      <c r="A31" s="15">
        <f t="shared" si="1"/>
        <v>14</v>
      </c>
      <c r="B31" s="16">
        <f>'[8]403712'!E3</f>
        <v>44526</v>
      </c>
      <c r="C31" s="104">
        <f>'[8]403712'!A3</f>
        <v>403712</v>
      </c>
      <c r="D31" s="19" t="s">
        <v>278</v>
      </c>
      <c r="E31" s="19" t="s">
        <v>86</v>
      </c>
      <c r="F31" s="20">
        <v>12</v>
      </c>
      <c r="G31" s="106">
        <f>'[8]403712'!N15</f>
        <v>184.02499999999998</v>
      </c>
      <c r="H31" s="242">
        <v>7000</v>
      </c>
      <c r="I31" s="243"/>
      <c r="J31" s="166">
        <f t="shared" si="0"/>
        <v>1288174.9999999998</v>
      </c>
      <c r="L31"/>
    </row>
    <row r="32" spans="1:12" ht="30" customHeight="1" x14ac:dyDescent="0.25">
      <c r="A32" s="15">
        <f t="shared" si="1"/>
        <v>15</v>
      </c>
      <c r="B32" s="16">
        <f>'[8]404042'!E3</f>
        <v>44527</v>
      </c>
      <c r="C32" s="104">
        <f>'[8]404042'!A3</f>
        <v>404042</v>
      </c>
      <c r="D32" s="19" t="s">
        <v>278</v>
      </c>
      <c r="E32" s="19" t="s">
        <v>86</v>
      </c>
      <c r="F32" s="20">
        <v>2</v>
      </c>
      <c r="G32" s="106">
        <f>'[8]404042'!N5</f>
        <v>26.966999999999999</v>
      </c>
      <c r="H32" s="242">
        <v>7000</v>
      </c>
      <c r="I32" s="243"/>
      <c r="J32" s="166">
        <f t="shared" si="0"/>
        <v>188769</v>
      </c>
      <c r="L32"/>
    </row>
    <row r="33" spans="1:12" ht="30" customHeight="1" x14ac:dyDescent="0.25">
      <c r="A33" s="15">
        <f t="shared" si="1"/>
        <v>16</v>
      </c>
      <c r="B33" s="16">
        <f>'[8]403720'!E3</f>
        <v>44527</v>
      </c>
      <c r="C33" s="104">
        <f>'[8]403720'!A3</f>
        <v>403720</v>
      </c>
      <c r="D33" s="19" t="s">
        <v>278</v>
      </c>
      <c r="E33" s="19" t="s">
        <v>86</v>
      </c>
      <c r="F33" s="20">
        <v>68</v>
      </c>
      <c r="G33" s="106">
        <f>'[8]403720'!N71</f>
        <v>872.15275000000008</v>
      </c>
      <c r="H33" s="242">
        <v>7000</v>
      </c>
      <c r="I33" s="243"/>
      <c r="J33" s="166">
        <f t="shared" si="0"/>
        <v>6105069.2500000009</v>
      </c>
      <c r="L33"/>
    </row>
    <row r="34" spans="1:12" ht="30" customHeight="1" x14ac:dyDescent="0.25">
      <c r="A34" s="15">
        <f t="shared" si="1"/>
        <v>17</v>
      </c>
      <c r="B34" s="16">
        <f>'[8]404046'!E3</f>
        <v>44528</v>
      </c>
      <c r="C34" s="104">
        <f>'[8]404046'!A3</f>
        <v>404046</v>
      </c>
      <c r="D34" s="19" t="s">
        <v>278</v>
      </c>
      <c r="E34" s="19" t="s">
        <v>86</v>
      </c>
      <c r="F34" s="20">
        <v>3</v>
      </c>
      <c r="G34" s="106">
        <f>'[8]404046'!N6</f>
        <v>57.1</v>
      </c>
      <c r="H34" s="242">
        <v>7000</v>
      </c>
      <c r="I34" s="243"/>
      <c r="J34" s="166">
        <f t="shared" si="0"/>
        <v>399700</v>
      </c>
      <c r="L34"/>
    </row>
    <row r="35" spans="1:12" ht="30" customHeight="1" x14ac:dyDescent="0.25">
      <c r="A35" s="15">
        <f t="shared" si="1"/>
        <v>18</v>
      </c>
      <c r="B35" s="16">
        <f>'[8]404044'!E3</f>
        <v>44528</v>
      </c>
      <c r="C35" s="104">
        <f>'[8]404044'!A3</f>
        <v>404044</v>
      </c>
      <c r="D35" s="19" t="s">
        <v>278</v>
      </c>
      <c r="E35" s="19" t="s">
        <v>86</v>
      </c>
      <c r="F35" s="20">
        <v>4</v>
      </c>
      <c r="G35" s="106">
        <f>'[8]404044'!N7</f>
        <v>95.74799999999999</v>
      </c>
      <c r="H35" s="242">
        <v>7000</v>
      </c>
      <c r="I35" s="243"/>
      <c r="J35" s="166">
        <f t="shared" si="0"/>
        <v>670235.99999999988</v>
      </c>
      <c r="L35"/>
    </row>
    <row r="36" spans="1:12" ht="30" customHeight="1" x14ac:dyDescent="0.25">
      <c r="A36" s="15">
        <f t="shared" si="1"/>
        <v>19</v>
      </c>
      <c r="B36" s="16">
        <f>'[8]403725'!E3</f>
        <v>44528</v>
      </c>
      <c r="C36" s="104">
        <f>'[8]403725'!A3</f>
        <v>403725</v>
      </c>
      <c r="D36" s="19" t="s">
        <v>278</v>
      </c>
      <c r="E36" s="19" t="s">
        <v>86</v>
      </c>
      <c r="F36" s="20">
        <v>28</v>
      </c>
      <c r="G36" s="106">
        <f>'[8]403725'!N31</f>
        <v>644.18025</v>
      </c>
      <c r="H36" s="242">
        <v>7000</v>
      </c>
      <c r="I36" s="243"/>
      <c r="J36" s="166">
        <f t="shared" si="0"/>
        <v>4509261.75</v>
      </c>
      <c r="L36"/>
    </row>
    <row r="37" spans="1:12" ht="30" customHeight="1" x14ac:dyDescent="0.25">
      <c r="A37" s="15">
        <f t="shared" si="1"/>
        <v>20</v>
      </c>
      <c r="B37" s="16">
        <f>'[8]403727'!E3</f>
        <v>44528</v>
      </c>
      <c r="C37" s="104">
        <f>'[8]403727'!A3</f>
        <v>403727</v>
      </c>
      <c r="D37" s="19" t="s">
        <v>278</v>
      </c>
      <c r="E37" s="19" t="s">
        <v>86</v>
      </c>
      <c r="F37" s="107">
        <v>11</v>
      </c>
      <c r="G37" s="105">
        <f>'[8]403727'!N14</f>
        <v>104</v>
      </c>
      <c r="H37" s="242">
        <v>7000</v>
      </c>
      <c r="I37" s="243"/>
      <c r="J37" s="111">
        <f t="shared" si="0"/>
        <v>728000</v>
      </c>
      <c r="L37"/>
    </row>
    <row r="38" spans="1:12" ht="30" customHeight="1" x14ac:dyDescent="0.25">
      <c r="A38" s="15">
        <f t="shared" si="1"/>
        <v>21</v>
      </c>
      <c r="B38" s="16">
        <f>'[8]406158'!E3</f>
        <v>44529</v>
      </c>
      <c r="C38" s="104">
        <f>'[8]406158'!A3</f>
        <v>406158</v>
      </c>
      <c r="D38" s="19" t="s">
        <v>278</v>
      </c>
      <c r="E38" s="19" t="s">
        <v>86</v>
      </c>
      <c r="F38" s="20">
        <v>2</v>
      </c>
      <c r="G38" s="106">
        <f>'[8]406158'!N5</f>
        <v>15.717500000000001</v>
      </c>
      <c r="H38" s="242">
        <v>7000</v>
      </c>
      <c r="I38" s="243"/>
      <c r="J38" s="166">
        <f t="shared" si="0"/>
        <v>110022.50000000001</v>
      </c>
      <c r="L38"/>
    </row>
    <row r="39" spans="1:12" ht="30" customHeight="1" x14ac:dyDescent="0.25">
      <c r="A39" s="15">
        <f t="shared" si="1"/>
        <v>22</v>
      </c>
      <c r="B39" s="16">
        <f>'[8]403735'!E3</f>
        <v>44529</v>
      </c>
      <c r="C39" s="104">
        <f>'[8]403735'!A3</f>
        <v>403735</v>
      </c>
      <c r="D39" s="19" t="s">
        <v>278</v>
      </c>
      <c r="E39" s="19" t="s">
        <v>86</v>
      </c>
      <c r="F39" s="20">
        <v>13</v>
      </c>
      <c r="G39" s="106">
        <f>'[8]403735'!N16</f>
        <v>262.642</v>
      </c>
      <c r="H39" s="242">
        <v>7000</v>
      </c>
      <c r="I39" s="243"/>
      <c r="J39" s="166">
        <f t="shared" si="0"/>
        <v>1838494</v>
      </c>
      <c r="L39"/>
    </row>
    <row r="40" spans="1:12" ht="30" customHeight="1" x14ac:dyDescent="0.25">
      <c r="A40" s="15">
        <f t="shared" si="1"/>
        <v>23</v>
      </c>
      <c r="B40" s="16">
        <f>'[8]403953'!E3</f>
        <v>44530</v>
      </c>
      <c r="C40" s="104">
        <f>'[8]403953'!A3</f>
        <v>403953</v>
      </c>
      <c r="D40" s="19" t="s">
        <v>278</v>
      </c>
      <c r="E40" s="19" t="s">
        <v>86</v>
      </c>
      <c r="F40" s="20">
        <v>5</v>
      </c>
      <c r="G40" s="106">
        <f>'[8]403953'!N8</f>
        <v>73.097500000000011</v>
      </c>
      <c r="H40" s="242">
        <v>7000</v>
      </c>
      <c r="I40" s="243"/>
      <c r="J40" s="166">
        <f t="shared" si="0"/>
        <v>511682.50000000006</v>
      </c>
      <c r="L40"/>
    </row>
    <row r="41" spans="1:12" ht="30" customHeight="1" x14ac:dyDescent="0.25">
      <c r="A41" s="15">
        <f t="shared" si="1"/>
        <v>24</v>
      </c>
      <c r="B41" s="16">
        <f>'[8]403736'!E3</f>
        <v>44530</v>
      </c>
      <c r="C41" s="104">
        <f>'[8]403736'!A3</f>
        <v>403736</v>
      </c>
      <c r="D41" s="19" t="s">
        <v>278</v>
      </c>
      <c r="E41" s="19" t="s">
        <v>86</v>
      </c>
      <c r="F41" s="20">
        <v>41</v>
      </c>
      <c r="G41" s="106">
        <f>'[8]403736'!N44</f>
        <v>705.96799999999996</v>
      </c>
      <c r="H41" s="242">
        <v>7000</v>
      </c>
      <c r="I41" s="243"/>
      <c r="J41" s="166">
        <f t="shared" si="0"/>
        <v>4941776</v>
      </c>
      <c r="L41"/>
    </row>
    <row r="42" spans="1:12" ht="32.25" customHeight="1" thickBot="1" x14ac:dyDescent="0.3">
      <c r="A42" s="219" t="s">
        <v>24</v>
      </c>
      <c r="B42" s="220"/>
      <c r="C42" s="220"/>
      <c r="D42" s="220"/>
      <c r="E42" s="220"/>
      <c r="F42" s="220"/>
      <c r="G42" s="220"/>
      <c r="H42" s="220"/>
      <c r="I42" s="221"/>
      <c r="J42" s="23">
        <f>SUM(J18:J41)</f>
        <v>48825971.25</v>
      </c>
      <c r="L42" s="3">
        <f>'[8]404033'!P10+'[8]403897'!P50+'[8]403220'!P10+'[8]406077'!P21+'[8]403222'!P9+'[8]403224'!P12+'[8]403098'!P43+'[8]403226'!P11+'[8]403704'!P38+'[8]404036'!P14+'[8]403707'!P58+'[8]404040'!P11+'[8]403710'!P39+'[8]403712'!P20+'[8]404042'!P10+'[8]403720'!P76+'[8]404046'!P11+'[8]404044'!P12+'[8]403725'!P36+'[8]403727'!P19+'[8]406158'!P10+'[8]403735'!P21+'[8]403953'!P13+'[8]403736'!P49</f>
        <v>48337711.537500001</v>
      </c>
    </row>
    <row r="43" spans="1:12" x14ac:dyDescent="0.25">
      <c r="A43" s="208"/>
      <c r="B43" s="208"/>
      <c r="C43" s="162"/>
      <c r="D43" s="162"/>
      <c r="E43" s="162"/>
      <c r="F43" s="162"/>
      <c r="G43" s="162"/>
      <c r="H43" s="25"/>
      <c r="I43" s="25"/>
      <c r="J43" s="26"/>
    </row>
    <row r="44" spans="1:12" x14ac:dyDescent="0.25">
      <c r="A44" s="162"/>
      <c r="B44" s="162"/>
      <c r="C44" s="162"/>
      <c r="D44" s="162"/>
      <c r="E44" s="162"/>
      <c r="F44" s="162"/>
      <c r="G44" s="27" t="s">
        <v>87</v>
      </c>
      <c r="H44" s="27"/>
      <c r="I44" s="25"/>
      <c r="J44" s="26">
        <v>0</v>
      </c>
      <c r="L44" s="28"/>
    </row>
    <row r="45" spans="1:12" x14ac:dyDescent="0.25">
      <c r="A45" s="162"/>
      <c r="B45" s="162"/>
      <c r="C45" s="162"/>
      <c r="D45" s="162"/>
      <c r="E45" s="162"/>
      <c r="F45" s="162"/>
      <c r="G45" s="108" t="s">
        <v>88</v>
      </c>
      <c r="H45" s="108"/>
      <c r="I45" s="109"/>
      <c r="J45" s="110">
        <f>J42-J44</f>
        <v>48825971.25</v>
      </c>
      <c r="L45" s="28"/>
    </row>
    <row r="46" spans="1:12" x14ac:dyDescent="0.25">
      <c r="A46" s="162"/>
      <c r="B46" s="162"/>
      <c r="C46" s="162"/>
      <c r="D46" s="162"/>
      <c r="E46" s="162"/>
      <c r="F46" s="162"/>
      <c r="G46" s="27" t="s">
        <v>25</v>
      </c>
      <c r="H46" s="27"/>
      <c r="I46" s="28" t="e">
        <f>#REF!*1%</f>
        <v>#REF!</v>
      </c>
      <c r="J46" s="26">
        <f>J45*1%</f>
        <v>488259.71250000002</v>
      </c>
    </row>
    <row r="47" spans="1:12" ht="16.5" thickBot="1" x14ac:dyDescent="0.3">
      <c r="A47" s="162"/>
      <c r="B47" s="162"/>
      <c r="C47" s="162"/>
      <c r="D47" s="162"/>
      <c r="E47" s="162"/>
      <c r="F47" s="162"/>
      <c r="G47" s="67" t="s">
        <v>26</v>
      </c>
      <c r="H47" s="67"/>
      <c r="I47" s="30">
        <f>I43*10%</f>
        <v>0</v>
      </c>
      <c r="J47" s="30">
        <f>J45*2%</f>
        <v>976519.42500000005</v>
      </c>
    </row>
    <row r="48" spans="1:12" x14ac:dyDescent="0.25">
      <c r="E48" s="1"/>
      <c r="F48" s="1"/>
      <c r="G48" s="31" t="s">
        <v>89</v>
      </c>
      <c r="H48" s="31"/>
      <c r="I48" s="32" t="e">
        <f>I42+I46</f>
        <v>#REF!</v>
      </c>
      <c r="J48" s="32">
        <f>J45+J46-J47</f>
        <v>48337711.537500001</v>
      </c>
    </row>
    <row r="49" spans="1:10" x14ac:dyDescent="0.25">
      <c r="E49" s="1"/>
      <c r="F49" s="1"/>
      <c r="G49" s="31"/>
      <c r="H49" s="31"/>
      <c r="I49" s="32"/>
      <c r="J49" s="32"/>
    </row>
    <row r="50" spans="1:10" x14ac:dyDescent="0.25">
      <c r="A50" s="1" t="s">
        <v>279</v>
      </c>
      <c r="D50" s="1"/>
      <c r="E50" s="1"/>
      <c r="F50" s="1"/>
      <c r="G50" s="1"/>
      <c r="H50" s="31"/>
      <c r="I50" s="31"/>
      <c r="J50" s="32"/>
    </row>
    <row r="51" spans="1:10" x14ac:dyDescent="0.25">
      <c r="A51" s="33"/>
      <c r="D51" s="1"/>
      <c r="E51" s="1"/>
      <c r="F51" s="1"/>
      <c r="G51" s="1"/>
      <c r="H51" s="31"/>
      <c r="I51" s="31"/>
      <c r="J51" s="32"/>
    </row>
    <row r="52" spans="1:10" x14ac:dyDescent="0.25">
      <c r="D52" s="1"/>
      <c r="E52" s="1"/>
      <c r="F52" s="1"/>
      <c r="G52" s="1"/>
      <c r="H52" s="31"/>
      <c r="I52" s="31"/>
      <c r="J52" s="32"/>
    </row>
    <row r="53" spans="1:10" x14ac:dyDescent="0.25">
      <c r="A53" s="34" t="s">
        <v>29</v>
      </c>
    </row>
    <row r="54" spans="1:10" x14ac:dyDescent="0.25">
      <c r="A54" s="35" t="s">
        <v>30</v>
      </c>
      <c r="B54" s="36"/>
      <c r="C54" s="36"/>
      <c r="D54" s="10"/>
      <c r="E54" s="10"/>
      <c r="F54" s="10"/>
      <c r="G54" s="10"/>
    </row>
    <row r="55" spans="1:10" x14ac:dyDescent="0.25">
      <c r="A55" s="35" t="s">
        <v>31</v>
      </c>
      <c r="B55" s="36"/>
      <c r="C55" s="36"/>
      <c r="D55" s="10"/>
      <c r="E55" s="10"/>
      <c r="F55" s="10"/>
      <c r="G55" s="10"/>
    </row>
    <row r="56" spans="1:10" x14ac:dyDescent="0.25">
      <c r="A56" s="37" t="s">
        <v>32</v>
      </c>
      <c r="B56" s="38"/>
      <c r="C56" s="38"/>
      <c r="D56" s="10"/>
      <c r="E56" s="10"/>
      <c r="F56" s="10"/>
      <c r="G56" s="10"/>
    </row>
    <row r="57" spans="1:10" x14ac:dyDescent="0.25">
      <c r="A57" s="39" t="s">
        <v>0</v>
      </c>
      <c r="B57" s="40"/>
      <c r="C57" s="40"/>
      <c r="D57" s="10"/>
      <c r="E57" s="10"/>
      <c r="F57" s="10"/>
      <c r="G57" s="10"/>
    </row>
    <row r="58" spans="1:10" x14ac:dyDescent="0.25">
      <c r="A58" s="42"/>
      <c r="B58" s="42"/>
      <c r="C58" s="42"/>
    </row>
    <row r="59" spans="1:10" x14ac:dyDescent="0.25">
      <c r="H59" s="43" t="s">
        <v>33</v>
      </c>
      <c r="I59" s="209" t="str">
        <f>+J13</f>
        <v xml:space="preserve"> 21 Desember 2021</v>
      </c>
      <c r="J59" s="210"/>
    </row>
    <row r="63" spans="1:10" ht="18" customHeight="1" x14ac:dyDescent="0.25"/>
    <row r="64" spans="1:10" ht="17.25" customHeight="1" x14ac:dyDescent="0.25"/>
    <row r="66" spans="8:10" x14ac:dyDescent="0.25">
      <c r="H66" s="211" t="s">
        <v>34</v>
      </c>
      <c r="I66" s="211"/>
      <c r="J66" s="211"/>
    </row>
  </sheetData>
  <mergeCells count="33">
    <mergeCell ref="A43:B43"/>
    <mergeCell ref="I59:J59"/>
    <mergeCell ref="H66:J66"/>
    <mergeCell ref="H37:I37"/>
    <mergeCell ref="H38:I38"/>
    <mergeCell ref="H39:I39"/>
    <mergeCell ref="H40:I40"/>
    <mergeCell ref="H41:I41"/>
    <mergeCell ref="A42:I42"/>
    <mergeCell ref="H36:I36"/>
    <mergeCell ref="H25:I25"/>
    <mergeCell ref="H26:I26"/>
    <mergeCell ref="H27:I27"/>
    <mergeCell ref="H28:I28"/>
    <mergeCell ref="H29:I29"/>
    <mergeCell ref="H30:I30"/>
    <mergeCell ref="H31:I31"/>
    <mergeCell ref="H32:I32"/>
    <mergeCell ref="H33:I33"/>
    <mergeCell ref="H34:I34"/>
    <mergeCell ref="H35:I35"/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1"/>
  <sheetViews>
    <sheetView workbookViewId="0">
      <selection activeCell="J12" sqref="J12: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97" t="s">
        <v>7</v>
      </c>
      <c r="B12" s="97" t="s">
        <v>80</v>
      </c>
      <c r="C12" s="97"/>
      <c r="D12" s="97"/>
      <c r="E12" s="97"/>
      <c r="F12" s="97"/>
      <c r="G12" s="244" t="s">
        <v>9</v>
      </c>
      <c r="H12" s="244"/>
      <c r="I12" s="98" t="s">
        <v>10</v>
      </c>
      <c r="J12" s="8" t="s">
        <v>287</v>
      </c>
    </row>
    <row r="13" spans="1:10" x14ac:dyDescent="0.25">
      <c r="A13" s="97"/>
      <c r="B13" s="97"/>
      <c r="C13" s="97"/>
      <c r="D13" s="97"/>
      <c r="E13" s="97"/>
      <c r="F13" s="97"/>
      <c r="G13" s="244" t="s">
        <v>11</v>
      </c>
      <c r="H13" s="244"/>
      <c r="I13" s="98" t="s">
        <v>10</v>
      </c>
      <c r="J13" s="9" t="s">
        <v>282</v>
      </c>
    </row>
    <row r="14" spans="1:10" x14ac:dyDescent="0.25">
      <c r="A14" s="97"/>
      <c r="B14" s="97"/>
      <c r="C14" s="97"/>
      <c r="D14" s="97"/>
      <c r="E14" s="97"/>
      <c r="F14" s="97"/>
      <c r="G14" s="244" t="s">
        <v>82</v>
      </c>
      <c r="H14" s="244"/>
      <c r="I14" s="98" t="s">
        <v>10</v>
      </c>
      <c r="J14" s="97" t="s">
        <v>283</v>
      </c>
    </row>
    <row r="15" spans="1:10" x14ac:dyDescent="0.25">
      <c r="A15" s="97" t="s">
        <v>13</v>
      </c>
      <c r="B15" s="97" t="s">
        <v>14</v>
      </c>
      <c r="C15" s="97"/>
      <c r="D15" s="97"/>
      <c r="E15" s="97"/>
      <c r="F15" s="97"/>
      <c r="G15" s="97"/>
      <c r="H15" s="99"/>
      <c r="I15" s="98"/>
      <c r="J15" s="97" t="s">
        <v>284</v>
      </c>
    </row>
    <row r="16" spans="1:10" ht="16.5" thickBot="1" x14ac:dyDescent="0.3">
      <c r="A16" s="97"/>
      <c r="B16" s="97"/>
      <c r="C16" s="97"/>
      <c r="D16" s="97"/>
      <c r="E16" s="97"/>
      <c r="F16" s="97"/>
      <c r="G16" s="97"/>
      <c r="H16" s="99"/>
      <c r="I16" s="99"/>
      <c r="J16" s="97"/>
    </row>
    <row r="17" spans="1:12" ht="26.25" customHeight="1" x14ac:dyDescent="0.25">
      <c r="A17" s="167" t="s">
        <v>15</v>
      </c>
      <c r="B17" s="168" t="s">
        <v>16</v>
      </c>
      <c r="C17" s="168" t="s">
        <v>17</v>
      </c>
      <c r="D17" s="168" t="s">
        <v>18</v>
      </c>
      <c r="E17" s="168" t="s">
        <v>19</v>
      </c>
      <c r="F17" s="169" t="s">
        <v>20</v>
      </c>
      <c r="G17" s="169" t="s">
        <v>21</v>
      </c>
      <c r="H17" s="261" t="s">
        <v>22</v>
      </c>
      <c r="I17" s="262"/>
      <c r="J17" s="170" t="s">
        <v>23</v>
      </c>
    </row>
    <row r="18" spans="1:12" ht="39" customHeight="1" x14ac:dyDescent="0.25">
      <c r="A18" s="15">
        <v>1</v>
      </c>
      <c r="B18" s="16">
        <f>'[9]402444'!E3</f>
        <v>44501</v>
      </c>
      <c r="C18" s="104">
        <f>'[9]402444'!A3</f>
        <v>402444</v>
      </c>
      <c r="D18" s="19" t="s">
        <v>263</v>
      </c>
      <c r="E18" s="19" t="s">
        <v>285</v>
      </c>
      <c r="F18" s="20">
        <v>2</v>
      </c>
      <c r="G18" s="105">
        <v>100</v>
      </c>
      <c r="H18" s="242">
        <v>7000</v>
      </c>
      <c r="I18" s="243"/>
      <c r="J18" s="166">
        <f>G18*H18</f>
        <v>700000</v>
      </c>
      <c r="L18"/>
    </row>
    <row r="19" spans="1:12" ht="39" customHeight="1" x14ac:dyDescent="0.25">
      <c r="A19" s="15">
        <f>A18+1</f>
        <v>2</v>
      </c>
      <c r="B19" s="16">
        <f>'[9]402449'!E3</f>
        <v>44502</v>
      </c>
      <c r="C19" s="104">
        <f>'[9]402449'!A3</f>
        <v>402449</v>
      </c>
      <c r="D19" s="19" t="s">
        <v>263</v>
      </c>
      <c r="E19" s="19" t="s">
        <v>285</v>
      </c>
      <c r="F19" s="20">
        <v>7</v>
      </c>
      <c r="G19" s="106">
        <f>'[9]402449'!N10</f>
        <v>347.28750000000002</v>
      </c>
      <c r="H19" s="242">
        <v>7000</v>
      </c>
      <c r="I19" s="243"/>
      <c r="J19" s="166">
        <f t="shared" ref="J19:J36" si="0">G19*H19</f>
        <v>2431012.5</v>
      </c>
      <c r="L19"/>
    </row>
    <row r="20" spans="1:12" ht="39" customHeight="1" x14ac:dyDescent="0.25">
      <c r="A20" s="15">
        <f t="shared" ref="A20:A36" si="1">A19+1</f>
        <v>3</v>
      </c>
      <c r="B20" s="16">
        <f>'[9]402323'!E3</f>
        <v>44503</v>
      </c>
      <c r="C20" s="104">
        <f>'[9]402323'!A3</f>
        <v>402323</v>
      </c>
      <c r="D20" s="19" t="s">
        <v>263</v>
      </c>
      <c r="E20" s="19" t="s">
        <v>285</v>
      </c>
      <c r="F20" s="20">
        <v>7</v>
      </c>
      <c r="G20" s="106">
        <f>'[9]402323'!N10</f>
        <v>301</v>
      </c>
      <c r="H20" s="242">
        <v>7000</v>
      </c>
      <c r="I20" s="243"/>
      <c r="J20" s="166">
        <f t="shared" si="0"/>
        <v>2107000</v>
      </c>
      <c r="L20"/>
    </row>
    <row r="21" spans="1:12" ht="39" customHeight="1" x14ac:dyDescent="0.25">
      <c r="A21" s="15">
        <f t="shared" si="1"/>
        <v>4</v>
      </c>
      <c r="B21" s="16">
        <f>'[9]403328'!E3</f>
        <v>44504</v>
      </c>
      <c r="C21" s="104">
        <f>'[9]403328'!A3</f>
        <v>403328</v>
      </c>
      <c r="D21" s="19" t="s">
        <v>263</v>
      </c>
      <c r="E21" s="19" t="s">
        <v>285</v>
      </c>
      <c r="F21" s="20">
        <v>1</v>
      </c>
      <c r="G21" s="106">
        <v>100</v>
      </c>
      <c r="H21" s="242">
        <v>7000</v>
      </c>
      <c r="I21" s="243"/>
      <c r="J21" s="166">
        <f>G21*H21</f>
        <v>700000</v>
      </c>
      <c r="L21"/>
    </row>
    <row r="22" spans="1:12" ht="39" customHeight="1" x14ac:dyDescent="0.25">
      <c r="A22" s="15">
        <f t="shared" si="1"/>
        <v>5</v>
      </c>
      <c r="B22" s="16">
        <f>'[9]402336'!E3</f>
        <v>44506</v>
      </c>
      <c r="C22" s="104">
        <f>'[9]402336'!A3</f>
        <v>402336</v>
      </c>
      <c r="D22" s="19" t="s">
        <v>263</v>
      </c>
      <c r="E22" s="19" t="s">
        <v>285</v>
      </c>
      <c r="F22" s="20">
        <v>3</v>
      </c>
      <c r="G22" s="106">
        <f>'[9]402336'!N6</f>
        <v>105.84</v>
      </c>
      <c r="H22" s="242">
        <v>7000</v>
      </c>
      <c r="I22" s="243"/>
      <c r="J22" s="166">
        <f>G22*H22</f>
        <v>740880</v>
      </c>
      <c r="L22"/>
    </row>
    <row r="23" spans="1:12" ht="39" customHeight="1" x14ac:dyDescent="0.25">
      <c r="A23" s="15">
        <f t="shared" si="1"/>
        <v>6</v>
      </c>
      <c r="B23" s="16">
        <f>'[9]402344'!E3</f>
        <v>44508</v>
      </c>
      <c r="C23" s="104">
        <f>'[9]402344'!A3</f>
        <v>402344</v>
      </c>
      <c r="D23" s="19" t="s">
        <v>263</v>
      </c>
      <c r="E23" s="19" t="s">
        <v>285</v>
      </c>
      <c r="F23" s="20">
        <v>1</v>
      </c>
      <c r="G23" s="106">
        <v>100</v>
      </c>
      <c r="H23" s="242">
        <v>7000</v>
      </c>
      <c r="I23" s="243"/>
      <c r="J23" s="166">
        <f>G23*H23</f>
        <v>700000</v>
      </c>
      <c r="L23"/>
    </row>
    <row r="24" spans="1:12" ht="39" customHeight="1" x14ac:dyDescent="0.25">
      <c r="A24" s="15">
        <f t="shared" si="1"/>
        <v>7</v>
      </c>
      <c r="B24" s="16">
        <f>'[9]403857'!E3</f>
        <v>44511</v>
      </c>
      <c r="C24" s="104">
        <f>'[9]403857'!A3</f>
        <v>403857</v>
      </c>
      <c r="D24" s="19" t="s">
        <v>263</v>
      </c>
      <c r="E24" s="19" t="s">
        <v>285</v>
      </c>
      <c r="F24" s="20">
        <v>11</v>
      </c>
      <c r="G24" s="106">
        <f>'[9]403857'!N14</f>
        <v>201.55199999999999</v>
      </c>
      <c r="H24" s="242">
        <v>7000</v>
      </c>
      <c r="I24" s="243"/>
      <c r="J24" s="166">
        <f t="shared" si="0"/>
        <v>1410864</v>
      </c>
      <c r="L24"/>
    </row>
    <row r="25" spans="1:12" ht="39" customHeight="1" x14ac:dyDescent="0.25">
      <c r="A25" s="15">
        <f t="shared" si="1"/>
        <v>8</v>
      </c>
      <c r="B25" s="16">
        <f>'[9]403861'!E3</f>
        <v>44512</v>
      </c>
      <c r="C25" s="104">
        <f>'[9]403861'!A3</f>
        <v>403861</v>
      </c>
      <c r="D25" s="19" t="s">
        <v>263</v>
      </c>
      <c r="E25" s="19" t="s">
        <v>285</v>
      </c>
      <c r="F25" s="20">
        <v>3</v>
      </c>
      <c r="G25" s="106">
        <f>'[9]403861'!N6</f>
        <v>149.76900000000001</v>
      </c>
      <c r="H25" s="242">
        <v>7000</v>
      </c>
      <c r="I25" s="243"/>
      <c r="J25" s="166">
        <f t="shared" si="0"/>
        <v>1048383</v>
      </c>
      <c r="L25"/>
    </row>
    <row r="26" spans="1:12" ht="39" customHeight="1" x14ac:dyDescent="0.25">
      <c r="A26" s="15">
        <f t="shared" si="1"/>
        <v>9</v>
      </c>
      <c r="B26" s="16">
        <f>'[9]403869'!E3</f>
        <v>44513</v>
      </c>
      <c r="C26" s="104">
        <f>'[9]403869'!A3</f>
        <v>403869</v>
      </c>
      <c r="D26" s="19" t="s">
        <v>263</v>
      </c>
      <c r="E26" s="19" t="s">
        <v>285</v>
      </c>
      <c r="F26" s="20">
        <v>6</v>
      </c>
      <c r="G26" s="106">
        <v>100</v>
      </c>
      <c r="H26" s="242">
        <v>7000</v>
      </c>
      <c r="I26" s="243"/>
      <c r="J26" s="166">
        <f t="shared" si="0"/>
        <v>700000</v>
      </c>
      <c r="L26"/>
    </row>
    <row r="27" spans="1:12" ht="39" customHeight="1" x14ac:dyDescent="0.25">
      <c r="A27" s="15">
        <f t="shared" si="1"/>
        <v>10</v>
      </c>
      <c r="B27" s="16">
        <f>'[9]403881'!E3</f>
        <v>44517</v>
      </c>
      <c r="C27" s="104">
        <f>'[9]403881'!A3</f>
        <v>403881</v>
      </c>
      <c r="D27" s="19" t="s">
        <v>263</v>
      </c>
      <c r="E27" s="19" t="s">
        <v>285</v>
      </c>
      <c r="F27" s="20">
        <v>5</v>
      </c>
      <c r="G27" s="106">
        <v>100</v>
      </c>
      <c r="H27" s="242">
        <v>7000</v>
      </c>
      <c r="I27" s="243"/>
      <c r="J27" s="166">
        <f t="shared" si="0"/>
        <v>700000</v>
      </c>
      <c r="L27"/>
    </row>
    <row r="28" spans="1:12" ht="39" customHeight="1" x14ac:dyDescent="0.25">
      <c r="A28" s="15">
        <f t="shared" si="1"/>
        <v>11</v>
      </c>
      <c r="B28" s="16">
        <f>'[9]403884'!E3</f>
        <v>44518</v>
      </c>
      <c r="C28" s="104">
        <f>'[9]403884'!A3</f>
        <v>403884</v>
      </c>
      <c r="D28" s="19" t="s">
        <v>263</v>
      </c>
      <c r="E28" s="19" t="s">
        <v>285</v>
      </c>
      <c r="F28" s="20">
        <v>1</v>
      </c>
      <c r="G28" s="106">
        <v>100</v>
      </c>
      <c r="H28" s="242">
        <v>7000</v>
      </c>
      <c r="I28" s="243"/>
      <c r="J28" s="166">
        <f t="shared" si="0"/>
        <v>700000</v>
      </c>
      <c r="L28"/>
    </row>
    <row r="29" spans="1:12" ht="39" customHeight="1" x14ac:dyDescent="0.25">
      <c r="A29" s="15">
        <f t="shared" si="1"/>
        <v>12</v>
      </c>
      <c r="B29" s="16">
        <f>'[9]403893'!E3</f>
        <v>44519</v>
      </c>
      <c r="C29" s="104">
        <f>'[9]403893'!A3</f>
        <v>403893</v>
      </c>
      <c r="D29" s="19" t="s">
        <v>263</v>
      </c>
      <c r="E29" s="19" t="s">
        <v>285</v>
      </c>
      <c r="F29" s="20">
        <v>10</v>
      </c>
      <c r="G29" s="106">
        <f>'[9]403893'!N13</f>
        <v>661.66500000000019</v>
      </c>
      <c r="H29" s="242">
        <v>7000</v>
      </c>
      <c r="I29" s="243"/>
      <c r="J29" s="166">
        <f t="shared" si="0"/>
        <v>4631655.0000000009</v>
      </c>
      <c r="L29"/>
    </row>
    <row r="30" spans="1:12" ht="39" customHeight="1" x14ac:dyDescent="0.25">
      <c r="A30" s="15">
        <f t="shared" si="1"/>
        <v>13</v>
      </c>
      <c r="B30" s="16">
        <f>'[9]403896'!E3</f>
        <v>44520</v>
      </c>
      <c r="C30" s="104">
        <f>'[9]403896'!A3</f>
        <v>403896</v>
      </c>
      <c r="D30" s="19" t="s">
        <v>263</v>
      </c>
      <c r="E30" s="19" t="s">
        <v>285</v>
      </c>
      <c r="F30" s="20">
        <v>1</v>
      </c>
      <c r="G30" s="106">
        <v>100</v>
      </c>
      <c r="H30" s="242">
        <v>7000</v>
      </c>
      <c r="I30" s="243"/>
      <c r="J30" s="166">
        <f t="shared" si="0"/>
        <v>700000</v>
      </c>
      <c r="L30"/>
    </row>
    <row r="31" spans="1:12" ht="39" customHeight="1" x14ac:dyDescent="0.25">
      <c r="A31" s="15">
        <f t="shared" si="1"/>
        <v>14</v>
      </c>
      <c r="B31" s="16">
        <f>'[9]403899'!E3</f>
        <v>44521</v>
      </c>
      <c r="C31" s="104">
        <f>'[9]403899'!A3</f>
        <v>403899</v>
      </c>
      <c r="D31" s="19" t="s">
        <v>263</v>
      </c>
      <c r="E31" s="19" t="s">
        <v>285</v>
      </c>
      <c r="F31" s="20">
        <v>2</v>
      </c>
      <c r="G31" s="106">
        <v>100</v>
      </c>
      <c r="H31" s="242">
        <v>7000</v>
      </c>
      <c r="I31" s="243"/>
      <c r="J31" s="166">
        <f t="shared" si="0"/>
        <v>700000</v>
      </c>
      <c r="L31"/>
    </row>
    <row r="32" spans="1:12" ht="39" customHeight="1" x14ac:dyDescent="0.25">
      <c r="A32" s="15">
        <f t="shared" si="1"/>
        <v>15</v>
      </c>
      <c r="B32" s="16">
        <f>'[9]403706'!E3</f>
        <v>44524</v>
      </c>
      <c r="C32" s="104">
        <f>'[9]403706'!A3</f>
        <v>403706</v>
      </c>
      <c r="D32" s="19" t="s">
        <v>263</v>
      </c>
      <c r="E32" s="19" t="s">
        <v>285</v>
      </c>
      <c r="F32" s="107">
        <v>9</v>
      </c>
      <c r="G32" s="105">
        <v>100</v>
      </c>
      <c r="H32" s="242">
        <v>7000</v>
      </c>
      <c r="I32" s="243"/>
      <c r="J32" s="111">
        <f t="shared" si="0"/>
        <v>700000</v>
      </c>
      <c r="L32"/>
    </row>
    <row r="33" spans="1:12" ht="39" customHeight="1" x14ac:dyDescent="0.25">
      <c r="A33" s="15">
        <f t="shared" si="1"/>
        <v>16</v>
      </c>
      <c r="B33" s="16">
        <f>'[9]403719'!E3</f>
        <v>44526</v>
      </c>
      <c r="C33" s="104">
        <f>'[9]403719'!A3</f>
        <v>403719</v>
      </c>
      <c r="D33" s="19" t="s">
        <v>263</v>
      </c>
      <c r="E33" s="19" t="s">
        <v>285</v>
      </c>
      <c r="F33" s="20">
        <v>9</v>
      </c>
      <c r="G33" s="106">
        <f>'[9]403719'!N12</f>
        <v>112</v>
      </c>
      <c r="H33" s="242">
        <v>7000</v>
      </c>
      <c r="I33" s="243"/>
      <c r="J33" s="166">
        <f t="shared" si="0"/>
        <v>784000</v>
      </c>
      <c r="L33"/>
    </row>
    <row r="34" spans="1:12" ht="39" customHeight="1" x14ac:dyDescent="0.25">
      <c r="A34" s="15">
        <f t="shared" si="1"/>
        <v>17</v>
      </c>
      <c r="B34" s="16">
        <f>'[9]403723'!E3</f>
        <v>44527</v>
      </c>
      <c r="C34" s="104">
        <f>'[9]403723'!A3</f>
        <v>403723</v>
      </c>
      <c r="D34" s="19" t="s">
        <v>263</v>
      </c>
      <c r="E34" s="19" t="s">
        <v>285</v>
      </c>
      <c r="F34" s="20">
        <v>1</v>
      </c>
      <c r="G34" s="106">
        <v>100</v>
      </c>
      <c r="H34" s="242">
        <v>7000</v>
      </c>
      <c r="I34" s="243"/>
      <c r="J34" s="166">
        <f t="shared" si="0"/>
        <v>700000</v>
      </c>
      <c r="L34"/>
    </row>
    <row r="35" spans="1:12" ht="39" customHeight="1" x14ac:dyDescent="0.25">
      <c r="A35" s="15">
        <f t="shared" si="1"/>
        <v>18</v>
      </c>
      <c r="B35" s="16">
        <f>'[9]403732'!E3</f>
        <v>44528</v>
      </c>
      <c r="C35" s="104">
        <f>'[9]403732'!A3</f>
        <v>403732</v>
      </c>
      <c r="D35" s="19" t="s">
        <v>263</v>
      </c>
      <c r="E35" s="19" t="s">
        <v>285</v>
      </c>
      <c r="F35" s="20">
        <v>9</v>
      </c>
      <c r="G35" s="106">
        <f>'[9]403732'!N12</f>
        <v>104.733</v>
      </c>
      <c r="H35" s="242">
        <v>7000</v>
      </c>
      <c r="I35" s="243"/>
      <c r="J35" s="166">
        <f t="shared" si="0"/>
        <v>733131</v>
      </c>
      <c r="L35"/>
    </row>
    <row r="36" spans="1:12" ht="39" customHeight="1" x14ac:dyDescent="0.25">
      <c r="A36" s="15">
        <f t="shared" si="1"/>
        <v>19</v>
      </c>
      <c r="B36" s="16" t="e">
        <f>[9]!Table224578910112345678910111213141516171819[Pick Up]</f>
        <v>#REF!</v>
      </c>
      <c r="C36" s="104">
        <f>'[9]403741'!A3</f>
        <v>403741</v>
      </c>
      <c r="D36" s="19" t="s">
        <v>263</v>
      </c>
      <c r="E36" s="19" t="s">
        <v>285</v>
      </c>
      <c r="F36" s="20">
        <v>1</v>
      </c>
      <c r="G36" s="106">
        <v>100</v>
      </c>
      <c r="H36" s="242">
        <v>7000</v>
      </c>
      <c r="I36" s="243"/>
      <c r="J36" s="166">
        <f t="shared" si="0"/>
        <v>700000</v>
      </c>
      <c r="L36"/>
    </row>
    <row r="37" spans="1:12" ht="32.25" customHeight="1" thickBot="1" x14ac:dyDescent="0.3">
      <c r="A37" s="219" t="s">
        <v>24</v>
      </c>
      <c r="B37" s="220"/>
      <c r="C37" s="220"/>
      <c r="D37" s="220"/>
      <c r="E37" s="220"/>
      <c r="F37" s="220"/>
      <c r="G37" s="220"/>
      <c r="H37" s="220"/>
      <c r="I37" s="221"/>
      <c r="J37" s="23">
        <f>SUM(J18:J36)</f>
        <v>21586925.5</v>
      </c>
      <c r="L37" s="3">
        <f>'[9]402444'!P10+'[9]402449'!P15+'[9]402323'!P15+'[9]403328'!P9+'[9]402336'!P11+'[9]402344'!P9+'[9]403857'!P19+'[9]403861'!P11+'[9]403869'!P14+'[9]403881'!P13+'[9]403884'!P9+'[9]403893'!P18+'[9]403896'!P9+'[9]403899'!P10+'[9]403706'!P17+'[9]403719'!P17+'[9]403723'!P9+'[9]403732'!P17+'[9]403741'!P9</f>
        <v>15008035.407750001</v>
      </c>
    </row>
    <row r="38" spans="1:12" x14ac:dyDescent="0.25">
      <c r="A38" s="208"/>
      <c r="B38" s="208"/>
      <c r="C38" s="162"/>
      <c r="D38" s="162"/>
      <c r="E38" s="162"/>
      <c r="F38" s="162"/>
      <c r="G38" s="162"/>
      <c r="H38" s="25"/>
      <c r="I38" s="25"/>
      <c r="J38" s="26"/>
    </row>
    <row r="39" spans="1:12" x14ac:dyDescent="0.25">
      <c r="A39" s="162"/>
      <c r="B39" s="162"/>
      <c r="C39" s="162"/>
      <c r="D39" s="162"/>
      <c r="E39" s="162"/>
      <c r="F39" s="162"/>
      <c r="G39" s="27" t="s">
        <v>87</v>
      </c>
      <c r="H39" s="27"/>
      <c r="I39" s="25"/>
      <c r="J39" s="26">
        <f>J37*10%</f>
        <v>2158692.5500000003</v>
      </c>
      <c r="L39" s="28"/>
    </row>
    <row r="40" spans="1:12" x14ac:dyDescent="0.25">
      <c r="A40" s="162"/>
      <c r="B40" s="162"/>
      <c r="C40" s="162"/>
      <c r="D40" s="162"/>
      <c r="E40" s="162"/>
      <c r="F40" s="162"/>
      <c r="G40" s="108" t="s">
        <v>88</v>
      </c>
      <c r="H40" s="108"/>
      <c r="I40" s="109"/>
      <c r="J40" s="110">
        <f>J37-J39</f>
        <v>19428232.949999999</v>
      </c>
      <c r="L40" s="28"/>
    </row>
    <row r="41" spans="1:12" x14ac:dyDescent="0.25">
      <c r="A41" s="162"/>
      <c r="B41" s="162"/>
      <c r="C41" s="162"/>
      <c r="D41" s="162"/>
      <c r="E41" s="162"/>
      <c r="F41" s="162"/>
      <c r="G41" s="27" t="s">
        <v>25</v>
      </c>
      <c r="H41" s="27"/>
      <c r="I41" s="28" t="e">
        <f>#REF!*1%</f>
        <v>#REF!</v>
      </c>
      <c r="J41" s="26">
        <f>J40*1%</f>
        <v>194282.32949999999</v>
      </c>
    </row>
    <row r="42" spans="1:12" ht="16.5" thickBot="1" x14ac:dyDescent="0.3">
      <c r="A42" s="162"/>
      <c r="B42" s="162"/>
      <c r="C42" s="162"/>
      <c r="D42" s="162"/>
      <c r="E42" s="162"/>
      <c r="F42" s="162"/>
      <c r="G42" s="67" t="s">
        <v>26</v>
      </c>
      <c r="H42" s="67"/>
      <c r="I42" s="30">
        <f>I38*10%</f>
        <v>0</v>
      </c>
      <c r="J42" s="30">
        <f>J40*2%</f>
        <v>388564.65899999999</v>
      </c>
    </row>
    <row r="43" spans="1:12" x14ac:dyDescent="0.25">
      <c r="E43" s="1"/>
      <c r="F43" s="1"/>
      <c r="G43" s="31" t="s">
        <v>89</v>
      </c>
      <c r="H43" s="31"/>
      <c r="I43" s="32" t="e">
        <f>I37+I41</f>
        <v>#REF!</v>
      </c>
      <c r="J43" s="32">
        <f>J40+J41-J42</f>
        <v>19233950.620499998</v>
      </c>
    </row>
    <row r="44" spans="1:12" x14ac:dyDescent="0.25">
      <c r="E44" s="1"/>
      <c r="F44" s="1"/>
      <c r="G44" s="31"/>
      <c r="H44" s="31"/>
      <c r="I44" s="32"/>
      <c r="J44" s="32"/>
    </row>
    <row r="45" spans="1:12" x14ac:dyDescent="0.25">
      <c r="A45" s="1" t="s">
        <v>286</v>
      </c>
      <c r="D45" s="1"/>
      <c r="E45" s="1"/>
      <c r="F45" s="1"/>
      <c r="G45" s="1"/>
      <c r="H45" s="31"/>
      <c r="I45" s="31"/>
      <c r="J45" s="32"/>
    </row>
    <row r="46" spans="1:12" x14ac:dyDescent="0.25">
      <c r="A46" s="33"/>
      <c r="D46" s="1"/>
      <c r="E46" s="1"/>
      <c r="F46" s="1"/>
      <c r="G46" s="1"/>
      <c r="H46" s="31"/>
      <c r="I46" s="31"/>
      <c r="J46" s="32"/>
    </row>
    <row r="47" spans="1:12" x14ac:dyDescent="0.25">
      <c r="D47" s="1"/>
      <c r="E47" s="1"/>
      <c r="F47" s="1"/>
      <c r="G47" s="1"/>
      <c r="H47" s="31"/>
      <c r="I47" s="31"/>
      <c r="J47" s="32"/>
    </row>
    <row r="48" spans="1:12" x14ac:dyDescent="0.25">
      <c r="A48" s="34" t="s">
        <v>29</v>
      </c>
    </row>
    <row r="49" spans="1:10" x14ac:dyDescent="0.25">
      <c r="A49" s="35" t="s">
        <v>30</v>
      </c>
      <c r="B49" s="36"/>
      <c r="C49" s="36"/>
      <c r="D49" s="10"/>
      <c r="E49" s="10"/>
      <c r="F49" s="10"/>
      <c r="G49" s="10"/>
    </row>
    <row r="50" spans="1:10" x14ac:dyDescent="0.25">
      <c r="A50" s="35" t="s">
        <v>31</v>
      </c>
      <c r="B50" s="36"/>
      <c r="C50" s="36"/>
      <c r="D50" s="10"/>
      <c r="E50" s="10"/>
      <c r="F50" s="10"/>
      <c r="G50" s="10"/>
    </row>
    <row r="51" spans="1:10" x14ac:dyDescent="0.25">
      <c r="A51" s="37" t="s">
        <v>32</v>
      </c>
      <c r="B51" s="38"/>
      <c r="C51" s="38"/>
      <c r="D51" s="10"/>
      <c r="E51" s="10"/>
      <c r="F51" s="10"/>
      <c r="G51" s="10"/>
    </row>
    <row r="52" spans="1:10" x14ac:dyDescent="0.25">
      <c r="A52" s="39" t="s">
        <v>0</v>
      </c>
      <c r="B52" s="40"/>
      <c r="C52" s="40"/>
      <c r="D52" s="10"/>
      <c r="E52" s="10"/>
      <c r="F52" s="10"/>
      <c r="G52" s="10"/>
    </row>
    <row r="53" spans="1:10" x14ac:dyDescent="0.25">
      <c r="A53" s="42"/>
      <c r="B53" s="42"/>
      <c r="C53" s="42"/>
    </row>
    <row r="54" spans="1:10" x14ac:dyDescent="0.25">
      <c r="H54" s="43" t="s">
        <v>33</v>
      </c>
      <c r="I54" s="209" t="str">
        <f>+J13</f>
        <v xml:space="preserve"> 21 Desember 2021</v>
      </c>
      <c r="J54" s="210"/>
    </row>
    <row r="58" spans="1:10" ht="18" customHeight="1" x14ac:dyDescent="0.25"/>
    <row r="59" spans="1:10" ht="17.25" customHeight="1" x14ac:dyDescent="0.25"/>
    <row r="61" spans="1:10" x14ac:dyDescent="0.25">
      <c r="H61" s="211" t="s">
        <v>34</v>
      </c>
      <c r="I61" s="211"/>
      <c r="J61" s="211"/>
    </row>
  </sheetData>
  <mergeCells count="28">
    <mergeCell ref="A37:I37"/>
    <mergeCell ref="A38:B38"/>
    <mergeCell ref="I54:J54"/>
    <mergeCell ref="H61:J61"/>
    <mergeCell ref="H31:I31"/>
    <mergeCell ref="H32:I32"/>
    <mergeCell ref="H33:I33"/>
    <mergeCell ref="H34:I34"/>
    <mergeCell ref="H35:I35"/>
    <mergeCell ref="H36:I36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18:I18"/>
    <mergeCell ref="A10:J10"/>
    <mergeCell ref="G12:H12"/>
    <mergeCell ref="G13:H13"/>
    <mergeCell ref="G14:H14"/>
    <mergeCell ref="H17:I17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1" workbookViewId="0">
      <selection activeCell="K20" sqref="K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73" t="s">
        <v>10</v>
      </c>
      <c r="I12" s="8" t="s">
        <v>289</v>
      </c>
    </row>
    <row r="13" spans="1:9" x14ac:dyDescent="0.25">
      <c r="G13" s="3" t="s">
        <v>11</v>
      </c>
      <c r="H13" s="173" t="s">
        <v>10</v>
      </c>
      <c r="I13" s="9" t="s">
        <v>290</v>
      </c>
    </row>
    <row r="14" spans="1:9" x14ac:dyDescent="0.25">
      <c r="G14" s="3" t="s">
        <v>12</v>
      </c>
      <c r="H14" s="173" t="s">
        <v>10</v>
      </c>
      <c r="I14" s="9" t="s">
        <v>288</v>
      </c>
    </row>
    <row r="15" spans="1:9" x14ac:dyDescent="0.25">
      <c r="G15" s="3" t="s">
        <v>218</v>
      </c>
      <c r="H15" s="173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73" t="s">
        <v>219</v>
      </c>
      <c r="I16" s="134" t="s">
        <v>291</v>
      </c>
    </row>
    <row r="17" spans="1:17" ht="16.5" thickBot="1" x14ac:dyDescent="0.3"/>
    <row r="18" spans="1:17" ht="20.100000000000001" customHeight="1" x14ac:dyDescent="0.25">
      <c r="A18" s="11" t="s">
        <v>15</v>
      </c>
      <c r="B18" s="174" t="s">
        <v>16</v>
      </c>
      <c r="C18" s="174" t="s">
        <v>17</v>
      </c>
      <c r="D18" s="174" t="s">
        <v>18</v>
      </c>
      <c r="E18" s="174" t="s">
        <v>19</v>
      </c>
      <c r="F18" s="172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44545</v>
      </c>
      <c r="C19" s="104">
        <v>403475</v>
      </c>
      <c r="D19" s="19" t="s">
        <v>243</v>
      </c>
      <c r="E19" s="19" t="s">
        <v>139</v>
      </c>
      <c r="F19" s="20">
        <v>78</v>
      </c>
      <c r="G19" s="217">
        <v>1980198</v>
      </c>
      <c r="H19" s="218"/>
      <c r="I19" s="256">
        <f>G19</f>
        <v>1980198</v>
      </c>
    </row>
    <row r="20" spans="1:17" ht="53.25" customHeight="1" x14ac:dyDescent="0.25">
      <c r="A20" s="15">
        <v>2</v>
      </c>
      <c r="B20" s="16">
        <v>44545</v>
      </c>
      <c r="C20" s="104">
        <v>403466</v>
      </c>
      <c r="D20" s="19" t="s">
        <v>221</v>
      </c>
      <c r="E20" s="19" t="s">
        <v>139</v>
      </c>
      <c r="F20" s="20">
        <v>59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44545</v>
      </c>
      <c r="C21" s="104">
        <v>403477</v>
      </c>
      <c r="D21" s="19" t="s">
        <v>244</v>
      </c>
      <c r="E21" s="19" t="s">
        <v>139</v>
      </c>
      <c r="F21" s="20">
        <v>96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1980198</v>
      </c>
    </row>
    <row r="23" spans="1:17" x14ac:dyDescent="0.25">
      <c r="A23" s="208"/>
      <c r="B23" s="208"/>
      <c r="C23" s="171"/>
      <c r="D23" s="171"/>
      <c r="E23" s="171"/>
      <c r="F23" s="171"/>
      <c r="G23" s="25"/>
      <c r="H23" s="25"/>
      <c r="I23" s="26"/>
    </row>
    <row r="24" spans="1:17" x14ac:dyDescent="0.25">
      <c r="A24" s="171"/>
      <c r="B24" s="171"/>
      <c r="C24" s="171"/>
      <c r="D24" s="171"/>
      <c r="E24" s="171"/>
      <c r="F24" s="171"/>
      <c r="G24" s="27" t="s">
        <v>25</v>
      </c>
      <c r="H24" s="28" t="e">
        <f>#REF!*1%</f>
        <v>#REF!</v>
      </c>
      <c r="I24" s="26">
        <f>I22*1%</f>
        <v>19801.98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39603.96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1960396.02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222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 xml:space="preserve"> 22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J11" sqref="J1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73" t="s">
        <v>10</v>
      </c>
      <c r="I12" s="8" t="s">
        <v>292</v>
      </c>
    </row>
    <row r="13" spans="1:9" x14ac:dyDescent="0.25">
      <c r="G13" s="3" t="s">
        <v>11</v>
      </c>
      <c r="H13" s="173" t="s">
        <v>10</v>
      </c>
      <c r="I13" s="9" t="s">
        <v>290</v>
      </c>
    </row>
    <row r="14" spans="1:9" x14ac:dyDescent="0.25">
      <c r="G14" s="3" t="s">
        <v>12</v>
      </c>
      <c r="H14" s="173" t="s">
        <v>10</v>
      </c>
      <c r="I14" s="9" t="s">
        <v>288</v>
      </c>
    </row>
    <row r="15" spans="1:9" x14ac:dyDescent="0.25">
      <c r="G15" s="3" t="s">
        <v>218</v>
      </c>
      <c r="H15" s="173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73" t="s">
        <v>219</v>
      </c>
      <c r="I16" s="134" t="s">
        <v>293</v>
      </c>
    </row>
    <row r="17" spans="1:17" ht="16.5" thickBot="1" x14ac:dyDescent="0.3"/>
    <row r="18" spans="1:17" ht="20.100000000000001" customHeight="1" x14ac:dyDescent="0.25">
      <c r="A18" s="11" t="s">
        <v>15</v>
      </c>
      <c r="B18" s="174" t="s">
        <v>16</v>
      </c>
      <c r="C18" s="174" t="s">
        <v>17</v>
      </c>
      <c r="D18" s="174" t="s">
        <v>18</v>
      </c>
      <c r="E18" s="174" t="s">
        <v>19</v>
      </c>
      <c r="F18" s="172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44545</v>
      </c>
      <c r="C19" s="263">
        <v>403479</v>
      </c>
      <c r="D19" s="19" t="s">
        <v>294</v>
      </c>
      <c r="E19" s="19" t="s">
        <v>295</v>
      </c>
      <c r="F19" s="20">
        <v>100</v>
      </c>
      <c r="G19" s="217">
        <v>2277228</v>
      </c>
      <c r="H19" s="218"/>
      <c r="I19" s="256">
        <f>G19</f>
        <v>2277228</v>
      </c>
    </row>
    <row r="20" spans="1:17" ht="53.25" customHeight="1" x14ac:dyDescent="0.25">
      <c r="A20" s="15">
        <v>2</v>
      </c>
      <c r="B20" s="16">
        <v>44545</v>
      </c>
      <c r="C20" s="264"/>
      <c r="D20" s="19" t="s">
        <v>294</v>
      </c>
      <c r="E20" s="19" t="s">
        <v>295</v>
      </c>
      <c r="F20" s="20">
        <v>144</v>
      </c>
      <c r="G20" s="252"/>
      <c r="H20" s="253"/>
      <c r="I20" s="257"/>
    </row>
    <row r="21" spans="1:17" ht="25.5" customHeight="1" thickBot="1" x14ac:dyDescent="0.3">
      <c r="A21" s="219" t="s">
        <v>24</v>
      </c>
      <c r="B21" s="220"/>
      <c r="C21" s="220"/>
      <c r="D21" s="220"/>
      <c r="E21" s="220"/>
      <c r="F21" s="220"/>
      <c r="G21" s="220"/>
      <c r="H21" s="221"/>
      <c r="I21" s="23">
        <f>SUM(I19)</f>
        <v>2277228</v>
      </c>
    </row>
    <row r="22" spans="1:17" x14ac:dyDescent="0.25">
      <c r="A22" s="208"/>
      <c r="B22" s="208"/>
      <c r="C22" s="171"/>
      <c r="D22" s="171"/>
      <c r="E22" s="171"/>
      <c r="F22" s="171"/>
      <c r="G22" s="25"/>
      <c r="H22" s="25"/>
      <c r="I22" s="26"/>
    </row>
    <row r="23" spans="1:17" x14ac:dyDescent="0.25">
      <c r="A23" s="171"/>
      <c r="B23" s="171"/>
      <c r="C23" s="171"/>
      <c r="D23" s="171"/>
      <c r="E23" s="171"/>
      <c r="F23" s="171"/>
      <c r="G23" s="27" t="s">
        <v>25</v>
      </c>
      <c r="H23" s="28" t="e">
        <f>#REF!*1%</f>
        <v>#REF!</v>
      </c>
      <c r="I23" s="26">
        <f>I21*1%</f>
        <v>22772.28</v>
      </c>
    </row>
    <row r="24" spans="1:17" ht="16.5" thickBot="1" x14ac:dyDescent="0.3">
      <c r="E24" s="1"/>
      <c r="F24" s="1"/>
      <c r="G24" s="29" t="s">
        <v>26</v>
      </c>
      <c r="H24" s="30">
        <v>0</v>
      </c>
      <c r="I24" s="30">
        <f>I21*2%</f>
        <v>45544.56</v>
      </c>
      <c r="Q24" s="2" t="s">
        <v>27</v>
      </c>
    </row>
    <row r="25" spans="1:17" x14ac:dyDescent="0.25">
      <c r="E25" s="1"/>
      <c r="F25" s="1"/>
      <c r="G25" s="31" t="s">
        <v>28</v>
      </c>
      <c r="H25" s="32" t="e">
        <f>H21+H23</f>
        <v>#REF!</v>
      </c>
      <c r="I25" s="32">
        <f>I21+I23-I24</f>
        <v>2254455.7199999997</v>
      </c>
    </row>
    <row r="26" spans="1:17" x14ac:dyDescent="0.25">
      <c r="E26" s="1"/>
      <c r="F26" s="1"/>
      <c r="G26" s="31"/>
      <c r="H26" s="32"/>
      <c r="I26" s="32"/>
    </row>
    <row r="27" spans="1:17" x14ac:dyDescent="0.25">
      <c r="A27" s="1" t="s">
        <v>296</v>
      </c>
      <c r="D27" s="1"/>
      <c r="E27" s="1"/>
      <c r="F27" s="1"/>
      <c r="G27" s="31"/>
      <c r="H27" s="31"/>
      <c r="I27" s="32"/>
    </row>
    <row r="28" spans="1:17" x14ac:dyDescent="0.25">
      <c r="A28" s="33"/>
      <c r="D28" s="1"/>
      <c r="E28" s="1"/>
      <c r="F28" s="1"/>
      <c r="G28" s="31"/>
      <c r="H28" s="31"/>
      <c r="I28" s="32"/>
    </row>
    <row r="29" spans="1:17" x14ac:dyDescent="0.25">
      <c r="D29" s="1"/>
      <c r="E29" s="1"/>
      <c r="F29" s="1"/>
      <c r="G29" s="31"/>
      <c r="H29" s="31"/>
      <c r="I29" s="32"/>
    </row>
    <row r="30" spans="1:17" x14ac:dyDescent="0.25">
      <c r="A30" s="34" t="s">
        <v>29</v>
      </c>
    </row>
    <row r="31" spans="1:17" x14ac:dyDescent="0.25">
      <c r="A31" s="35" t="s">
        <v>30</v>
      </c>
      <c r="B31" s="36"/>
      <c r="C31" s="36"/>
      <c r="D31" s="10"/>
      <c r="E31" s="10"/>
      <c r="F31" s="10"/>
    </row>
    <row r="32" spans="1:17" x14ac:dyDescent="0.25">
      <c r="A32" s="35" t="s">
        <v>31</v>
      </c>
      <c r="B32" s="36"/>
      <c r="C32" s="36"/>
      <c r="D32" s="10"/>
      <c r="E32" s="10"/>
      <c r="F32" s="10"/>
    </row>
    <row r="33" spans="1:9" x14ac:dyDescent="0.25">
      <c r="A33" s="37" t="s">
        <v>32</v>
      </c>
      <c r="B33" s="38"/>
      <c r="C33" s="38"/>
      <c r="D33" s="10"/>
      <c r="E33" s="10"/>
      <c r="F33" s="10"/>
    </row>
    <row r="34" spans="1:9" x14ac:dyDescent="0.25">
      <c r="A34" s="39" t="s">
        <v>0</v>
      </c>
      <c r="B34" s="40"/>
      <c r="C34" s="40"/>
      <c r="D34" s="10"/>
      <c r="E34" s="10"/>
      <c r="F34" s="10"/>
    </row>
    <row r="35" spans="1:9" x14ac:dyDescent="0.25">
      <c r="A35" s="41"/>
      <c r="B35" s="41"/>
      <c r="C35" s="41"/>
    </row>
    <row r="36" spans="1:9" x14ac:dyDescent="0.25">
      <c r="A36" s="42"/>
      <c r="B36" s="42"/>
      <c r="C36" s="42"/>
    </row>
    <row r="37" spans="1:9" x14ac:dyDescent="0.25">
      <c r="G37" s="43" t="s">
        <v>33</v>
      </c>
      <c r="H37" s="209" t="str">
        <f>+I13</f>
        <v xml:space="preserve"> 22 Desember 2021</v>
      </c>
      <c r="I37" s="210"/>
    </row>
    <row r="40" spans="1:9" ht="18" customHeight="1" x14ac:dyDescent="0.25"/>
    <row r="41" spans="1:9" ht="17.25" customHeight="1" x14ac:dyDescent="0.25"/>
    <row r="43" spans="1:9" x14ac:dyDescent="0.25">
      <c r="G43" s="211" t="s">
        <v>34</v>
      </c>
      <c r="H43" s="211"/>
      <c r="I43" s="211"/>
    </row>
  </sheetData>
  <mergeCells count="9">
    <mergeCell ref="H37:I37"/>
    <mergeCell ref="G43:I43"/>
    <mergeCell ref="C19:C20"/>
    <mergeCell ref="A10:I10"/>
    <mergeCell ref="G18:H18"/>
    <mergeCell ref="G19:H20"/>
    <mergeCell ref="I19:I20"/>
    <mergeCell ref="A21:H21"/>
    <mergeCell ref="A22:B22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1" workbookViewId="0">
      <selection activeCell="J18" sqref="J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9</v>
      </c>
      <c r="H12" s="247"/>
      <c r="I12" s="178" t="s">
        <v>10</v>
      </c>
      <c r="J12" s="8" t="s">
        <v>302</v>
      </c>
    </row>
    <row r="13" spans="1:10" x14ac:dyDescent="0.25">
      <c r="G13" s="247" t="s">
        <v>11</v>
      </c>
      <c r="H13" s="247"/>
      <c r="I13" s="178" t="s">
        <v>10</v>
      </c>
      <c r="J13" s="9" t="s">
        <v>303</v>
      </c>
    </row>
    <row r="14" spans="1:10" x14ac:dyDescent="0.25">
      <c r="G14" s="247" t="s">
        <v>82</v>
      </c>
      <c r="H14" s="247"/>
      <c r="I14" s="178" t="s">
        <v>10</v>
      </c>
      <c r="J14" s="2" t="s">
        <v>297</v>
      </c>
    </row>
    <row r="15" spans="1:10" x14ac:dyDescent="0.25">
      <c r="A15" s="2" t="s">
        <v>13</v>
      </c>
      <c r="B15" s="8" t="s">
        <v>14</v>
      </c>
      <c r="C15" s="8"/>
      <c r="I15" s="178"/>
      <c r="J15" s="2" t="s">
        <v>262</v>
      </c>
    </row>
    <row r="16" spans="1:10" ht="16.5" thickBot="1" x14ac:dyDescent="0.3"/>
    <row r="17" spans="1:12" ht="26.25" customHeight="1" x14ac:dyDescent="0.25">
      <c r="A17" s="11" t="s">
        <v>15</v>
      </c>
      <c r="B17" s="177" t="s">
        <v>16</v>
      </c>
      <c r="C17" s="177" t="s">
        <v>17</v>
      </c>
      <c r="D17" s="177" t="s">
        <v>18</v>
      </c>
      <c r="E17" s="177" t="s">
        <v>19</v>
      </c>
      <c r="F17" s="176" t="s">
        <v>20</v>
      </c>
      <c r="G17" s="176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>
        <v>44499</v>
      </c>
      <c r="C18" s="104" t="s">
        <v>298</v>
      </c>
      <c r="D18" s="19" t="s">
        <v>299</v>
      </c>
      <c r="E18" s="19" t="s">
        <v>300</v>
      </c>
      <c r="F18" s="20">
        <v>20</v>
      </c>
      <c r="G18" s="107">
        <v>526</v>
      </c>
      <c r="H18" s="242">
        <v>30000</v>
      </c>
      <c r="I18" s="243"/>
      <c r="J18" s="179">
        <f>G18*H18</f>
        <v>15780000</v>
      </c>
      <c r="L18"/>
    </row>
    <row r="19" spans="1:12" ht="32.25" customHeight="1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0"/>
      <c r="I19" s="221"/>
      <c r="J19" s="23">
        <f>SUM(J18:J18)</f>
        <v>15780000</v>
      </c>
      <c r="L19" s="3"/>
    </row>
    <row r="20" spans="1:12" x14ac:dyDescent="0.25">
      <c r="A20" s="208"/>
      <c r="B20" s="208"/>
      <c r="C20" s="175"/>
      <c r="D20" s="175"/>
      <c r="E20" s="175"/>
      <c r="F20" s="175"/>
      <c r="G20" s="175"/>
      <c r="H20" s="25"/>
      <c r="I20" s="25"/>
      <c r="J20" s="26"/>
    </row>
    <row r="21" spans="1:12" x14ac:dyDescent="0.25">
      <c r="A21" s="175"/>
      <c r="B21" s="175"/>
      <c r="C21" s="175"/>
      <c r="D21" s="175"/>
      <c r="E21" s="175"/>
      <c r="F21" s="175"/>
      <c r="G21" s="27" t="s">
        <v>87</v>
      </c>
      <c r="H21" s="27"/>
      <c r="I21" s="25"/>
      <c r="J21" s="26">
        <f>J19*10%</f>
        <v>1578000</v>
      </c>
      <c r="L21" s="28"/>
    </row>
    <row r="22" spans="1:12" x14ac:dyDescent="0.25">
      <c r="A22" s="175"/>
      <c r="B22" s="175"/>
      <c r="C22" s="175"/>
      <c r="D22" s="175"/>
      <c r="E22" s="175"/>
      <c r="F22" s="175"/>
      <c r="G22" s="108" t="s">
        <v>88</v>
      </c>
      <c r="H22" s="108"/>
      <c r="I22" s="109"/>
      <c r="J22" s="110">
        <f>J19-J21</f>
        <v>14202000</v>
      </c>
      <c r="L22" s="28"/>
    </row>
    <row r="23" spans="1:12" x14ac:dyDescent="0.25">
      <c r="A23" s="175"/>
      <c r="B23" s="175"/>
      <c r="C23" s="175"/>
      <c r="D23" s="175"/>
      <c r="E23" s="175"/>
      <c r="F23" s="175"/>
      <c r="G23" s="27" t="s">
        <v>25</v>
      </c>
      <c r="H23" s="27"/>
      <c r="I23" s="28" t="e">
        <f>#REF!*1%</f>
        <v>#REF!</v>
      </c>
      <c r="J23" s="26">
        <f>J22*1%</f>
        <v>142020</v>
      </c>
    </row>
    <row r="24" spans="1:12" ht="16.5" thickBot="1" x14ac:dyDescent="0.3">
      <c r="A24" s="175"/>
      <c r="B24" s="175"/>
      <c r="C24" s="175"/>
      <c r="D24" s="175"/>
      <c r="E24" s="175"/>
      <c r="F24" s="175"/>
      <c r="G24" s="67" t="s">
        <v>26</v>
      </c>
      <c r="H24" s="67"/>
      <c r="I24" s="30">
        <f>I20*10%</f>
        <v>0</v>
      </c>
      <c r="J24" s="30">
        <f>J22*2%</f>
        <v>284040</v>
      </c>
    </row>
    <row r="25" spans="1:12" x14ac:dyDescent="0.25">
      <c r="E25" s="1"/>
      <c r="F25" s="1"/>
      <c r="G25" s="31" t="s">
        <v>89</v>
      </c>
      <c r="H25" s="31"/>
      <c r="I25" s="32" t="e">
        <f>I19+I23</f>
        <v>#REF!</v>
      </c>
      <c r="J25" s="32">
        <f>J22+J23-J24</f>
        <v>14059980</v>
      </c>
    </row>
    <row r="26" spans="1:12" x14ac:dyDescent="0.25">
      <c r="E26" s="1"/>
      <c r="F26" s="1"/>
      <c r="G26" s="31"/>
      <c r="H26" s="31"/>
      <c r="I26" s="32"/>
      <c r="J26" s="32"/>
    </row>
    <row r="27" spans="1:12" x14ac:dyDescent="0.25">
      <c r="A27" s="1" t="s">
        <v>301</v>
      </c>
      <c r="D27" s="1"/>
      <c r="E27" s="1"/>
      <c r="F27" s="1"/>
      <c r="G27" s="1"/>
      <c r="H27" s="31"/>
      <c r="I27" s="31"/>
      <c r="J27" s="32"/>
    </row>
    <row r="28" spans="1:12" x14ac:dyDescent="0.25">
      <c r="A28" s="33"/>
      <c r="D28" s="1"/>
      <c r="E28" s="1"/>
      <c r="F28" s="1"/>
      <c r="G28" s="1"/>
      <c r="H28" s="31"/>
      <c r="I28" s="31"/>
      <c r="J28" s="32"/>
    </row>
    <row r="29" spans="1:12" x14ac:dyDescent="0.25">
      <c r="D29" s="1"/>
      <c r="E29" s="1"/>
      <c r="F29" s="1"/>
      <c r="G29" s="1"/>
      <c r="H29" s="31"/>
      <c r="I29" s="31"/>
      <c r="J29" s="32"/>
    </row>
    <row r="30" spans="1:12" x14ac:dyDescent="0.25">
      <c r="A30" s="34" t="s">
        <v>29</v>
      </c>
    </row>
    <row r="31" spans="1:12" x14ac:dyDescent="0.25">
      <c r="A31" s="35" t="s">
        <v>30</v>
      </c>
      <c r="B31" s="36"/>
      <c r="C31" s="36"/>
      <c r="D31" s="10"/>
      <c r="E31" s="10"/>
      <c r="F31" s="10"/>
      <c r="G31" s="10"/>
    </row>
    <row r="32" spans="1:12" x14ac:dyDescent="0.25">
      <c r="A32" s="35" t="s">
        <v>31</v>
      </c>
      <c r="B32" s="36"/>
      <c r="C32" s="36"/>
      <c r="D32" s="10"/>
      <c r="E32" s="10"/>
      <c r="F32" s="10"/>
      <c r="G32" s="10"/>
    </row>
    <row r="33" spans="1:10" x14ac:dyDescent="0.25">
      <c r="A33" s="37" t="s">
        <v>32</v>
      </c>
      <c r="B33" s="38"/>
      <c r="C33" s="38"/>
      <c r="D33" s="10"/>
      <c r="E33" s="10"/>
      <c r="F33" s="10"/>
      <c r="G33" s="10"/>
    </row>
    <row r="34" spans="1:10" x14ac:dyDescent="0.25">
      <c r="A34" s="39" t="s">
        <v>0</v>
      </c>
      <c r="B34" s="40"/>
      <c r="C34" s="40"/>
      <c r="D34" s="10"/>
      <c r="E34" s="10"/>
      <c r="F34" s="10"/>
      <c r="G34" s="10"/>
    </row>
    <row r="35" spans="1:10" x14ac:dyDescent="0.25">
      <c r="A35" s="42"/>
      <c r="B35" s="42"/>
      <c r="C35" s="42"/>
    </row>
    <row r="36" spans="1:10" x14ac:dyDescent="0.25">
      <c r="H36" s="43" t="s">
        <v>33</v>
      </c>
      <c r="I36" s="209" t="str">
        <f>+J13</f>
        <v xml:space="preserve"> 24 Desember 2021</v>
      </c>
      <c r="J36" s="210"/>
    </row>
    <row r="40" spans="1:10" ht="18" customHeight="1" x14ac:dyDescent="0.25"/>
    <row r="41" spans="1:10" ht="17.25" customHeight="1" x14ac:dyDescent="0.25"/>
    <row r="43" spans="1:10" x14ac:dyDescent="0.25">
      <c r="H43" s="211" t="s">
        <v>34</v>
      </c>
      <c r="I43" s="211"/>
      <c r="J43" s="211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opLeftCell="A25" workbookViewId="0">
      <selection activeCell="J34" sqref="J34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307</v>
      </c>
      <c r="H12" s="247"/>
      <c r="I12" s="178" t="s">
        <v>10</v>
      </c>
      <c r="J12" s="8" t="s">
        <v>306</v>
      </c>
    </row>
    <row r="13" spans="1:10" x14ac:dyDescent="0.25">
      <c r="G13" s="247" t="s">
        <v>11</v>
      </c>
      <c r="H13" s="247"/>
      <c r="I13" s="178" t="s">
        <v>10</v>
      </c>
      <c r="J13" s="9" t="s">
        <v>303</v>
      </c>
    </row>
    <row r="14" spans="1:10" x14ac:dyDescent="0.25">
      <c r="G14" s="247" t="s">
        <v>82</v>
      </c>
      <c r="H14" s="247"/>
      <c r="I14" s="178" t="s">
        <v>10</v>
      </c>
      <c r="J14" s="2" t="s">
        <v>267</v>
      </c>
    </row>
    <row r="15" spans="1:10" x14ac:dyDescent="0.25">
      <c r="A15" s="2" t="s">
        <v>13</v>
      </c>
      <c r="B15" s="8" t="s">
        <v>14</v>
      </c>
      <c r="C15" s="8"/>
      <c r="I15" s="178"/>
      <c r="J15" s="2" t="s">
        <v>284</v>
      </c>
    </row>
    <row r="16" spans="1:10" ht="16.5" thickBot="1" x14ac:dyDescent="0.3"/>
    <row r="17" spans="1:12" ht="26.25" customHeight="1" x14ac:dyDescent="0.25">
      <c r="A17" s="11" t="s">
        <v>15</v>
      </c>
      <c r="B17" s="177" t="s">
        <v>16</v>
      </c>
      <c r="C17" s="177" t="s">
        <v>17</v>
      </c>
      <c r="D17" s="177" t="s">
        <v>18</v>
      </c>
      <c r="E17" s="177" t="s">
        <v>19</v>
      </c>
      <c r="F17" s="176" t="s">
        <v>20</v>
      </c>
      <c r="G17" s="176" t="s">
        <v>21</v>
      </c>
      <c r="H17" s="215" t="s">
        <v>22</v>
      </c>
      <c r="I17" s="216"/>
      <c r="J17" s="14" t="s">
        <v>23</v>
      </c>
    </row>
    <row r="18" spans="1:12" ht="59.25" customHeight="1" x14ac:dyDescent="0.25">
      <c r="A18" s="15">
        <v>1</v>
      </c>
      <c r="B18" s="16">
        <f>'[10]402321'!E3</f>
        <v>44503</v>
      </c>
      <c r="C18" s="104">
        <f>'[10]402321'!A3</f>
        <v>402321</v>
      </c>
      <c r="D18" s="19" t="s">
        <v>304</v>
      </c>
      <c r="E18" s="19" t="s">
        <v>269</v>
      </c>
      <c r="F18" s="20">
        <v>3</v>
      </c>
      <c r="G18" s="105">
        <f>'[10]402321'!N6</f>
        <v>150</v>
      </c>
      <c r="H18" s="242">
        <v>14000</v>
      </c>
      <c r="I18" s="243"/>
      <c r="J18" s="179">
        <f>G18*H18</f>
        <v>2100000</v>
      </c>
      <c r="L18"/>
    </row>
    <row r="19" spans="1:12" ht="59.25" customHeight="1" x14ac:dyDescent="0.25">
      <c r="A19" s="15">
        <f>A18+1</f>
        <v>2</v>
      </c>
      <c r="B19" s="16">
        <f>'[10]402348'!E3</f>
        <v>44509</v>
      </c>
      <c r="C19" s="104">
        <f>'[10]402348'!A3</f>
        <v>402348</v>
      </c>
      <c r="D19" s="19" t="s">
        <v>268</v>
      </c>
      <c r="E19" s="19" t="s">
        <v>269</v>
      </c>
      <c r="F19" s="20">
        <v>4</v>
      </c>
      <c r="G19" s="106">
        <f>'[10]402348'!N7</f>
        <v>188.108</v>
      </c>
      <c r="H19" s="242">
        <v>14000</v>
      </c>
      <c r="I19" s="243"/>
      <c r="J19" s="179">
        <f t="shared" ref="J19:J28" si="0">G19*H19</f>
        <v>2633512</v>
      </c>
      <c r="L19"/>
    </row>
    <row r="20" spans="1:12" ht="59.25" customHeight="1" x14ac:dyDescent="0.25">
      <c r="A20" s="15">
        <f t="shared" ref="A20:A28" si="1">A19+1</f>
        <v>3</v>
      </c>
      <c r="B20" s="16">
        <f>'[10]403856'!E3</f>
        <v>44511</v>
      </c>
      <c r="C20" s="104">
        <f>'[10]403856'!A3</f>
        <v>403856</v>
      </c>
      <c r="D20" s="19" t="s">
        <v>268</v>
      </c>
      <c r="E20" s="19" t="s">
        <v>269</v>
      </c>
      <c r="F20" s="20">
        <v>21</v>
      </c>
      <c r="G20" s="106">
        <f>'[10]403856'!N24</f>
        <v>361.67100000000005</v>
      </c>
      <c r="H20" s="242">
        <v>14000</v>
      </c>
      <c r="I20" s="243"/>
      <c r="J20" s="179">
        <f t="shared" si="0"/>
        <v>5063394.0000000009</v>
      </c>
      <c r="L20"/>
    </row>
    <row r="21" spans="1:12" ht="59.25" customHeight="1" x14ac:dyDescent="0.25">
      <c r="A21" s="15">
        <f t="shared" si="1"/>
        <v>4</v>
      </c>
      <c r="B21" s="16">
        <f>'[10]403862'!E3</f>
        <v>44512</v>
      </c>
      <c r="C21" s="104">
        <f>'[10]403862'!A3</f>
        <v>403862</v>
      </c>
      <c r="D21" s="19" t="s">
        <v>268</v>
      </c>
      <c r="E21" s="19" t="s">
        <v>269</v>
      </c>
      <c r="F21" s="20">
        <v>16</v>
      </c>
      <c r="G21" s="106">
        <f>'[10]403862'!N19</f>
        <v>400.55800000000005</v>
      </c>
      <c r="H21" s="242">
        <v>14000</v>
      </c>
      <c r="I21" s="243"/>
      <c r="J21" s="179">
        <f>G21*H21</f>
        <v>5607812.0000000009</v>
      </c>
      <c r="L21"/>
    </row>
    <row r="22" spans="1:12" ht="59.25" customHeight="1" x14ac:dyDescent="0.25">
      <c r="A22" s="15">
        <f t="shared" si="1"/>
        <v>5</v>
      </c>
      <c r="B22" s="16">
        <f>'[10]403886'!E3</f>
        <v>44518</v>
      </c>
      <c r="C22" s="104">
        <f>'[10]403886'!A3</f>
        <v>403886</v>
      </c>
      <c r="D22" s="19" t="s">
        <v>268</v>
      </c>
      <c r="E22" s="19" t="s">
        <v>269</v>
      </c>
      <c r="F22" s="20">
        <v>2</v>
      </c>
      <c r="G22" s="106">
        <v>100</v>
      </c>
      <c r="H22" s="242">
        <v>14000</v>
      </c>
      <c r="I22" s="243"/>
      <c r="J22" s="179">
        <f>G22*H22</f>
        <v>1400000</v>
      </c>
      <c r="L22"/>
    </row>
    <row r="23" spans="1:12" ht="59.25" customHeight="1" x14ac:dyDescent="0.25">
      <c r="A23" s="15">
        <f t="shared" si="1"/>
        <v>6</v>
      </c>
      <c r="B23" s="16">
        <f>'[10]403892'!E3</f>
        <v>44519</v>
      </c>
      <c r="C23" s="104">
        <f>'[10]403892'!A3</f>
        <v>403892</v>
      </c>
      <c r="D23" s="19" t="s">
        <v>268</v>
      </c>
      <c r="E23" s="19" t="s">
        <v>269</v>
      </c>
      <c r="F23" s="20">
        <v>2</v>
      </c>
      <c r="G23" s="106">
        <v>100</v>
      </c>
      <c r="H23" s="242">
        <v>14000</v>
      </c>
      <c r="I23" s="243"/>
      <c r="J23" s="179">
        <f>G23*H23</f>
        <v>1400000</v>
      </c>
      <c r="L23"/>
    </row>
    <row r="24" spans="1:12" ht="59.25" customHeight="1" x14ac:dyDescent="0.25">
      <c r="A24" s="15">
        <f t="shared" si="1"/>
        <v>7</v>
      </c>
      <c r="B24" s="16">
        <f>'[10]406075'!E3</f>
        <v>44522</v>
      </c>
      <c r="C24" s="104">
        <f>'[10]406075'!A3</f>
        <v>406075</v>
      </c>
      <c r="D24" s="19" t="s">
        <v>268</v>
      </c>
      <c r="E24" s="19" t="s">
        <v>269</v>
      </c>
      <c r="F24" s="20">
        <v>3</v>
      </c>
      <c r="G24" s="106">
        <v>100</v>
      </c>
      <c r="H24" s="242">
        <v>14000</v>
      </c>
      <c r="I24" s="243"/>
      <c r="J24" s="179">
        <f t="shared" si="0"/>
        <v>1400000</v>
      </c>
      <c r="L24"/>
    </row>
    <row r="25" spans="1:12" ht="59.25" customHeight="1" x14ac:dyDescent="0.25">
      <c r="A25" s="15">
        <f t="shared" si="1"/>
        <v>8</v>
      </c>
      <c r="B25" s="16">
        <f>'[10]403718'!E3</f>
        <v>44526</v>
      </c>
      <c r="C25" s="104">
        <f>'[10]403718'!A3</f>
        <v>403718</v>
      </c>
      <c r="D25" s="19" t="s">
        <v>268</v>
      </c>
      <c r="E25" s="19" t="s">
        <v>269</v>
      </c>
      <c r="F25" s="20">
        <v>8</v>
      </c>
      <c r="G25" s="106">
        <f>'[10]403718'!N11</f>
        <v>372.95500000000004</v>
      </c>
      <c r="H25" s="242">
        <v>14000</v>
      </c>
      <c r="I25" s="243"/>
      <c r="J25" s="179">
        <f t="shared" si="0"/>
        <v>5221370.0000000009</v>
      </c>
      <c r="L25"/>
    </row>
    <row r="26" spans="1:12" ht="59.25" customHeight="1" x14ac:dyDescent="0.25">
      <c r="A26" s="15">
        <f t="shared" si="1"/>
        <v>9</v>
      </c>
      <c r="B26" s="16">
        <f>'[10]403722'!E3</f>
        <v>44527</v>
      </c>
      <c r="C26" s="104">
        <f>'[10]403892'!A3</f>
        <v>403892</v>
      </c>
      <c r="D26" s="19" t="s">
        <v>268</v>
      </c>
      <c r="E26" s="19" t="s">
        <v>269</v>
      </c>
      <c r="F26" s="20">
        <v>4</v>
      </c>
      <c r="G26" s="106">
        <f>'[10]403722'!N7</f>
        <v>151.68124999999998</v>
      </c>
      <c r="H26" s="242">
        <v>14000</v>
      </c>
      <c r="I26" s="243"/>
      <c r="J26" s="179">
        <f t="shared" si="0"/>
        <v>2123537.4999999995</v>
      </c>
      <c r="L26"/>
    </row>
    <row r="27" spans="1:12" ht="59.25" customHeight="1" x14ac:dyDescent="0.25">
      <c r="A27" s="15">
        <f t="shared" si="1"/>
        <v>10</v>
      </c>
      <c r="B27" s="16">
        <f>'[10]403731'!E3</f>
        <v>44528</v>
      </c>
      <c r="C27" s="104">
        <f>'[10]403731'!A3</f>
        <v>403731</v>
      </c>
      <c r="D27" s="19" t="s">
        <v>268</v>
      </c>
      <c r="E27" s="19" t="s">
        <v>269</v>
      </c>
      <c r="F27" s="20">
        <v>5</v>
      </c>
      <c r="G27" s="106">
        <v>100</v>
      </c>
      <c r="H27" s="242">
        <v>14000</v>
      </c>
      <c r="I27" s="243"/>
      <c r="J27" s="111">
        <f t="shared" si="0"/>
        <v>1400000</v>
      </c>
      <c r="L27"/>
    </row>
    <row r="28" spans="1:12" ht="59.25" customHeight="1" x14ac:dyDescent="0.25">
      <c r="A28" s="15">
        <f t="shared" si="1"/>
        <v>11</v>
      </c>
      <c r="B28" s="16">
        <f>'[10]403739'!E3</f>
        <v>44530</v>
      </c>
      <c r="C28" s="104">
        <f>'[10]403739'!A3</f>
        <v>403739</v>
      </c>
      <c r="D28" s="19" t="s">
        <v>268</v>
      </c>
      <c r="E28" s="19" t="s">
        <v>269</v>
      </c>
      <c r="F28" s="20">
        <v>5</v>
      </c>
      <c r="G28" s="106">
        <f>'[10]403739'!N8</f>
        <v>125.7825</v>
      </c>
      <c r="H28" s="242">
        <v>14000</v>
      </c>
      <c r="I28" s="243"/>
      <c r="J28" s="179">
        <f t="shared" si="0"/>
        <v>1760955</v>
      </c>
      <c r="L28"/>
    </row>
    <row r="29" spans="1:12" ht="32.25" customHeight="1" thickBot="1" x14ac:dyDescent="0.3">
      <c r="A29" s="219" t="s">
        <v>24</v>
      </c>
      <c r="B29" s="220"/>
      <c r="C29" s="220"/>
      <c r="D29" s="220"/>
      <c r="E29" s="220"/>
      <c r="F29" s="220"/>
      <c r="G29" s="220"/>
      <c r="H29" s="220"/>
      <c r="I29" s="221"/>
      <c r="J29" s="23">
        <f>SUM(J18:J28)</f>
        <v>30110580.5</v>
      </c>
      <c r="L29" s="3"/>
    </row>
    <row r="30" spans="1:12" x14ac:dyDescent="0.25">
      <c r="A30" s="208"/>
      <c r="B30" s="208"/>
      <c r="C30" s="175"/>
      <c r="D30" s="175"/>
      <c r="E30" s="175"/>
      <c r="F30" s="175"/>
      <c r="G30" s="175"/>
      <c r="H30" s="25"/>
      <c r="I30" s="25"/>
      <c r="J30" s="26"/>
    </row>
    <row r="31" spans="1:12" x14ac:dyDescent="0.25">
      <c r="A31" s="175"/>
      <c r="B31" s="175"/>
      <c r="C31" s="175"/>
      <c r="D31" s="175"/>
      <c r="E31" s="175"/>
      <c r="F31" s="175"/>
      <c r="G31" s="27" t="s">
        <v>87</v>
      </c>
      <c r="H31" s="27"/>
      <c r="I31" s="25"/>
      <c r="J31" s="26">
        <f>J29*10%</f>
        <v>3011058.0500000003</v>
      </c>
      <c r="L31" s="28"/>
    </row>
    <row r="32" spans="1:12" x14ac:dyDescent="0.25">
      <c r="A32" s="175"/>
      <c r="B32" s="175"/>
      <c r="C32" s="175"/>
      <c r="D32" s="175"/>
      <c r="E32" s="175"/>
      <c r="F32" s="175"/>
      <c r="G32" s="108" t="s">
        <v>88</v>
      </c>
      <c r="H32" s="108"/>
      <c r="I32" s="109"/>
      <c r="J32" s="110">
        <f>J29-J31</f>
        <v>27099522.449999999</v>
      </c>
      <c r="L32" s="28"/>
    </row>
    <row r="33" spans="1:10" x14ac:dyDescent="0.25">
      <c r="A33" s="175"/>
      <c r="B33" s="175"/>
      <c r="C33" s="175"/>
      <c r="D33" s="175"/>
      <c r="E33" s="175"/>
      <c r="F33" s="175"/>
      <c r="G33" s="27" t="s">
        <v>25</v>
      </c>
      <c r="H33" s="27"/>
      <c r="I33" s="28" t="e">
        <f>#REF!*1%</f>
        <v>#REF!</v>
      </c>
      <c r="J33" s="26">
        <f>J32*1%</f>
        <v>270995.22450000001</v>
      </c>
    </row>
    <row r="34" spans="1:10" ht="16.5" thickBot="1" x14ac:dyDescent="0.3">
      <c r="A34" s="175"/>
      <c r="B34" s="175"/>
      <c r="C34" s="175"/>
      <c r="D34" s="175"/>
      <c r="E34" s="175"/>
      <c r="F34" s="175"/>
      <c r="G34" s="67" t="s">
        <v>26</v>
      </c>
      <c r="H34" s="67"/>
      <c r="I34" s="30">
        <f>I30*10%</f>
        <v>0</v>
      </c>
      <c r="J34" s="30">
        <f>J32*2%</f>
        <v>541990.44900000002</v>
      </c>
    </row>
    <row r="35" spans="1:10" x14ac:dyDescent="0.25">
      <c r="E35" s="1"/>
      <c r="F35" s="1"/>
      <c r="G35" s="31" t="s">
        <v>89</v>
      </c>
      <c r="H35" s="31"/>
      <c r="I35" s="32" t="e">
        <f>I29+I33</f>
        <v>#REF!</v>
      </c>
      <c r="J35" s="32">
        <f>J32+J33-J34</f>
        <v>26828527.225499999</v>
      </c>
    </row>
    <row r="36" spans="1:10" x14ac:dyDescent="0.25">
      <c r="E36" s="1"/>
      <c r="F36" s="1"/>
      <c r="G36" s="31"/>
      <c r="H36" s="31"/>
      <c r="I36" s="32"/>
      <c r="J36" s="32"/>
    </row>
    <row r="37" spans="1:10" x14ac:dyDescent="0.25">
      <c r="A37" s="1" t="s">
        <v>305</v>
      </c>
      <c r="D37" s="1"/>
      <c r="E37" s="1"/>
      <c r="F37" s="1"/>
      <c r="G37" s="1"/>
      <c r="H37" s="31"/>
      <c r="I37" s="31"/>
      <c r="J37" s="32"/>
    </row>
    <row r="38" spans="1:10" x14ac:dyDescent="0.25">
      <c r="A38" s="33"/>
      <c r="D38" s="1"/>
      <c r="E38" s="1"/>
      <c r="F38" s="1"/>
      <c r="G38" s="1"/>
      <c r="H38" s="31"/>
      <c r="I38" s="31"/>
      <c r="J38" s="32"/>
    </row>
    <row r="39" spans="1:10" x14ac:dyDescent="0.25">
      <c r="A39" s="34" t="s">
        <v>29</v>
      </c>
    </row>
    <row r="40" spans="1:10" x14ac:dyDescent="0.25">
      <c r="A40" s="35" t="s">
        <v>30</v>
      </c>
      <c r="B40" s="36"/>
      <c r="C40" s="36"/>
      <c r="D40" s="10"/>
      <c r="E40" s="10"/>
      <c r="F40" s="10"/>
      <c r="G40" s="10"/>
    </row>
    <row r="41" spans="1:10" x14ac:dyDescent="0.25">
      <c r="A41" s="35" t="s">
        <v>31</v>
      </c>
      <c r="B41" s="36"/>
      <c r="C41" s="36"/>
      <c r="D41" s="10"/>
      <c r="E41" s="10"/>
      <c r="F41" s="10"/>
      <c r="G41" s="10"/>
    </row>
    <row r="42" spans="1:10" x14ac:dyDescent="0.25">
      <c r="A42" s="37" t="s">
        <v>32</v>
      </c>
      <c r="B42" s="38"/>
      <c r="C42" s="38"/>
      <c r="D42" s="10"/>
      <c r="E42" s="10"/>
      <c r="F42" s="10"/>
      <c r="G42" s="10"/>
    </row>
    <row r="43" spans="1:10" x14ac:dyDescent="0.25">
      <c r="A43" s="39" t="s">
        <v>0</v>
      </c>
      <c r="B43" s="40"/>
      <c r="C43" s="40"/>
      <c r="D43" s="10"/>
      <c r="E43" s="10"/>
      <c r="F43" s="10"/>
      <c r="G43" s="10"/>
    </row>
    <row r="44" spans="1:10" x14ac:dyDescent="0.25">
      <c r="A44" s="42"/>
      <c r="B44" s="42"/>
      <c r="C44" s="42"/>
    </row>
    <row r="45" spans="1:10" x14ac:dyDescent="0.25">
      <c r="H45" s="43" t="s">
        <v>33</v>
      </c>
      <c r="I45" s="209" t="str">
        <f>+J13</f>
        <v xml:space="preserve"> 24 Desember 2021</v>
      </c>
      <c r="J45" s="210"/>
    </row>
    <row r="49" spans="8:10" ht="18" customHeight="1" x14ac:dyDescent="0.25"/>
    <row r="50" spans="8:10" ht="17.25" customHeight="1" x14ac:dyDescent="0.25"/>
    <row r="52" spans="8:10" x14ac:dyDescent="0.25">
      <c r="H52" s="211" t="s">
        <v>34</v>
      </c>
      <c r="I52" s="211"/>
      <c r="J52" s="211"/>
    </row>
  </sheetData>
  <mergeCells count="20">
    <mergeCell ref="H24:I24"/>
    <mergeCell ref="A10:J10"/>
    <mergeCell ref="G12:H12"/>
    <mergeCell ref="G13:H13"/>
    <mergeCell ref="G14:H14"/>
    <mergeCell ref="H17:I17"/>
    <mergeCell ref="H18:I18"/>
    <mergeCell ref="H19:I19"/>
    <mergeCell ref="H20:I20"/>
    <mergeCell ref="H21:I21"/>
    <mergeCell ref="H22:I22"/>
    <mergeCell ref="H23:I23"/>
    <mergeCell ref="I45:J45"/>
    <mergeCell ref="H52:J52"/>
    <mergeCell ref="H25:I25"/>
    <mergeCell ref="H26:I26"/>
    <mergeCell ref="H27:I27"/>
    <mergeCell ref="H28:I28"/>
    <mergeCell ref="A29:I29"/>
    <mergeCell ref="A30:B3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10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570312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281</v>
      </c>
      <c r="H12" s="247"/>
      <c r="I12" s="178" t="s">
        <v>10</v>
      </c>
      <c r="J12" s="8" t="s">
        <v>312</v>
      </c>
    </row>
    <row r="13" spans="1:10" x14ac:dyDescent="0.25">
      <c r="G13" s="247" t="s">
        <v>11</v>
      </c>
      <c r="H13" s="247"/>
      <c r="I13" s="178" t="s">
        <v>10</v>
      </c>
      <c r="J13" s="9" t="s">
        <v>323</v>
      </c>
    </row>
    <row r="14" spans="1:10" x14ac:dyDescent="0.25">
      <c r="G14" s="247" t="s">
        <v>82</v>
      </c>
      <c r="H14" s="247"/>
      <c r="I14" s="178" t="s">
        <v>10</v>
      </c>
      <c r="J14" s="2" t="s">
        <v>308</v>
      </c>
    </row>
    <row r="15" spans="1:10" x14ac:dyDescent="0.25">
      <c r="A15" s="2" t="s">
        <v>13</v>
      </c>
      <c r="B15" s="8" t="s">
        <v>14</v>
      </c>
      <c r="C15" s="8"/>
      <c r="I15" s="178"/>
      <c r="J15" s="2" t="s">
        <v>262</v>
      </c>
    </row>
    <row r="16" spans="1:10" ht="16.5" thickBot="1" x14ac:dyDescent="0.3"/>
    <row r="17" spans="1:12" ht="26.25" customHeight="1" x14ac:dyDescent="0.25">
      <c r="A17" s="11" t="s">
        <v>15</v>
      </c>
      <c r="B17" s="177" t="s">
        <v>16</v>
      </c>
      <c r="C17" s="177" t="s">
        <v>17</v>
      </c>
      <c r="D17" s="177" t="s">
        <v>18</v>
      </c>
      <c r="E17" s="177" t="s">
        <v>19</v>
      </c>
      <c r="F17" s="176" t="s">
        <v>20</v>
      </c>
      <c r="G17" s="176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 t="str">
        <f>'[11]402549'!E3</f>
        <v>26-Okt-21</v>
      </c>
      <c r="C18" s="104">
        <f>'[11]402549'!A3</f>
        <v>402549</v>
      </c>
      <c r="D18" s="19" t="s">
        <v>309</v>
      </c>
      <c r="E18" s="19" t="s">
        <v>310</v>
      </c>
      <c r="F18" s="20">
        <v>1</v>
      </c>
      <c r="G18" s="106">
        <v>100</v>
      </c>
      <c r="H18" s="259">
        <v>19000</v>
      </c>
      <c r="I18" s="260"/>
      <c r="J18" s="179">
        <f t="shared" ref="J18" si="0">G18*H18</f>
        <v>1900000</v>
      </c>
      <c r="L18"/>
    </row>
    <row r="19" spans="1:12" ht="32.25" customHeight="1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0"/>
      <c r="I19" s="221"/>
      <c r="J19" s="23">
        <f>SUM(J18:J18)</f>
        <v>1900000</v>
      </c>
      <c r="L19" s="3"/>
    </row>
    <row r="20" spans="1:12" x14ac:dyDescent="0.25">
      <c r="A20" s="208"/>
      <c r="B20" s="208"/>
      <c r="C20" s="175"/>
      <c r="D20" s="175"/>
      <c r="E20" s="175"/>
      <c r="F20" s="175"/>
      <c r="G20" s="175"/>
      <c r="H20" s="25"/>
      <c r="I20" s="25"/>
      <c r="J20" s="26"/>
    </row>
    <row r="21" spans="1:12" x14ac:dyDescent="0.25">
      <c r="A21" s="175"/>
      <c r="B21" s="175"/>
      <c r="C21" s="175"/>
      <c r="D21" s="175"/>
      <c r="E21" s="175"/>
      <c r="F21" s="175"/>
      <c r="G21" s="27" t="s">
        <v>87</v>
      </c>
      <c r="H21" s="27"/>
      <c r="I21" s="25"/>
      <c r="J21" s="26">
        <f>J19*10%</f>
        <v>190000</v>
      </c>
      <c r="L21" s="28"/>
    </row>
    <row r="22" spans="1:12" x14ac:dyDescent="0.25">
      <c r="A22" s="175"/>
      <c r="B22" s="175"/>
      <c r="C22" s="175"/>
      <c r="D22" s="175"/>
      <c r="E22" s="175"/>
      <c r="F22" s="175"/>
      <c r="G22" s="108" t="s">
        <v>88</v>
      </c>
      <c r="H22" s="108"/>
      <c r="I22" s="109"/>
      <c r="J22" s="110">
        <f>J19-J21</f>
        <v>1710000</v>
      </c>
      <c r="L22" s="28"/>
    </row>
    <row r="23" spans="1:12" x14ac:dyDescent="0.25">
      <c r="A23" s="175"/>
      <c r="B23" s="175"/>
      <c r="C23" s="175"/>
      <c r="D23" s="175"/>
      <c r="E23" s="175"/>
      <c r="F23" s="175"/>
      <c r="G23" s="27" t="s">
        <v>25</v>
      </c>
      <c r="H23" s="27"/>
      <c r="I23" s="28" t="e">
        <f>#REF!*1%</f>
        <v>#REF!</v>
      </c>
      <c r="J23" s="26">
        <f>J22*1%</f>
        <v>17100</v>
      </c>
    </row>
    <row r="24" spans="1:12" ht="16.5" thickBot="1" x14ac:dyDescent="0.3">
      <c r="A24" s="175"/>
      <c r="B24" s="175"/>
      <c r="C24" s="175"/>
      <c r="D24" s="175"/>
      <c r="E24" s="175"/>
      <c r="F24" s="175"/>
      <c r="G24" s="67" t="s">
        <v>26</v>
      </c>
      <c r="H24" s="67"/>
      <c r="I24" s="30">
        <f>I20*10%</f>
        <v>0</v>
      </c>
      <c r="J24" s="30">
        <f>J22*2%</f>
        <v>34200</v>
      </c>
    </row>
    <row r="25" spans="1:12" x14ac:dyDescent="0.25">
      <c r="E25" s="1"/>
      <c r="F25" s="1"/>
      <c r="G25" s="31" t="s">
        <v>89</v>
      </c>
      <c r="H25" s="31"/>
      <c r="I25" s="32" t="e">
        <f>I19+I23</f>
        <v>#REF!</v>
      </c>
      <c r="J25" s="32">
        <f>J22+J23-J24</f>
        <v>1692900</v>
      </c>
    </row>
    <row r="26" spans="1:12" x14ac:dyDescent="0.25">
      <c r="E26" s="1"/>
      <c r="F26" s="1"/>
      <c r="G26" s="31"/>
      <c r="H26" s="31"/>
      <c r="I26" s="32"/>
      <c r="J26" s="32"/>
    </row>
    <row r="27" spans="1:12" x14ac:dyDescent="0.25">
      <c r="A27" s="1" t="s">
        <v>311</v>
      </c>
      <c r="D27" s="1"/>
      <c r="E27" s="1"/>
      <c r="F27" s="1"/>
      <c r="G27" s="1"/>
      <c r="H27" s="31"/>
      <c r="I27" s="31"/>
      <c r="J27" s="32"/>
    </row>
    <row r="28" spans="1:12" x14ac:dyDescent="0.25">
      <c r="A28" s="33"/>
      <c r="D28" s="1"/>
      <c r="E28" s="1"/>
      <c r="F28" s="1"/>
      <c r="G28" s="1"/>
      <c r="H28" s="31"/>
      <c r="I28" s="31"/>
      <c r="J28" s="32"/>
    </row>
    <row r="29" spans="1:12" x14ac:dyDescent="0.25">
      <c r="D29" s="1"/>
      <c r="E29" s="1"/>
      <c r="F29" s="1"/>
      <c r="G29" s="1"/>
      <c r="H29" s="31"/>
      <c r="I29" s="31"/>
      <c r="J29" s="32"/>
    </row>
    <row r="30" spans="1:12" x14ac:dyDescent="0.25">
      <c r="A30" s="34" t="s">
        <v>29</v>
      </c>
    </row>
    <row r="31" spans="1:12" x14ac:dyDescent="0.25">
      <c r="A31" s="35" t="s">
        <v>30</v>
      </c>
      <c r="B31" s="36"/>
      <c r="C31" s="36"/>
      <c r="D31" s="10"/>
      <c r="E31" s="10"/>
      <c r="F31" s="10"/>
      <c r="G31" s="10"/>
    </row>
    <row r="32" spans="1:12" x14ac:dyDescent="0.25">
      <c r="A32" s="35" t="s">
        <v>31</v>
      </c>
      <c r="B32" s="36"/>
      <c r="C32" s="36"/>
      <c r="D32" s="10"/>
      <c r="E32" s="10"/>
      <c r="F32" s="10"/>
      <c r="G32" s="10"/>
    </row>
    <row r="33" spans="1:10" x14ac:dyDescent="0.25">
      <c r="A33" s="37" t="s">
        <v>32</v>
      </c>
      <c r="B33" s="38"/>
      <c r="C33" s="38"/>
      <c r="D33" s="10"/>
      <c r="E33" s="10"/>
      <c r="F33" s="10"/>
      <c r="G33" s="10"/>
    </row>
    <row r="34" spans="1:10" x14ac:dyDescent="0.25">
      <c r="A34" s="39" t="s">
        <v>0</v>
      </c>
      <c r="B34" s="40"/>
      <c r="C34" s="40"/>
      <c r="D34" s="10"/>
      <c r="E34" s="10"/>
      <c r="F34" s="10"/>
      <c r="G34" s="10"/>
    </row>
    <row r="35" spans="1:10" x14ac:dyDescent="0.25">
      <c r="A35" s="42"/>
      <c r="B35" s="42"/>
      <c r="C35" s="42"/>
    </row>
    <row r="36" spans="1:10" x14ac:dyDescent="0.25">
      <c r="H36" s="43" t="s">
        <v>33</v>
      </c>
      <c r="I36" s="209" t="str">
        <f>+J13</f>
        <v xml:space="preserve"> 27 Desember 2021</v>
      </c>
      <c r="J36" s="210"/>
    </row>
    <row r="40" spans="1:10" ht="18" customHeight="1" x14ac:dyDescent="0.25"/>
    <row r="41" spans="1:10" ht="17.25" customHeight="1" x14ac:dyDescent="0.25"/>
    <row r="43" spans="1:10" x14ac:dyDescent="0.25">
      <c r="H43" s="211" t="s">
        <v>34</v>
      </c>
      <c r="I43" s="211"/>
      <c r="J43" s="211"/>
    </row>
  </sheetData>
  <mergeCells count="10">
    <mergeCell ref="A19:I19"/>
    <mergeCell ref="A20:B20"/>
    <mergeCell ref="I36:J36"/>
    <mergeCell ref="H43:J43"/>
    <mergeCell ref="A10:J10"/>
    <mergeCell ref="G12:H12"/>
    <mergeCell ref="G13:H13"/>
    <mergeCell ref="G14:H14"/>
    <mergeCell ref="H17:I17"/>
    <mergeCell ref="H18:I18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4"/>
  <sheetViews>
    <sheetView topLeftCell="A13" workbookViewId="0">
      <selection activeCell="J20" sqref="J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281</v>
      </c>
      <c r="H12" s="247"/>
      <c r="I12" s="178" t="s">
        <v>10</v>
      </c>
      <c r="J12" s="8" t="s">
        <v>317</v>
      </c>
    </row>
    <row r="13" spans="1:10" x14ac:dyDescent="0.25">
      <c r="G13" s="247" t="s">
        <v>11</v>
      </c>
      <c r="H13" s="247"/>
      <c r="I13" s="178" t="s">
        <v>10</v>
      </c>
      <c r="J13" s="9" t="s">
        <v>323</v>
      </c>
    </row>
    <row r="14" spans="1:10" x14ac:dyDescent="0.25">
      <c r="G14" s="247" t="s">
        <v>82</v>
      </c>
      <c r="H14" s="247"/>
      <c r="I14" s="178" t="s">
        <v>10</v>
      </c>
      <c r="J14" s="2" t="s">
        <v>313</v>
      </c>
    </row>
    <row r="15" spans="1:10" x14ac:dyDescent="0.25">
      <c r="A15" s="2" t="s">
        <v>13</v>
      </c>
      <c r="B15" s="8" t="s">
        <v>14</v>
      </c>
      <c r="C15" s="8"/>
      <c r="I15" s="178"/>
      <c r="J15" s="2" t="s">
        <v>94</v>
      </c>
    </row>
    <row r="16" spans="1:10" ht="16.5" thickBot="1" x14ac:dyDescent="0.3"/>
    <row r="17" spans="1:12" ht="26.25" customHeight="1" x14ac:dyDescent="0.25">
      <c r="A17" s="11" t="s">
        <v>15</v>
      </c>
      <c r="B17" s="177" t="s">
        <v>16</v>
      </c>
      <c r="C17" s="177" t="s">
        <v>17</v>
      </c>
      <c r="D17" s="177" t="s">
        <v>18</v>
      </c>
      <c r="E17" s="177" t="s">
        <v>19</v>
      </c>
      <c r="F17" s="176" t="s">
        <v>20</v>
      </c>
      <c r="G17" s="176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>
        <f>'[12]402546'!E3</f>
        <v>44487</v>
      </c>
      <c r="C18" s="104">
        <f>'[12]402546'!A3</f>
        <v>402546</v>
      </c>
      <c r="D18" s="19" t="s">
        <v>314</v>
      </c>
      <c r="E18" s="180" t="s">
        <v>315</v>
      </c>
      <c r="F18" s="20">
        <v>4</v>
      </c>
      <c r="G18" s="105">
        <f>'[12]402546'!N7</f>
        <v>142.92000000000002</v>
      </c>
      <c r="H18" s="242">
        <v>14000</v>
      </c>
      <c r="I18" s="243"/>
      <c r="J18" s="179">
        <f>G18*H18</f>
        <v>2000880.0000000002</v>
      </c>
      <c r="L18"/>
    </row>
    <row r="19" spans="1:12" ht="48" customHeight="1" x14ac:dyDescent="0.25">
      <c r="A19" s="15">
        <f>A18+1</f>
        <v>2</v>
      </c>
      <c r="B19" s="16" t="str">
        <f>'[12]402547'!E3</f>
        <v>26-Okt-21</v>
      </c>
      <c r="C19" s="104">
        <f>'[12]402547'!A3</f>
        <v>402547</v>
      </c>
      <c r="D19" s="19" t="s">
        <v>314</v>
      </c>
      <c r="E19" s="180" t="s">
        <v>315</v>
      </c>
      <c r="F19" s="20">
        <v>8</v>
      </c>
      <c r="G19" s="106">
        <f>'[12]402547'!N11</f>
        <v>230.428</v>
      </c>
      <c r="H19" s="242">
        <v>14000</v>
      </c>
      <c r="I19" s="243"/>
      <c r="J19" s="179">
        <f t="shared" ref="J19" si="0">G19*H19</f>
        <v>3225992</v>
      </c>
      <c r="L19"/>
    </row>
    <row r="20" spans="1:12" ht="32.25" customHeight="1" thickBot="1" x14ac:dyDescent="0.3">
      <c r="A20" s="219" t="s">
        <v>24</v>
      </c>
      <c r="B20" s="220"/>
      <c r="C20" s="220"/>
      <c r="D20" s="220"/>
      <c r="E20" s="220"/>
      <c r="F20" s="220"/>
      <c r="G20" s="220"/>
      <c r="H20" s="220"/>
      <c r="I20" s="221"/>
      <c r="J20" s="23">
        <f>SUM(J18:J19)</f>
        <v>5226872</v>
      </c>
      <c r="L20" s="3" t="e">
        <f>'[12]402546'!P12+#REF!+#REF!+#REF!+#REF!+#REF!+#REF!+#REF!+#REF!+#REF!+#REF!+#REF!+#REF!+#REF!+#REF!+#REF!+#REF!+#REF!+#REF!+#REF!+#REF!+#REF!+#REF!+#REF!+#REF!+#REF!+#REF!+#REF!+#REF!+#REF!</f>
        <v>#REF!</v>
      </c>
    </row>
    <row r="21" spans="1:12" x14ac:dyDescent="0.25">
      <c r="A21" s="208"/>
      <c r="B21" s="208"/>
      <c r="C21" s="175"/>
      <c r="D21" s="175"/>
      <c r="E21" s="175"/>
      <c r="F21" s="175"/>
      <c r="G21" s="175"/>
      <c r="H21" s="25"/>
      <c r="I21" s="25"/>
      <c r="J21" s="26"/>
    </row>
    <row r="22" spans="1:12" x14ac:dyDescent="0.25">
      <c r="A22" s="175"/>
      <c r="B22" s="175"/>
      <c r="C22" s="175"/>
      <c r="D22" s="175"/>
      <c r="E22" s="175"/>
      <c r="F22" s="175"/>
      <c r="G22" s="27" t="s">
        <v>87</v>
      </c>
      <c r="H22" s="27"/>
      <c r="I22" s="25"/>
      <c r="J22" s="26">
        <f>J20*10%</f>
        <v>522687.2</v>
      </c>
      <c r="L22" s="28" t="s">
        <v>398</v>
      </c>
    </row>
    <row r="23" spans="1:12" x14ac:dyDescent="0.25">
      <c r="A23" s="175"/>
      <c r="B23" s="175"/>
      <c r="C23" s="175"/>
      <c r="D23" s="175"/>
      <c r="E23" s="175"/>
      <c r="F23" s="175"/>
      <c r="G23" s="108" t="s">
        <v>88</v>
      </c>
      <c r="H23" s="108"/>
      <c r="I23" s="109"/>
      <c r="J23" s="110">
        <f>J20-J22</f>
        <v>4704184.8</v>
      </c>
      <c r="L23" s="28"/>
    </row>
    <row r="24" spans="1:12" x14ac:dyDescent="0.25">
      <c r="A24" s="175"/>
      <c r="B24" s="175"/>
      <c r="C24" s="175"/>
      <c r="D24" s="175"/>
      <c r="E24" s="175"/>
      <c r="F24" s="175"/>
      <c r="G24" s="27" t="s">
        <v>25</v>
      </c>
      <c r="H24" s="27"/>
      <c r="I24" s="28" t="e">
        <f>#REF!*1%</f>
        <v>#REF!</v>
      </c>
      <c r="J24" s="26">
        <f>J23*1%</f>
        <v>47041.847999999998</v>
      </c>
    </row>
    <row r="25" spans="1:12" ht="16.5" thickBot="1" x14ac:dyDescent="0.3">
      <c r="A25" s="175"/>
      <c r="B25" s="175"/>
      <c r="C25" s="175"/>
      <c r="D25" s="175"/>
      <c r="E25" s="175"/>
      <c r="F25" s="175"/>
      <c r="G25" s="67" t="s">
        <v>26</v>
      </c>
      <c r="H25" s="67"/>
      <c r="I25" s="30">
        <f>I21*10%</f>
        <v>0</v>
      </c>
      <c r="J25" s="30">
        <f>J23*2%</f>
        <v>94083.695999999996</v>
      </c>
    </row>
    <row r="26" spans="1:12" x14ac:dyDescent="0.25">
      <c r="E26" s="1"/>
      <c r="F26" s="1"/>
      <c r="G26" s="31" t="s">
        <v>89</v>
      </c>
      <c r="H26" s="31"/>
      <c r="I26" s="32" t="e">
        <f>I20+I24</f>
        <v>#REF!</v>
      </c>
      <c r="J26" s="32">
        <f>J23+J24-J25</f>
        <v>4657142.9519999996</v>
      </c>
    </row>
    <row r="27" spans="1:12" x14ac:dyDescent="0.25">
      <c r="E27" s="1"/>
      <c r="F27" s="1"/>
      <c r="G27" s="31"/>
      <c r="H27" s="31"/>
      <c r="I27" s="32"/>
      <c r="J27" s="32"/>
    </row>
    <row r="28" spans="1:12" x14ac:dyDescent="0.25">
      <c r="A28" s="1" t="s">
        <v>316</v>
      </c>
      <c r="D28" s="1"/>
      <c r="E28" s="1"/>
      <c r="F28" s="1"/>
      <c r="G28" s="1"/>
      <c r="H28" s="31"/>
      <c r="I28" s="31"/>
      <c r="J28" s="32"/>
    </row>
    <row r="29" spans="1:12" x14ac:dyDescent="0.25">
      <c r="A29" s="33"/>
      <c r="D29" s="1"/>
      <c r="E29" s="1"/>
      <c r="F29" s="1"/>
      <c r="G29" s="1"/>
      <c r="H29" s="31"/>
      <c r="I29" s="31"/>
      <c r="J29" s="32"/>
    </row>
    <row r="30" spans="1:12" x14ac:dyDescent="0.25">
      <c r="D30" s="1"/>
      <c r="E30" s="1"/>
      <c r="F30" s="1"/>
      <c r="G30" s="1"/>
      <c r="H30" s="31"/>
      <c r="I30" s="31"/>
      <c r="J30" s="32"/>
    </row>
    <row r="31" spans="1:12" x14ac:dyDescent="0.25">
      <c r="A31" s="34" t="s">
        <v>29</v>
      </c>
    </row>
    <row r="32" spans="1:12" x14ac:dyDescent="0.25">
      <c r="A32" s="35" t="s">
        <v>30</v>
      </c>
      <c r="B32" s="36"/>
      <c r="C32" s="36"/>
      <c r="D32" s="10"/>
      <c r="E32" s="10"/>
      <c r="F32" s="10"/>
      <c r="G32" s="10"/>
    </row>
    <row r="33" spans="1:10" x14ac:dyDescent="0.25">
      <c r="A33" s="35" t="s">
        <v>31</v>
      </c>
      <c r="B33" s="36"/>
      <c r="C33" s="36"/>
      <c r="D33" s="10"/>
      <c r="E33" s="10"/>
      <c r="F33" s="10"/>
      <c r="G33" s="10"/>
    </row>
    <row r="34" spans="1:10" x14ac:dyDescent="0.25">
      <c r="A34" s="37" t="s">
        <v>32</v>
      </c>
      <c r="B34" s="38"/>
      <c r="C34" s="38"/>
      <c r="D34" s="10"/>
      <c r="E34" s="10"/>
      <c r="F34" s="10"/>
      <c r="G34" s="10"/>
    </row>
    <row r="35" spans="1:10" x14ac:dyDescent="0.25">
      <c r="A35" s="39" t="s">
        <v>0</v>
      </c>
      <c r="B35" s="40"/>
      <c r="C35" s="40"/>
      <c r="D35" s="10"/>
      <c r="E35" s="10"/>
      <c r="F35" s="10"/>
      <c r="G35" s="10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209" t="str">
        <f>+J13</f>
        <v xml:space="preserve"> 27 Desember 2021</v>
      </c>
      <c r="J37" s="210"/>
    </row>
    <row r="41" spans="1:10" ht="18" customHeight="1" x14ac:dyDescent="0.25"/>
    <row r="42" spans="1:10" ht="17.25" customHeight="1" x14ac:dyDescent="0.25"/>
    <row r="44" spans="1:10" x14ac:dyDescent="0.25">
      <c r="H44" s="211" t="s">
        <v>34</v>
      </c>
      <c r="I44" s="211"/>
      <c r="J44" s="211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13" workbookViewId="0">
      <selection activeCell="C18" sqref="C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307</v>
      </c>
      <c r="H12" s="247"/>
      <c r="I12" s="178" t="s">
        <v>10</v>
      </c>
      <c r="J12" s="8" t="s">
        <v>322</v>
      </c>
    </row>
    <row r="13" spans="1:10" x14ac:dyDescent="0.25">
      <c r="G13" s="247" t="s">
        <v>11</v>
      </c>
      <c r="H13" s="247"/>
      <c r="I13" s="178" t="s">
        <v>10</v>
      </c>
      <c r="J13" s="9" t="s">
        <v>323</v>
      </c>
    </row>
    <row r="14" spans="1:10" x14ac:dyDescent="0.25">
      <c r="G14" s="247" t="s">
        <v>82</v>
      </c>
      <c r="H14" s="247"/>
      <c r="I14" s="178" t="s">
        <v>10</v>
      </c>
      <c r="J14" s="2" t="s">
        <v>318</v>
      </c>
    </row>
    <row r="15" spans="1:10" x14ac:dyDescent="0.25">
      <c r="A15" s="2" t="s">
        <v>13</v>
      </c>
      <c r="B15" s="8" t="s">
        <v>14</v>
      </c>
      <c r="C15" s="8"/>
      <c r="I15" s="178"/>
      <c r="J15" s="2" t="s">
        <v>262</v>
      </c>
    </row>
    <row r="16" spans="1:10" ht="16.5" thickBot="1" x14ac:dyDescent="0.3"/>
    <row r="17" spans="1:12" ht="26.25" customHeight="1" x14ac:dyDescent="0.25">
      <c r="A17" s="11" t="s">
        <v>15</v>
      </c>
      <c r="B17" s="177" t="s">
        <v>16</v>
      </c>
      <c r="C17" s="177" t="s">
        <v>17</v>
      </c>
      <c r="D17" s="177" t="s">
        <v>18</v>
      </c>
      <c r="E17" s="177" t="s">
        <v>19</v>
      </c>
      <c r="F17" s="176" t="s">
        <v>20</v>
      </c>
      <c r="G17" s="176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 t="str">
        <f>'[13]402429'!E3</f>
        <v>26-Okt-21</v>
      </c>
      <c r="C18" s="104">
        <f>'[13]402429'!A3</f>
        <v>402429</v>
      </c>
      <c r="D18" s="19" t="s">
        <v>319</v>
      </c>
      <c r="E18" s="19" t="s">
        <v>320</v>
      </c>
      <c r="F18" s="20">
        <v>4</v>
      </c>
      <c r="G18" s="107">
        <f>'[13]402429'!N7</f>
        <v>207.988</v>
      </c>
      <c r="H18" s="242">
        <v>14000</v>
      </c>
      <c r="I18" s="243"/>
      <c r="J18" s="179">
        <f>G18*H18</f>
        <v>2911832</v>
      </c>
      <c r="L18"/>
    </row>
    <row r="19" spans="1:12" ht="48" customHeight="1" x14ac:dyDescent="0.25">
      <c r="A19" s="15">
        <f>A18+1</f>
        <v>2</v>
      </c>
      <c r="B19" s="16" t="str">
        <f>'[13]402436'!E3</f>
        <v>27-Okt-21</v>
      </c>
      <c r="C19" s="104">
        <f>'[13]402436'!A3</f>
        <v>402436</v>
      </c>
      <c r="D19" s="19" t="s">
        <v>319</v>
      </c>
      <c r="E19" s="19" t="s">
        <v>320</v>
      </c>
      <c r="F19" s="20">
        <v>2</v>
      </c>
      <c r="G19" s="20">
        <v>100</v>
      </c>
      <c r="H19" s="242">
        <v>14000</v>
      </c>
      <c r="I19" s="243"/>
      <c r="J19" s="179">
        <f t="shared" ref="J19" si="0">G19*H19</f>
        <v>1400000</v>
      </c>
      <c r="L19"/>
    </row>
    <row r="20" spans="1:12" ht="32.25" customHeight="1" thickBot="1" x14ac:dyDescent="0.3">
      <c r="A20" s="219" t="s">
        <v>24</v>
      </c>
      <c r="B20" s="220"/>
      <c r="C20" s="220"/>
      <c r="D20" s="220"/>
      <c r="E20" s="220"/>
      <c r="F20" s="220"/>
      <c r="G20" s="220"/>
      <c r="H20" s="220"/>
      <c r="I20" s="221"/>
      <c r="J20" s="23">
        <f>SUM(J18:J19)</f>
        <v>4311832</v>
      </c>
      <c r="L20" s="3"/>
    </row>
    <row r="21" spans="1:12" x14ac:dyDescent="0.25">
      <c r="A21" s="208"/>
      <c r="B21" s="208"/>
      <c r="C21" s="175"/>
      <c r="D21" s="175"/>
      <c r="E21" s="175"/>
      <c r="F21" s="175"/>
      <c r="G21" s="175"/>
      <c r="H21" s="25"/>
      <c r="I21" s="25"/>
      <c r="J21" s="26"/>
    </row>
    <row r="22" spans="1:12" x14ac:dyDescent="0.25">
      <c r="A22" s="175"/>
      <c r="B22" s="175"/>
      <c r="C22" s="175"/>
      <c r="D22" s="175"/>
      <c r="E22" s="175"/>
      <c r="F22" s="175"/>
      <c r="G22" s="27" t="s">
        <v>87</v>
      </c>
      <c r="H22" s="27"/>
      <c r="I22" s="25"/>
      <c r="J22" s="26">
        <f>J20*10%</f>
        <v>431183.2</v>
      </c>
      <c r="L22" s="28"/>
    </row>
    <row r="23" spans="1:12" x14ac:dyDescent="0.25">
      <c r="A23" s="175"/>
      <c r="B23" s="175"/>
      <c r="C23" s="175"/>
      <c r="D23" s="175"/>
      <c r="E23" s="175"/>
      <c r="F23" s="175"/>
      <c r="G23" s="108" t="s">
        <v>88</v>
      </c>
      <c r="H23" s="108"/>
      <c r="I23" s="109"/>
      <c r="J23" s="110">
        <f>J20-J22</f>
        <v>3880648.8</v>
      </c>
      <c r="L23" s="28"/>
    </row>
    <row r="24" spans="1:12" x14ac:dyDescent="0.25">
      <c r="A24" s="175"/>
      <c r="B24" s="175"/>
      <c r="C24" s="175"/>
      <c r="D24" s="175"/>
      <c r="E24" s="175"/>
      <c r="F24" s="175"/>
      <c r="G24" s="27" t="s">
        <v>25</v>
      </c>
      <c r="H24" s="27"/>
      <c r="I24" s="28" t="e">
        <f>#REF!*1%</f>
        <v>#REF!</v>
      </c>
      <c r="J24" s="26">
        <f>J23*1%</f>
        <v>38806.487999999998</v>
      </c>
    </row>
    <row r="25" spans="1:12" ht="16.5" thickBot="1" x14ac:dyDescent="0.3">
      <c r="A25" s="175"/>
      <c r="B25" s="175"/>
      <c r="C25" s="175"/>
      <c r="D25" s="175"/>
      <c r="E25" s="175"/>
      <c r="F25" s="175"/>
      <c r="G25" s="67" t="s">
        <v>26</v>
      </c>
      <c r="H25" s="67"/>
      <c r="I25" s="30">
        <f>I21*10%</f>
        <v>0</v>
      </c>
      <c r="J25" s="30">
        <f>J23*2%</f>
        <v>77612.975999999995</v>
      </c>
    </row>
    <row r="26" spans="1:12" x14ac:dyDescent="0.25">
      <c r="E26" s="1"/>
      <c r="F26" s="1"/>
      <c r="G26" s="31" t="s">
        <v>89</v>
      </c>
      <c r="H26" s="31"/>
      <c r="I26" s="32" t="e">
        <f>I20+I24</f>
        <v>#REF!</v>
      </c>
      <c r="J26" s="32">
        <f>J23+J24-J25</f>
        <v>3841842.3119999999</v>
      </c>
    </row>
    <row r="27" spans="1:12" x14ac:dyDescent="0.25">
      <c r="E27" s="1"/>
      <c r="F27" s="1"/>
      <c r="G27" s="31"/>
      <c r="H27" s="31"/>
      <c r="I27" s="32"/>
      <c r="J27" s="32"/>
    </row>
    <row r="28" spans="1:12" x14ac:dyDescent="0.25">
      <c r="A28" s="1" t="s">
        <v>321</v>
      </c>
      <c r="D28" s="1"/>
      <c r="E28" s="1"/>
      <c r="F28" s="1"/>
      <c r="G28" s="1"/>
      <c r="H28" s="31"/>
      <c r="I28" s="31"/>
      <c r="J28" s="32"/>
    </row>
    <row r="29" spans="1:12" x14ac:dyDescent="0.25">
      <c r="A29" s="33"/>
      <c r="D29" s="1"/>
      <c r="E29" s="1"/>
      <c r="F29" s="1"/>
      <c r="G29" s="1"/>
      <c r="H29" s="31"/>
      <c r="I29" s="31"/>
      <c r="J29" s="32"/>
    </row>
    <row r="30" spans="1:12" x14ac:dyDescent="0.25">
      <c r="D30" s="1"/>
      <c r="E30" s="1"/>
      <c r="F30" s="1"/>
      <c r="G30" s="1"/>
      <c r="H30" s="31"/>
      <c r="I30" s="31"/>
      <c r="J30" s="32"/>
    </row>
    <row r="31" spans="1:12" x14ac:dyDescent="0.25">
      <c r="A31" s="34" t="s">
        <v>29</v>
      </c>
    </row>
    <row r="32" spans="1:12" x14ac:dyDescent="0.25">
      <c r="A32" s="35" t="s">
        <v>30</v>
      </c>
      <c r="B32" s="36"/>
      <c r="C32" s="36"/>
      <c r="D32" s="10"/>
      <c r="E32" s="10"/>
      <c r="F32" s="10"/>
      <c r="G32" s="10"/>
    </row>
    <row r="33" spans="1:10" x14ac:dyDescent="0.25">
      <c r="A33" s="35" t="s">
        <v>31</v>
      </c>
      <c r="B33" s="36"/>
      <c r="C33" s="36"/>
      <c r="D33" s="10"/>
      <c r="E33" s="10"/>
      <c r="F33" s="10"/>
      <c r="G33" s="10"/>
    </row>
    <row r="34" spans="1:10" x14ac:dyDescent="0.25">
      <c r="A34" s="37" t="s">
        <v>32</v>
      </c>
      <c r="B34" s="38"/>
      <c r="C34" s="38"/>
      <c r="D34" s="10"/>
      <c r="E34" s="10"/>
      <c r="F34" s="10"/>
      <c r="G34" s="10"/>
    </row>
    <row r="35" spans="1:10" x14ac:dyDescent="0.25">
      <c r="A35" s="39" t="s">
        <v>0</v>
      </c>
      <c r="B35" s="40"/>
      <c r="C35" s="40"/>
      <c r="D35" s="10"/>
      <c r="E35" s="10"/>
      <c r="F35" s="10"/>
      <c r="G35" s="10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209" t="str">
        <f>+J13</f>
        <v xml:space="preserve"> 27 Desember 2021</v>
      </c>
      <c r="J37" s="210"/>
    </row>
    <row r="41" spans="1:10" ht="18" customHeight="1" x14ac:dyDescent="0.25"/>
    <row r="42" spans="1:10" ht="17.25" customHeight="1" x14ac:dyDescent="0.25"/>
    <row r="44" spans="1:10" x14ac:dyDescent="0.25">
      <c r="H44" s="211" t="s">
        <v>34</v>
      </c>
      <c r="I44" s="211"/>
      <c r="J44" s="211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9"/>
  <sheetViews>
    <sheetView topLeftCell="A2" workbookViewId="0">
      <selection activeCell="L12" sqref="L12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6" style="2" customWidth="1"/>
    <col min="5" max="5" width="13.42578125" style="2" customWidth="1"/>
    <col min="6" max="6" width="6.5703125" style="2" customWidth="1"/>
    <col min="7" max="7" width="5.42578125" style="2" customWidth="1"/>
    <col min="8" max="8" width="13" style="3" customWidth="1"/>
    <col min="9" max="9" width="1.28515625" style="3" customWidth="1"/>
    <col min="10" max="10" width="17.7109375" style="2" customWidth="1"/>
    <col min="11" max="11" width="9.140625" style="2"/>
    <col min="12" max="12" width="16.42578125" style="2" customWidth="1"/>
    <col min="13" max="13" width="13.85546875" style="2" customWidth="1"/>
    <col min="14" max="15" width="14.5703125" style="2" bestFit="1" customWidth="1"/>
    <col min="16" max="16384" width="9.140625" style="2"/>
  </cols>
  <sheetData>
    <row r="2" spans="1:10" ht="18" customHeight="1" x14ac:dyDescent="0.25">
      <c r="A2" s="1" t="s">
        <v>0</v>
      </c>
    </row>
    <row r="3" spans="1:10" ht="18" customHeight="1" x14ac:dyDescent="0.25">
      <c r="A3" s="4" t="s">
        <v>1</v>
      </c>
      <c r="B3" s="77"/>
    </row>
    <row r="4" spans="1:10" ht="18" customHeight="1" x14ac:dyDescent="0.25">
      <c r="A4" s="4" t="s">
        <v>2</v>
      </c>
      <c r="B4" s="77"/>
    </row>
    <row r="5" spans="1:10" ht="18" customHeight="1" x14ac:dyDescent="0.25">
      <c r="A5" s="4" t="s">
        <v>3</v>
      </c>
      <c r="B5" s="77"/>
    </row>
    <row r="6" spans="1:10" ht="18" customHeight="1" x14ac:dyDescent="0.25">
      <c r="A6" s="4" t="s">
        <v>4</v>
      </c>
      <c r="B6" s="77"/>
    </row>
    <row r="7" spans="1:10" ht="18" customHeight="1" x14ac:dyDescent="0.25">
      <c r="A7" s="4" t="s">
        <v>5</v>
      </c>
      <c r="B7" s="77"/>
    </row>
    <row r="8" spans="1:10" ht="16.5" thickBot="1" x14ac:dyDescent="0.3"/>
    <row r="9" spans="1:10" ht="24.75" customHeight="1" thickBot="1" x14ac:dyDescent="0.3">
      <c r="A9" s="212" t="s">
        <v>6</v>
      </c>
      <c r="B9" s="213"/>
      <c r="C9" s="213"/>
      <c r="D9" s="213"/>
      <c r="E9" s="213"/>
      <c r="F9" s="213"/>
      <c r="G9" s="213"/>
      <c r="H9" s="213"/>
      <c r="I9" s="213"/>
      <c r="J9" s="214"/>
    </row>
    <row r="11" spans="1:10" ht="23.25" customHeight="1" x14ac:dyDescent="0.25">
      <c r="A11" s="116" t="s">
        <v>7</v>
      </c>
      <c r="B11" s="116" t="s">
        <v>98</v>
      </c>
      <c r="H11" s="3" t="s">
        <v>9</v>
      </c>
      <c r="I11" s="182" t="s">
        <v>10</v>
      </c>
      <c r="J11" s="8" t="s">
        <v>324</v>
      </c>
    </row>
    <row r="12" spans="1:10" x14ac:dyDescent="0.25">
      <c r="H12" s="3" t="s">
        <v>11</v>
      </c>
      <c r="I12" s="182" t="s">
        <v>10</v>
      </c>
      <c r="J12" s="9" t="s">
        <v>326</v>
      </c>
    </row>
    <row r="13" spans="1:10" x14ac:dyDescent="0.25">
      <c r="H13" s="3" t="s">
        <v>12</v>
      </c>
      <c r="I13" s="182" t="s">
        <v>10</v>
      </c>
      <c r="J13" s="9" t="s">
        <v>327</v>
      </c>
    </row>
    <row r="14" spans="1:10" ht="15.75" customHeight="1" x14ac:dyDescent="0.25">
      <c r="H14" s="3" t="s">
        <v>35</v>
      </c>
      <c r="I14" s="3" t="s">
        <v>10</v>
      </c>
      <c r="J14" s="121" t="s">
        <v>325</v>
      </c>
    </row>
    <row r="15" spans="1:10" ht="20.25" customHeight="1" x14ac:dyDescent="0.25">
      <c r="A15" s="116" t="s">
        <v>13</v>
      </c>
      <c r="B15" s="116" t="s">
        <v>99</v>
      </c>
    </row>
    <row r="16" spans="1:10" ht="8.25" customHeight="1" thickBot="1" x14ac:dyDescent="0.3">
      <c r="F16" s="10"/>
      <c r="G16" s="10"/>
    </row>
    <row r="17" spans="1:16" ht="27" customHeight="1" x14ac:dyDescent="0.25">
      <c r="A17" s="11" t="s">
        <v>15</v>
      </c>
      <c r="B17" s="183" t="s">
        <v>16</v>
      </c>
      <c r="C17" s="183" t="s">
        <v>17</v>
      </c>
      <c r="D17" s="183" t="s">
        <v>18</v>
      </c>
      <c r="E17" s="183" t="s">
        <v>19</v>
      </c>
      <c r="F17" s="183" t="s">
        <v>20</v>
      </c>
      <c r="G17" s="185" t="s">
        <v>21</v>
      </c>
      <c r="H17" s="248" t="s">
        <v>22</v>
      </c>
      <c r="I17" s="249"/>
      <c r="J17" s="14" t="s">
        <v>23</v>
      </c>
    </row>
    <row r="18" spans="1:16" ht="55.5" customHeight="1" x14ac:dyDescent="0.25">
      <c r="A18" s="15">
        <v>1</v>
      </c>
      <c r="B18" s="117">
        <v>44547</v>
      </c>
      <c r="C18" s="118">
        <v>404396</v>
      </c>
      <c r="D18" s="87" t="s">
        <v>328</v>
      </c>
      <c r="E18" s="119" t="s">
        <v>75</v>
      </c>
      <c r="F18" s="107">
        <v>1</v>
      </c>
      <c r="G18" s="188">
        <v>762</v>
      </c>
      <c r="H18" s="242">
        <v>9000</v>
      </c>
      <c r="I18" s="243"/>
      <c r="J18" s="120">
        <f>G18*H18</f>
        <v>6858000</v>
      </c>
      <c r="L18" s="136">
        <v>3500</v>
      </c>
      <c r="M18" s="136">
        <f>G18*L18</f>
        <v>2667000</v>
      </c>
    </row>
    <row r="19" spans="1:16" ht="25.5" customHeight="1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0"/>
      <c r="I19" s="221"/>
      <c r="J19" s="23">
        <f>SUM(J18:J18)</f>
        <v>6858000</v>
      </c>
      <c r="K19" s="26"/>
      <c r="L19" s="141"/>
      <c r="N19" s="28">
        <f>J19-M18</f>
        <v>4191000</v>
      </c>
      <c r="O19" s="28"/>
    </row>
    <row r="20" spans="1:16" x14ac:dyDescent="0.25">
      <c r="A20" s="208"/>
      <c r="B20" s="208"/>
      <c r="C20" s="208"/>
      <c r="D20" s="208"/>
      <c r="E20" s="181"/>
      <c r="F20" s="181"/>
      <c r="G20" s="184"/>
      <c r="H20" s="25"/>
      <c r="I20" s="25"/>
      <c r="J20" s="203"/>
      <c r="N20" s="141"/>
    </row>
    <row r="21" spans="1:16" x14ac:dyDescent="0.25">
      <c r="A21" s="181"/>
      <c r="B21" s="181"/>
      <c r="C21" s="181"/>
      <c r="D21" s="181"/>
      <c r="E21" s="181"/>
      <c r="F21" s="181"/>
      <c r="G21" s="184"/>
      <c r="H21" s="27" t="s">
        <v>25</v>
      </c>
      <c r="I21" s="27"/>
      <c r="J21" s="26">
        <f>J19*1%</f>
        <v>68580</v>
      </c>
      <c r="M21" s="189">
        <f>M18*1%</f>
        <v>26670</v>
      </c>
      <c r="N21" s="191"/>
      <c r="O21" s="191"/>
      <c r="P21" s="190"/>
    </row>
    <row r="22" spans="1:16" ht="16.5" thickBot="1" x14ac:dyDescent="0.3">
      <c r="A22" s="181"/>
      <c r="B22" s="181"/>
      <c r="C22" s="181"/>
      <c r="D22" s="181"/>
      <c r="E22" s="181"/>
      <c r="F22" s="181"/>
      <c r="G22" s="184"/>
      <c r="H22" s="67" t="s">
        <v>104</v>
      </c>
      <c r="I22" s="67"/>
      <c r="J22" s="30">
        <f>J19*2%</f>
        <v>137160</v>
      </c>
      <c r="M22" s="189">
        <f>M18*2%</f>
        <v>53340</v>
      </c>
      <c r="N22" s="192"/>
      <c r="O22" s="190"/>
      <c r="P22" s="190"/>
    </row>
    <row r="23" spans="1:16" x14ac:dyDescent="0.25">
      <c r="E23" s="1"/>
      <c r="F23" s="1"/>
      <c r="G23" s="1"/>
      <c r="H23" s="31" t="s">
        <v>28</v>
      </c>
      <c r="I23" s="31"/>
      <c r="J23" s="32">
        <f>J19+J21-J22</f>
        <v>6789420</v>
      </c>
      <c r="M23" s="189">
        <f>M18+M22+M21</f>
        <v>2747010</v>
      </c>
      <c r="O23" s="190"/>
      <c r="P23" s="190"/>
    </row>
    <row r="24" spans="1:16" ht="17.25" customHeight="1" x14ac:dyDescent="0.25">
      <c r="E24" s="1"/>
      <c r="F24" s="1"/>
      <c r="G24" s="1"/>
      <c r="H24" s="31"/>
      <c r="I24" s="31"/>
      <c r="J24" s="32"/>
      <c r="M24" s="205"/>
      <c r="N24" s="141">
        <f>J23-M23</f>
        <v>4042410</v>
      </c>
    </row>
    <row r="25" spans="1:16" ht="18" customHeight="1" x14ac:dyDescent="0.25">
      <c r="A25" s="1" t="s">
        <v>329</v>
      </c>
      <c r="E25" s="1"/>
      <c r="F25" s="1"/>
      <c r="G25" s="1"/>
      <c r="H25" s="31"/>
      <c r="I25" s="31"/>
      <c r="J25" s="32"/>
    </row>
    <row r="26" spans="1:16" ht="12" customHeight="1" x14ac:dyDescent="0.25">
      <c r="A26" s="33"/>
      <c r="E26" s="1"/>
      <c r="F26" s="1"/>
      <c r="G26" s="1"/>
      <c r="H26" s="31"/>
      <c r="I26" s="31"/>
      <c r="J26" s="32"/>
    </row>
    <row r="27" spans="1:16" x14ac:dyDescent="0.25">
      <c r="A27" s="34" t="s">
        <v>29</v>
      </c>
      <c r="M27" s="2" t="s">
        <v>393</v>
      </c>
      <c r="N27" s="201">
        <v>6789420</v>
      </c>
    </row>
    <row r="28" spans="1:16" x14ac:dyDescent="0.25">
      <c r="A28" s="35" t="s">
        <v>30</v>
      </c>
      <c r="B28" s="36"/>
      <c r="C28" s="36"/>
      <c r="D28" s="36"/>
      <c r="E28" s="10"/>
      <c r="M28" s="2" t="s">
        <v>381</v>
      </c>
      <c r="N28" s="201">
        <v>2667000</v>
      </c>
    </row>
    <row r="29" spans="1:16" x14ac:dyDescent="0.25">
      <c r="A29" s="35" t="s">
        <v>31</v>
      </c>
      <c r="B29" s="36"/>
      <c r="C29" s="36"/>
      <c r="D29" s="10"/>
      <c r="E29" s="10"/>
      <c r="M29" s="206" t="s">
        <v>382</v>
      </c>
      <c r="N29" s="207">
        <f>N27-N28</f>
        <v>4122420</v>
      </c>
    </row>
    <row r="30" spans="1:16" x14ac:dyDescent="0.25">
      <c r="A30" s="37" t="s">
        <v>32</v>
      </c>
      <c r="B30" s="38"/>
      <c r="C30" s="38"/>
      <c r="D30" s="91"/>
      <c r="E30" s="10"/>
      <c r="N30" s="204"/>
    </row>
    <row r="31" spans="1:16" x14ac:dyDescent="0.25">
      <c r="A31" s="39" t="s">
        <v>0</v>
      </c>
      <c r="B31" s="40"/>
      <c r="C31" s="40"/>
      <c r="D31" s="38"/>
      <c r="E31" s="10"/>
    </row>
    <row r="32" spans="1:16" ht="9" customHeight="1" x14ac:dyDescent="0.25">
      <c r="A32" s="42"/>
      <c r="B32" s="42"/>
      <c r="C32" s="42"/>
      <c r="D32" s="92"/>
    </row>
    <row r="33" spans="8:15" x14ac:dyDescent="0.25">
      <c r="H33" s="43" t="s">
        <v>53</v>
      </c>
      <c r="I33" s="209" t="str">
        <f>+J12</f>
        <v>28 Desember 2021</v>
      </c>
      <c r="J33" s="209"/>
      <c r="M33" s="2" t="s">
        <v>394</v>
      </c>
      <c r="N33" s="204">
        <f>O33+O34-N35</f>
        <v>6789420</v>
      </c>
      <c r="O33" s="201">
        <v>6858000</v>
      </c>
    </row>
    <row r="34" spans="8:15" x14ac:dyDescent="0.25">
      <c r="M34" s="2" t="s">
        <v>395</v>
      </c>
      <c r="O34" s="201">
        <v>68580</v>
      </c>
    </row>
    <row r="35" spans="8:15" x14ac:dyDescent="0.25">
      <c r="M35" s="2" t="s">
        <v>397</v>
      </c>
      <c r="N35" s="201">
        <v>137160</v>
      </c>
    </row>
    <row r="36" spans="8:15" x14ac:dyDescent="0.25">
      <c r="M36" s="2" t="s">
        <v>396</v>
      </c>
      <c r="N36" s="204">
        <v>4122420</v>
      </c>
    </row>
    <row r="37" spans="8:15" x14ac:dyDescent="0.25">
      <c r="N37" s="204">
        <f>N33-N36</f>
        <v>2667000</v>
      </c>
    </row>
    <row r="39" spans="8:15" x14ac:dyDescent="0.25">
      <c r="H39" s="238" t="s">
        <v>34</v>
      </c>
      <c r="I39" s="238"/>
      <c r="J39" s="238"/>
    </row>
  </sheetData>
  <mergeCells count="7">
    <mergeCell ref="A19:I19"/>
    <mergeCell ref="A20:D20"/>
    <mergeCell ref="I33:J33"/>
    <mergeCell ref="H39:J39"/>
    <mergeCell ref="A9:J9"/>
    <mergeCell ref="H17:I17"/>
    <mergeCell ref="H18:I18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workbookViewId="0">
      <selection activeCell="J13" sqref="J13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97" t="s">
        <v>7</v>
      </c>
      <c r="B12" s="97" t="s">
        <v>80</v>
      </c>
      <c r="C12" s="97"/>
      <c r="D12" s="97"/>
      <c r="E12" s="97"/>
      <c r="F12" s="97"/>
      <c r="G12" s="244" t="s">
        <v>9</v>
      </c>
      <c r="H12" s="244"/>
      <c r="I12" s="98" t="s">
        <v>10</v>
      </c>
      <c r="J12" s="8" t="s">
        <v>91</v>
      </c>
    </row>
    <row r="13" spans="1:10" x14ac:dyDescent="0.25">
      <c r="A13" s="97"/>
      <c r="B13" s="97"/>
      <c r="C13" s="97"/>
      <c r="D13" s="97"/>
      <c r="E13" s="97"/>
      <c r="F13" s="97"/>
      <c r="G13" s="244" t="s">
        <v>11</v>
      </c>
      <c r="H13" s="244"/>
      <c r="I13" s="98" t="s">
        <v>10</v>
      </c>
      <c r="J13" s="9" t="s">
        <v>92</v>
      </c>
    </row>
    <row r="14" spans="1:10" x14ac:dyDescent="0.25">
      <c r="A14" s="97"/>
      <c r="B14" s="97"/>
      <c r="C14" s="97"/>
      <c r="D14" s="97"/>
      <c r="E14" s="97"/>
      <c r="F14" s="97"/>
      <c r="G14" s="244" t="s">
        <v>82</v>
      </c>
      <c r="H14" s="244"/>
      <c r="I14" s="98" t="s">
        <v>10</v>
      </c>
      <c r="J14" s="97" t="s">
        <v>83</v>
      </c>
    </row>
    <row r="15" spans="1:10" x14ac:dyDescent="0.25">
      <c r="A15" s="97" t="s">
        <v>13</v>
      </c>
      <c r="B15" s="97" t="s">
        <v>14</v>
      </c>
      <c r="C15" s="97"/>
      <c r="D15" s="97"/>
      <c r="E15" s="97"/>
      <c r="F15" s="97"/>
      <c r="G15" s="97"/>
      <c r="H15" s="99"/>
      <c r="I15" s="98"/>
      <c r="J15" s="97" t="s">
        <v>84</v>
      </c>
    </row>
    <row r="16" spans="1:10" ht="16.5" thickBot="1" x14ac:dyDescent="0.3"/>
    <row r="17" spans="1:12" ht="26.25" customHeight="1" x14ac:dyDescent="0.25">
      <c r="A17" s="100" t="s">
        <v>15</v>
      </c>
      <c r="B17" s="101" t="s">
        <v>16</v>
      </c>
      <c r="C17" s="101" t="s">
        <v>17</v>
      </c>
      <c r="D17" s="101" t="s">
        <v>18</v>
      </c>
      <c r="E17" s="101" t="s">
        <v>19</v>
      </c>
      <c r="F17" s="102" t="s">
        <v>20</v>
      </c>
      <c r="G17" s="102" t="s">
        <v>21</v>
      </c>
      <c r="H17" s="245" t="s">
        <v>22</v>
      </c>
      <c r="I17" s="246"/>
      <c r="J17" s="103" t="s">
        <v>23</v>
      </c>
    </row>
    <row r="18" spans="1:12" ht="32.25" customHeight="1" x14ac:dyDescent="0.25">
      <c r="A18" s="15">
        <v>1</v>
      </c>
      <c r="B18" s="16">
        <f>'[1]403451'!E3</f>
        <v>44501</v>
      </c>
      <c r="C18" s="104">
        <f>'[1]403451'!A3</f>
        <v>403451</v>
      </c>
      <c r="D18" s="19" t="s">
        <v>85</v>
      </c>
      <c r="E18" s="19" t="s">
        <v>86</v>
      </c>
      <c r="F18" s="107">
        <v>1</v>
      </c>
      <c r="G18" s="105">
        <f>'[1]403451'!N4</f>
        <v>9.1</v>
      </c>
      <c r="H18" s="242">
        <v>7000</v>
      </c>
      <c r="I18" s="243"/>
      <c r="J18" s="111">
        <f>G18*H18</f>
        <v>63700</v>
      </c>
      <c r="L18"/>
    </row>
    <row r="19" spans="1:12" ht="32.25" customHeight="1" x14ac:dyDescent="0.25">
      <c r="A19" s="15">
        <f>A18+1</f>
        <v>2</v>
      </c>
      <c r="B19" s="16">
        <f>'[1]402442'!E3</f>
        <v>44501</v>
      </c>
      <c r="C19" s="104">
        <f>'[1]402442'!A3</f>
        <v>402442</v>
      </c>
      <c r="D19" s="19" t="s">
        <v>85</v>
      </c>
      <c r="E19" s="19" t="s">
        <v>86</v>
      </c>
      <c r="F19" s="107">
        <v>8</v>
      </c>
      <c r="G19" s="105">
        <f>'[1]402442'!N11</f>
        <v>137.88624999999999</v>
      </c>
      <c r="H19" s="242">
        <v>7000</v>
      </c>
      <c r="I19" s="243"/>
      <c r="J19" s="111">
        <f t="shared" ref="J19:J58" si="0">G19*H19</f>
        <v>965203.74999999988</v>
      </c>
      <c r="L19"/>
    </row>
    <row r="20" spans="1:12" ht="32.25" customHeight="1" x14ac:dyDescent="0.25">
      <c r="A20" s="15">
        <f t="shared" ref="A20:A58" si="1">A19+1</f>
        <v>3</v>
      </c>
      <c r="B20" s="16">
        <f>'[1]402447'!E3</f>
        <v>44502</v>
      </c>
      <c r="C20" s="104">
        <f>'[1]402447'!A3</f>
        <v>402447</v>
      </c>
      <c r="D20" s="19" t="s">
        <v>85</v>
      </c>
      <c r="E20" s="19" t="s">
        <v>86</v>
      </c>
      <c r="F20" s="107">
        <v>22</v>
      </c>
      <c r="G20" s="105">
        <f>'[1]402447'!N25</f>
        <v>333.5865</v>
      </c>
      <c r="H20" s="242">
        <v>7000</v>
      </c>
      <c r="I20" s="243"/>
      <c r="J20" s="111">
        <f t="shared" si="0"/>
        <v>2335105.5</v>
      </c>
      <c r="L20"/>
    </row>
    <row r="21" spans="1:12" ht="32.25" customHeight="1" x14ac:dyDescent="0.25">
      <c r="A21" s="15">
        <f t="shared" si="1"/>
        <v>4</v>
      </c>
      <c r="B21" s="16">
        <f>'[1]402320'!E3</f>
        <v>44502</v>
      </c>
      <c r="C21" s="104">
        <f>'[1]402320'!A3</f>
        <v>402320</v>
      </c>
      <c r="D21" s="19" t="s">
        <v>85</v>
      </c>
      <c r="E21" s="19" t="s">
        <v>86</v>
      </c>
      <c r="F21" s="107">
        <v>6</v>
      </c>
      <c r="G21" s="105">
        <f>'[1]402320'!N9</f>
        <v>111.68499999999999</v>
      </c>
      <c r="H21" s="242">
        <v>7000</v>
      </c>
      <c r="I21" s="243"/>
      <c r="J21" s="111">
        <f t="shared" si="0"/>
        <v>781794.99999999988</v>
      </c>
      <c r="L21"/>
    </row>
    <row r="22" spans="1:12" ht="32.25" customHeight="1" x14ac:dyDescent="0.25">
      <c r="A22" s="15">
        <f t="shared" si="1"/>
        <v>5</v>
      </c>
      <c r="B22" s="16">
        <f>'[1]403936'!E3</f>
        <v>44503</v>
      </c>
      <c r="C22" s="104">
        <f>'[1]403936'!A3</f>
        <v>403936</v>
      </c>
      <c r="D22" s="19" t="s">
        <v>85</v>
      </c>
      <c r="E22" s="19" t="s">
        <v>86</v>
      </c>
      <c r="F22" s="107">
        <v>1</v>
      </c>
      <c r="G22" s="105">
        <f>'[1]403936'!N4</f>
        <v>7</v>
      </c>
      <c r="H22" s="242">
        <v>7000</v>
      </c>
      <c r="I22" s="243"/>
      <c r="J22" s="111">
        <f t="shared" si="0"/>
        <v>49000</v>
      </c>
      <c r="L22"/>
    </row>
    <row r="23" spans="1:12" ht="32.25" customHeight="1" x14ac:dyDescent="0.25">
      <c r="A23" s="15">
        <f t="shared" si="1"/>
        <v>6</v>
      </c>
      <c r="B23" s="16">
        <f>'[1]402325'!E3</f>
        <v>44503</v>
      </c>
      <c r="C23" s="104">
        <f>'[1]402325'!A3</f>
        <v>402325</v>
      </c>
      <c r="D23" s="19" t="s">
        <v>85</v>
      </c>
      <c r="E23" s="19" t="s">
        <v>86</v>
      </c>
      <c r="F23" s="107">
        <v>43</v>
      </c>
      <c r="G23" s="105">
        <f>'[1]402325'!N46</f>
        <v>978.7170000000001</v>
      </c>
      <c r="H23" s="242">
        <v>7000</v>
      </c>
      <c r="I23" s="243"/>
      <c r="J23" s="111">
        <f t="shared" si="0"/>
        <v>6851019.0000000009</v>
      </c>
      <c r="L23"/>
    </row>
    <row r="24" spans="1:12" ht="32.25" customHeight="1" x14ac:dyDescent="0.25">
      <c r="A24" s="15">
        <f t="shared" si="1"/>
        <v>7</v>
      </c>
      <c r="B24" s="16">
        <f>'[1]403282'!E3</f>
        <v>44504</v>
      </c>
      <c r="C24" s="104">
        <f>'[1]403282'!A3</f>
        <v>403282</v>
      </c>
      <c r="D24" s="19" t="s">
        <v>85</v>
      </c>
      <c r="E24" s="19" t="s">
        <v>86</v>
      </c>
      <c r="F24" s="107">
        <v>14</v>
      </c>
      <c r="G24" s="105">
        <f>'[1]403282'!N17</f>
        <v>367.77424999999999</v>
      </c>
      <c r="H24" s="242">
        <v>7000</v>
      </c>
      <c r="I24" s="243"/>
      <c r="J24" s="111">
        <f t="shared" si="0"/>
        <v>2574419.75</v>
      </c>
      <c r="L24"/>
    </row>
    <row r="25" spans="1:12" ht="32.25" customHeight="1" x14ac:dyDescent="0.25">
      <c r="A25" s="15">
        <f t="shared" si="1"/>
        <v>8</v>
      </c>
      <c r="B25" s="16">
        <f>'[1]402326'!E3</f>
        <v>44504</v>
      </c>
      <c r="C25" s="104">
        <f>'[1]402326'!A3</f>
        <v>402326</v>
      </c>
      <c r="D25" s="19" t="s">
        <v>85</v>
      </c>
      <c r="E25" s="19" t="s">
        <v>86</v>
      </c>
      <c r="F25" s="107">
        <v>36</v>
      </c>
      <c r="G25" s="105">
        <f>'[1]402326'!N39</f>
        <v>546.08050000000003</v>
      </c>
      <c r="H25" s="242">
        <v>7000</v>
      </c>
      <c r="I25" s="243"/>
      <c r="J25" s="111">
        <f t="shared" si="0"/>
        <v>3822563.5</v>
      </c>
      <c r="L25"/>
    </row>
    <row r="26" spans="1:12" ht="32.25" customHeight="1" x14ac:dyDescent="0.25">
      <c r="A26" s="15">
        <f t="shared" si="1"/>
        <v>9</v>
      </c>
      <c r="B26" s="16">
        <f>'[1]404008'!E3</f>
        <v>44505</v>
      </c>
      <c r="C26" s="112">
        <f>'[1]404008'!A3</f>
        <v>404008</v>
      </c>
      <c r="D26" s="19" t="s">
        <v>85</v>
      </c>
      <c r="E26" s="19" t="s">
        <v>86</v>
      </c>
      <c r="F26" s="107">
        <v>5</v>
      </c>
      <c r="G26" s="105">
        <f>'[1]404008'!N8</f>
        <v>74.547499999999999</v>
      </c>
      <c r="H26" s="242">
        <v>7000</v>
      </c>
      <c r="I26" s="243"/>
      <c r="J26" s="111">
        <f t="shared" si="0"/>
        <v>521832.5</v>
      </c>
      <c r="L26"/>
    </row>
    <row r="27" spans="1:12" ht="32.25" customHeight="1" x14ac:dyDescent="0.25">
      <c r="A27" s="15">
        <f t="shared" si="1"/>
        <v>10</v>
      </c>
      <c r="B27" s="16">
        <f>'[1]402331'!E3</f>
        <v>44505</v>
      </c>
      <c r="C27" s="104">
        <f>'[1]402331'!A3</f>
        <v>402331</v>
      </c>
      <c r="D27" s="19" t="s">
        <v>85</v>
      </c>
      <c r="E27" s="19" t="s">
        <v>86</v>
      </c>
      <c r="F27" s="107">
        <v>45</v>
      </c>
      <c r="G27" s="105">
        <f>'[1]402331'!N48</f>
        <v>1003.1329999999999</v>
      </c>
      <c r="H27" s="242">
        <v>7000</v>
      </c>
      <c r="I27" s="243"/>
      <c r="J27" s="111">
        <f t="shared" si="0"/>
        <v>7021930.9999999991</v>
      </c>
      <c r="L27"/>
    </row>
    <row r="28" spans="1:12" ht="32.25" customHeight="1" x14ac:dyDescent="0.25">
      <c r="A28" s="15">
        <f t="shared" si="1"/>
        <v>11</v>
      </c>
      <c r="B28" s="16">
        <f>'[1]404010'!E3</f>
        <v>44506</v>
      </c>
      <c r="C28" s="104">
        <f>'[1]404010'!A3</f>
        <v>404010</v>
      </c>
      <c r="D28" s="19" t="s">
        <v>85</v>
      </c>
      <c r="E28" s="19" t="s">
        <v>86</v>
      </c>
      <c r="F28" s="107">
        <v>6</v>
      </c>
      <c r="G28" s="105">
        <f>'[1]404010'!N9</f>
        <v>84.731999999999999</v>
      </c>
      <c r="H28" s="242">
        <v>7000</v>
      </c>
      <c r="I28" s="243"/>
      <c r="J28" s="111">
        <f t="shared" si="0"/>
        <v>593124</v>
      </c>
      <c r="L28"/>
    </row>
    <row r="29" spans="1:12" ht="32.25" customHeight="1" x14ac:dyDescent="0.25">
      <c r="A29" s="15">
        <f t="shared" si="1"/>
        <v>12</v>
      </c>
      <c r="B29" s="16">
        <f>'[1]402334'!E3</f>
        <v>44506</v>
      </c>
      <c r="C29" s="104">
        <f>'[1]402334'!A3</f>
        <v>402334</v>
      </c>
      <c r="D29" s="19" t="s">
        <v>85</v>
      </c>
      <c r="E29" s="19" t="s">
        <v>86</v>
      </c>
      <c r="F29" s="107">
        <v>38</v>
      </c>
      <c r="G29" s="105">
        <f>'[1]402334'!N41</f>
        <v>982.31575000000009</v>
      </c>
      <c r="H29" s="242">
        <v>7000</v>
      </c>
      <c r="I29" s="243"/>
      <c r="J29" s="111">
        <f t="shared" si="0"/>
        <v>6876210.2500000009</v>
      </c>
      <c r="L29"/>
    </row>
    <row r="30" spans="1:12" ht="32.25" customHeight="1" x14ac:dyDescent="0.25">
      <c r="A30" s="15">
        <f t="shared" si="1"/>
        <v>13</v>
      </c>
      <c r="B30" s="16">
        <f>'[1]404015'!E3</f>
        <v>44507</v>
      </c>
      <c r="C30" s="104">
        <f>'[1]404015'!A3</f>
        <v>404015</v>
      </c>
      <c r="D30" s="19" t="s">
        <v>85</v>
      </c>
      <c r="E30" s="19" t="s">
        <v>86</v>
      </c>
      <c r="F30" s="107">
        <v>13</v>
      </c>
      <c r="G30" s="105">
        <f>'[1]404015'!N16</f>
        <v>285.66700000000003</v>
      </c>
      <c r="H30" s="242">
        <v>7000</v>
      </c>
      <c r="I30" s="243"/>
      <c r="J30" s="111">
        <f t="shared" si="0"/>
        <v>1999669.0000000002</v>
      </c>
      <c r="L30"/>
    </row>
    <row r="31" spans="1:12" ht="32.25" customHeight="1" x14ac:dyDescent="0.25">
      <c r="A31" s="15">
        <f t="shared" si="1"/>
        <v>14</v>
      </c>
      <c r="B31" s="16">
        <f>'[1]402338'!E3</f>
        <v>44507</v>
      </c>
      <c r="C31" s="104">
        <f>'[1]402338'!A3</f>
        <v>402338</v>
      </c>
      <c r="D31" s="19" t="s">
        <v>85</v>
      </c>
      <c r="E31" s="19" t="s">
        <v>86</v>
      </c>
      <c r="F31" s="107">
        <v>12</v>
      </c>
      <c r="G31" s="105">
        <f>'[1]402338'!N15</f>
        <v>253.45599999999999</v>
      </c>
      <c r="H31" s="242">
        <v>7000</v>
      </c>
      <c r="I31" s="243"/>
      <c r="J31" s="111">
        <f t="shared" si="0"/>
        <v>1774192</v>
      </c>
      <c r="L31"/>
    </row>
    <row r="32" spans="1:12" ht="32.25" customHeight="1" x14ac:dyDescent="0.25">
      <c r="A32" s="15">
        <f t="shared" si="1"/>
        <v>15</v>
      </c>
      <c r="B32" s="16">
        <f>'[1]404016'!E3</f>
        <v>44508</v>
      </c>
      <c r="C32" s="104">
        <f>'[1]404016'!A3</f>
        <v>404016</v>
      </c>
      <c r="D32" s="19" t="s">
        <v>85</v>
      </c>
      <c r="E32" s="19" t="s">
        <v>86</v>
      </c>
      <c r="F32" s="107">
        <v>2</v>
      </c>
      <c r="G32" s="105">
        <f>'[1]404016'!N5</f>
        <v>23.852</v>
      </c>
      <c r="H32" s="242">
        <v>7000</v>
      </c>
      <c r="I32" s="243"/>
      <c r="J32" s="111">
        <f t="shared" si="0"/>
        <v>166964</v>
      </c>
      <c r="L32"/>
    </row>
    <row r="33" spans="1:12" ht="32.25" customHeight="1" x14ac:dyDescent="0.25">
      <c r="A33" s="15">
        <f t="shared" si="1"/>
        <v>16</v>
      </c>
      <c r="B33" s="16">
        <f>'[1]402324'!E3</f>
        <v>44508</v>
      </c>
      <c r="C33" s="104">
        <f>'[1]402324'!A3</f>
        <v>402324</v>
      </c>
      <c r="D33" s="19" t="s">
        <v>85</v>
      </c>
      <c r="E33" s="19" t="s">
        <v>86</v>
      </c>
      <c r="F33" s="107">
        <v>13</v>
      </c>
      <c r="G33" s="105">
        <f>'[1]402324'!N16</f>
        <v>226.57374999999996</v>
      </c>
      <c r="H33" s="242">
        <v>7000</v>
      </c>
      <c r="I33" s="243"/>
      <c r="J33" s="111">
        <f t="shared" si="0"/>
        <v>1586016.2499999998</v>
      </c>
      <c r="L33"/>
    </row>
    <row r="34" spans="1:12" ht="32.25" customHeight="1" x14ac:dyDescent="0.25">
      <c r="A34" s="15">
        <f t="shared" si="1"/>
        <v>17</v>
      </c>
      <c r="B34" s="16">
        <f>'[1]404018'!E3</f>
        <v>44509</v>
      </c>
      <c r="C34" s="104">
        <f>'[1]404018'!A3</f>
        <v>404018</v>
      </c>
      <c r="D34" s="19" t="s">
        <v>85</v>
      </c>
      <c r="E34" s="19" t="s">
        <v>86</v>
      </c>
      <c r="F34" s="107">
        <v>6</v>
      </c>
      <c r="G34" s="105">
        <f>'[1]404018'!N9</f>
        <v>213.24799999999999</v>
      </c>
      <c r="H34" s="242">
        <v>7000</v>
      </c>
      <c r="I34" s="243"/>
      <c r="J34" s="111">
        <f t="shared" si="0"/>
        <v>1492736</v>
      </c>
      <c r="L34"/>
    </row>
    <row r="35" spans="1:12" ht="32.25" customHeight="1" x14ac:dyDescent="0.25">
      <c r="A35" s="15">
        <f t="shared" si="1"/>
        <v>18</v>
      </c>
      <c r="B35" s="16">
        <f>'[1]402346'!E3</f>
        <v>44509</v>
      </c>
      <c r="C35" s="104">
        <f>'[1]402346'!A3</f>
        <v>402346</v>
      </c>
      <c r="D35" s="19" t="s">
        <v>85</v>
      </c>
      <c r="E35" s="19" t="s">
        <v>86</v>
      </c>
      <c r="F35" s="107">
        <v>27</v>
      </c>
      <c r="G35" s="105">
        <f>'[1]402346'!N30</f>
        <v>411.67124999999999</v>
      </c>
      <c r="H35" s="242">
        <v>7000</v>
      </c>
      <c r="I35" s="243"/>
      <c r="J35" s="111">
        <f t="shared" si="0"/>
        <v>2881698.75</v>
      </c>
      <c r="L35"/>
    </row>
    <row r="36" spans="1:12" ht="32.25" customHeight="1" x14ac:dyDescent="0.25">
      <c r="A36" s="15">
        <f t="shared" si="1"/>
        <v>19</v>
      </c>
      <c r="B36" s="16">
        <f>'[1]404020'!E3</f>
        <v>44510</v>
      </c>
      <c r="C36" s="104">
        <f>'[1]404020'!A3</f>
        <v>404020</v>
      </c>
      <c r="D36" s="19" t="s">
        <v>85</v>
      </c>
      <c r="E36" s="19" t="s">
        <v>86</v>
      </c>
      <c r="F36" s="107">
        <v>5</v>
      </c>
      <c r="G36" s="105">
        <f>'[1]404020'!N8</f>
        <v>56.859000000000002</v>
      </c>
      <c r="H36" s="242">
        <v>7000</v>
      </c>
      <c r="I36" s="243"/>
      <c r="J36" s="111">
        <f t="shared" si="0"/>
        <v>398013</v>
      </c>
      <c r="L36"/>
    </row>
    <row r="37" spans="1:12" ht="32.25" customHeight="1" x14ac:dyDescent="0.25">
      <c r="A37" s="15">
        <f t="shared" si="1"/>
        <v>20</v>
      </c>
      <c r="B37" s="16">
        <f>'[1]402349'!E3</f>
        <v>44510</v>
      </c>
      <c r="C37" s="104">
        <f>'[1]402349'!A3</f>
        <v>402349</v>
      </c>
      <c r="D37" s="19" t="s">
        <v>85</v>
      </c>
      <c r="E37" s="19" t="s">
        <v>86</v>
      </c>
      <c r="F37" s="107">
        <v>20</v>
      </c>
      <c r="G37" s="105">
        <f>'[1]402349'!N23</f>
        <v>396.29325</v>
      </c>
      <c r="H37" s="242">
        <v>7000</v>
      </c>
      <c r="I37" s="243"/>
      <c r="J37" s="111">
        <f t="shared" si="0"/>
        <v>2774052.75</v>
      </c>
      <c r="L37"/>
    </row>
    <row r="38" spans="1:12" ht="32.25" customHeight="1" x14ac:dyDescent="0.25">
      <c r="A38" s="15">
        <f t="shared" si="1"/>
        <v>21</v>
      </c>
      <c r="B38" s="16">
        <f>'[1]404022'!E3</f>
        <v>44511</v>
      </c>
      <c r="C38" s="104">
        <f>'[1]404022'!A3</f>
        <v>404022</v>
      </c>
      <c r="D38" s="19" t="s">
        <v>85</v>
      </c>
      <c r="E38" s="19" t="s">
        <v>86</v>
      </c>
      <c r="F38" s="107">
        <v>1</v>
      </c>
      <c r="G38" s="105">
        <f>'[1]404022'!N4</f>
        <v>8.64</v>
      </c>
      <c r="H38" s="242">
        <v>7000</v>
      </c>
      <c r="I38" s="243"/>
      <c r="J38" s="111">
        <f t="shared" si="0"/>
        <v>60480.000000000007</v>
      </c>
      <c r="L38"/>
    </row>
    <row r="39" spans="1:12" ht="32.25" customHeight="1" x14ac:dyDescent="0.25">
      <c r="A39" s="15">
        <f t="shared" si="1"/>
        <v>22</v>
      </c>
      <c r="B39" s="16">
        <f>'[1]403854'!E3</f>
        <v>44511</v>
      </c>
      <c r="C39" s="104">
        <f>'[1]403854'!A3</f>
        <v>403854</v>
      </c>
      <c r="D39" s="19" t="s">
        <v>85</v>
      </c>
      <c r="E39" s="19" t="s">
        <v>86</v>
      </c>
      <c r="F39" s="107">
        <v>26</v>
      </c>
      <c r="G39" s="105">
        <f>'[1]403854'!N29</f>
        <v>504.87900000000008</v>
      </c>
      <c r="H39" s="242">
        <v>7000</v>
      </c>
      <c r="I39" s="243"/>
      <c r="J39" s="111">
        <f t="shared" si="0"/>
        <v>3534153.0000000005</v>
      </c>
      <c r="L39"/>
    </row>
    <row r="40" spans="1:12" ht="32.25" customHeight="1" x14ac:dyDescent="0.25">
      <c r="A40" s="15">
        <f t="shared" si="1"/>
        <v>23</v>
      </c>
      <c r="B40" s="16">
        <f>'[1]403940'!E3</f>
        <v>44512</v>
      </c>
      <c r="C40" s="104">
        <f>'[1]403940'!A3</f>
        <v>403940</v>
      </c>
      <c r="D40" s="19" t="s">
        <v>85</v>
      </c>
      <c r="E40" s="19" t="s">
        <v>86</v>
      </c>
      <c r="F40" s="107">
        <v>3</v>
      </c>
      <c r="G40" s="105">
        <f>'[1]403940'!N6</f>
        <v>45.932000000000002</v>
      </c>
      <c r="H40" s="242">
        <v>7000</v>
      </c>
      <c r="I40" s="243"/>
      <c r="J40" s="111">
        <f t="shared" si="0"/>
        <v>321524</v>
      </c>
      <c r="L40"/>
    </row>
    <row r="41" spans="1:12" ht="32.25" customHeight="1" x14ac:dyDescent="0.25">
      <c r="A41" s="15">
        <f t="shared" si="1"/>
        <v>24</v>
      </c>
      <c r="B41" s="16">
        <f>'[1]403858'!E3</f>
        <v>44512</v>
      </c>
      <c r="C41" s="104">
        <f>'[1]403858'!A3</f>
        <v>403858</v>
      </c>
      <c r="D41" s="19" t="s">
        <v>85</v>
      </c>
      <c r="E41" s="19" t="s">
        <v>86</v>
      </c>
      <c r="F41" s="107">
        <v>41</v>
      </c>
      <c r="G41" s="105">
        <f>'[1]403858'!N44</f>
        <v>794.56725000000029</v>
      </c>
      <c r="H41" s="242">
        <v>7000</v>
      </c>
      <c r="I41" s="243"/>
      <c r="J41" s="111">
        <f t="shared" si="0"/>
        <v>5561970.7500000019</v>
      </c>
      <c r="L41"/>
    </row>
    <row r="42" spans="1:12" ht="32.25" customHeight="1" x14ac:dyDescent="0.25">
      <c r="A42" s="15">
        <f t="shared" si="1"/>
        <v>25</v>
      </c>
      <c r="B42" s="16">
        <f>'[1]403860'!E3</f>
        <v>44512</v>
      </c>
      <c r="C42" s="104">
        <f>'[1]403860'!A3</f>
        <v>403860</v>
      </c>
      <c r="D42" s="19" t="s">
        <v>85</v>
      </c>
      <c r="E42" s="19" t="s">
        <v>86</v>
      </c>
      <c r="F42" s="107">
        <v>7</v>
      </c>
      <c r="G42" s="105">
        <f>'[1]403860'!N10</f>
        <v>113.14775</v>
      </c>
      <c r="H42" s="242">
        <v>7000</v>
      </c>
      <c r="I42" s="243"/>
      <c r="J42" s="111">
        <f t="shared" si="0"/>
        <v>792034.25</v>
      </c>
      <c r="L42"/>
    </row>
    <row r="43" spans="1:12" ht="32.25" customHeight="1" x14ac:dyDescent="0.25">
      <c r="A43" s="15">
        <f t="shared" si="1"/>
        <v>26</v>
      </c>
      <c r="B43" s="16">
        <f>'[1]403942'!E3</f>
        <v>44513</v>
      </c>
      <c r="C43" s="104">
        <f>'[1]403942'!A3</f>
        <v>403942</v>
      </c>
      <c r="D43" s="19" t="s">
        <v>85</v>
      </c>
      <c r="E43" s="19" t="s">
        <v>86</v>
      </c>
      <c r="F43" s="107">
        <v>6</v>
      </c>
      <c r="G43" s="105">
        <f>'[1]403942'!N9</f>
        <v>124.702</v>
      </c>
      <c r="H43" s="242">
        <v>7000</v>
      </c>
      <c r="I43" s="243"/>
      <c r="J43" s="111">
        <f t="shared" si="0"/>
        <v>872914</v>
      </c>
      <c r="L43"/>
    </row>
    <row r="44" spans="1:12" ht="32.25" customHeight="1" x14ac:dyDescent="0.25">
      <c r="A44" s="15">
        <f t="shared" si="1"/>
        <v>27</v>
      </c>
      <c r="B44" s="16">
        <f>'[1]403864'!E3</f>
        <v>44513</v>
      </c>
      <c r="C44" s="104">
        <f>'[1]403864'!A3</f>
        <v>403864</v>
      </c>
      <c r="D44" s="19" t="s">
        <v>85</v>
      </c>
      <c r="E44" s="19" t="s">
        <v>86</v>
      </c>
      <c r="F44" s="107">
        <v>46</v>
      </c>
      <c r="G44" s="105">
        <f>'[1]403864'!N49</f>
        <v>874.76925000000006</v>
      </c>
      <c r="H44" s="242">
        <v>7000</v>
      </c>
      <c r="I44" s="243"/>
      <c r="J44" s="111">
        <f t="shared" si="0"/>
        <v>6123384.75</v>
      </c>
      <c r="L44"/>
    </row>
    <row r="45" spans="1:12" ht="32.25" customHeight="1" x14ac:dyDescent="0.25">
      <c r="A45" s="15">
        <f t="shared" si="1"/>
        <v>28</v>
      </c>
      <c r="B45" s="16">
        <f>'[1]403866'!E3</f>
        <v>44513</v>
      </c>
      <c r="C45" s="104">
        <f>'[1]403866'!A3</f>
        <v>403866</v>
      </c>
      <c r="D45" s="19" t="s">
        <v>85</v>
      </c>
      <c r="E45" s="19" t="s">
        <v>86</v>
      </c>
      <c r="F45" s="107">
        <v>26</v>
      </c>
      <c r="G45" s="105">
        <f>'[1]403866'!N29</f>
        <v>272.75125000000003</v>
      </c>
      <c r="H45" s="242">
        <v>7000</v>
      </c>
      <c r="I45" s="243"/>
      <c r="J45" s="111">
        <f t="shared" si="0"/>
        <v>1909258.7500000002</v>
      </c>
      <c r="L45"/>
    </row>
    <row r="46" spans="1:12" ht="32.25" customHeight="1" x14ac:dyDescent="0.25">
      <c r="A46" s="15">
        <f t="shared" si="1"/>
        <v>29</v>
      </c>
      <c r="B46" s="16">
        <f>'[1]403211'!E3</f>
        <v>44514</v>
      </c>
      <c r="C46" s="104">
        <f>'[1]403211'!A3</f>
        <v>403211</v>
      </c>
      <c r="D46" s="19" t="s">
        <v>85</v>
      </c>
      <c r="E46" s="19" t="s">
        <v>86</v>
      </c>
      <c r="F46" s="107">
        <v>2</v>
      </c>
      <c r="G46" s="105">
        <f>'[1]403211'!N5</f>
        <v>47.304249999999996</v>
      </c>
      <c r="H46" s="242">
        <v>7000</v>
      </c>
      <c r="I46" s="243"/>
      <c r="J46" s="111">
        <f t="shared" si="0"/>
        <v>331129.75</v>
      </c>
      <c r="L46"/>
    </row>
    <row r="47" spans="1:12" ht="32.25" customHeight="1" x14ac:dyDescent="0.25">
      <c r="A47" s="15">
        <f t="shared" si="1"/>
        <v>30</v>
      </c>
      <c r="B47" s="16">
        <f>'[1]403870'!E3</f>
        <v>44514</v>
      </c>
      <c r="C47" s="104">
        <f>'[1]403870'!A3</f>
        <v>403870</v>
      </c>
      <c r="D47" s="19" t="s">
        <v>85</v>
      </c>
      <c r="E47" s="19" t="s">
        <v>86</v>
      </c>
      <c r="F47" s="107">
        <v>34</v>
      </c>
      <c r="G47" s="105">
        <f>'[1]403870'!N37</f>
        <v>700.14375000000007</v>
      </c>
      <c r="H47" s="242">
        <v>7000</v>
      </c>
      <c r="I47" s="243"/>
      <c r="J47" s="111">
        <f t="shared" si="0"/>
        <v>4901006.2500000009</v>
      </c>
      <c r="L47"/>
    </row>
    <row r="48" spans="1:12" ht="32.25" customHeight="1" x14ac:dyDescent="0.25">
      <c r="A48" s="15">
        <f t="shared" si="1"/>
        <v>31</v>
      </c>
      <c r="B48" s="16">
        <f>'[1]404025'!E3</f>
        <v>44515</v>
      </c>
      <c r="C48" s="104">
        <f>'[1]404025'!A3</f>
        <v>404025</v>
      </c>
      <c r="D48" s="19" t="s">
        <v>85</v>
      </c>
      <c r="E48" s="19" t="s">
        <v>86</v>
      </c>
      <c r="F48" s="107">
        <v>4</v>
      </c>
      <c r="G48" s="105">
        <f>'[1]404025'!N7</f>
        <v>60.25</v>
      </c>
      <c r="H48" s="242">
        <v>7000</v>
      </c>
      <c r="I48" s="243"/>
      <c r="J48" s="111">
        <f t="shared" si="0"/>
        <v>421750</v>
      </c>
      <c r="L48"/>
    </row>
    <row r="49" spans="1:12" ht="32.25" customHeight="1" x14ac:dyDescent="0.25">
      <c r="A49" s="15">
        <f t="shared" si="1"/>
        <v>32</v>
      </c>
      <c r="B49" s="16">
        <f>'[1]403872'!E3</f>
        <v>44515</v>
      </c>
      <c r="C49" s="104">
        <f>'[1]403872'!A3</f>
        <v>403872</v>
      </c>
      <c r="D49" s="19" t="s">
        <v>85</v>
      </c>
      <c r="E49" s="19" t="s">
        <v>86</v>
      </c>
      <c r="F49" s="107">
        <v>16</v>
      </c>
      <c r="G49" s="105">
        <f>'[1]403872'!N19</f>
        <v>288.70299999999997</v>
      </c>
      <c r="H49" s="242">
        <v>7000</v>
      </c>
      <c r="I49" s="243"/>
      <c r="J49" s="111">
        <f t="shared" si="0"/>
        <v>2020920.9999999998</v>
      </c>
      <c r="L49"/>
    </row>
    <row r="50" spans="1:12" ht="32.25" customHeight="1" x14ac:dyDescent="0.25">
      <c r="A50" s="15">
        <f t="shared" si="1"/>
        <v>33</v>
      </c>
      <c r="B50" s="16">
        <f>'[1]403214'!E3</f>
        <v>44516</v>
      </c>
      <c r="C50" s="104">
        <f>'[1]403214'!A3</f>
        <v>403214</v>
      </c>
      <c r="D50" s="19" t="s">
        <v>85</v>
      </c>
      <c r="E50" s="19" t="s">
        <v>86</v>
      </c>
      <c r="F50" s="107">
        <v>7</v>
      </c>
      <c r="G50" s="105">
        <f>'[1]403214'!N10</f>
        <v>143</v>
      </c>
      <c r="H50" s="242">
        <v>7000</v>
      </c>
      <c r="I50" s="243"/>
      <c r="J50" s="111">
        <f t="shared" si="0"/>
        <v>1001000</v>
      </c>
      <c r="L50"/>
    </row>
    <row r="51" spans="1:12" ht="32.25" customHeight="1" x14ac:dyDescent="0.25">
      <c r="A51" s="15">
        <f t="shared" si="1"/>
        <v>34</v>
      </c>
      <c r="B51" s="16">
        <f>'[1]403874'!E3</f>
        <v>44516</v>
      </c>
      <c r="C51" s="104">
        <f>'[1]403874'!A3</f>
        <v>403874</v>
      </c>
      <c r="D51" s="19" t="s">
        <v>85</v>
      </c>
      <c r="E51" s="19" t="s">
        <v>86</v>
      </c>
      <c r="F51" s="107">
        <v>30</v>
      </c>
      <c r="G51" s="105">
        <f>'[1]403874'!N33</f>
        <v>544.58325000000002</v>
      </c>
      <c r="H51" s="241">
        <v>7000</v>
      </c>
      <c r="I51" s="241"/>
      <c r="J51" s="111">
        <f t="shared" si="0"/>
        <v>3812082.75</v>
      </c>
      <c r="L51"/>
    </row>
    <row r="52" spans="1:12" ht="32.25" customHeight="1" x14ac:dyDescent="0.25">
      <c r="A52" s="15">
        <f t="shared" si="1"/>
        <v>35</v>
      </c>
      <c r="B52" s="16">
        <f>'[1]406053'!E3</f>
        <v>44517</v>
      </c>
      <c r="C52" s="104">
        <f>'[1]406053'!A3</f>
        <v>406053</v>
      </c>
      <c r="D52" s="19" t="s">
        <v>85</v>
      </c>
      <c r="E52" s="19" t="s">
        <v>86</v>
      </c>
      <c r="F52" s="107">
        <v>3</v>
      </c>
      <c r="G52" s="105">
        <f>'[1]406053'!N6</f>
        <v>44.127000000000002</v>
      </c>
      <c r="H52" s="241">
        <v>7000</v>
      </c>
      <c r="I52" s="241"/>
      <c r="J52" s="111">
        <f t="shared" si="0"/>
        <v>308889</v>
      </c>
      <c r="L52"/>
    </row>
    <row r="53" spans="1:12" ht="32.25" customHeight="1" x14ac:dyDescent="0.25">
      <c r="A53" s="15">
        <f t="shared" si="1"/>
        <v>36</v>
      </c>
      <c r="B53" s="16">
        <f>'[1]403876'!E3</f>
        <v>44517</v>
      </c>
      <c r="C53" s="104">
        <f>'[1]403876'!A3</f>
        <v>403876</v>
      </c>
      <c r="D53" s="19" t="s">
        <v>85</v>
      </c>
      <c r="E53" s="19" t="s">
        <v>86</v>
      </c>
      <c r="F53" s="107">
        <v>57</v>
      </c>
      <c r="G53" s="105">
        <f>'[1]403876'!N60</f>
        <v>1225.3450000000003</v>
      </c>
      <c r="H53" s="241">
        <v>7000</v>
      </c>
      <c r="I53" s="241"/>
      <c r="J53" s="111">
        <f t="shared" si="0"/>
        <v>8577415.0000000019</v>
      </c>
      <c r="L53"/>
    </row>
    <row r="54" spans="1:12" ht="32.25" customHeight="1" x14ac:dyDescent="0.25">
      <c r="A54" s="15">
        <f t="shared" si="1"/>
        <v>37</v>
      </c>
      <c r="B54" s="16">
        <f>'[1]403217'!E3</f>
        <v>44518</v>
      </c>
      <c r="C54" s="104">
        <f>'[1]403217'!A3</f>
        <v>403217</v>
      </c>
      <c r="D54" s="19" t="s">
        <v>85</v>
      </c>
      <c r="E54" s="19" t="s">
        <v>86</v>
      </c>
      <c r="F54" s="107">
        <v>7</v>
      </c>
      <c r="G54" s="105">
        <f>'[1]403217'!N10</f>
        <v>76.635000000000005</v>
      </c>
      <c r="H54" s="241">
        <v>7000</v>
      </c>
      <c r="I54" s="241"/>
      <c r="J54" s="111">
        <f t="shared" si="0"/>
        <v>536445</v>
      </c>
      <c r="L54"/>
    </row>
    <row r="55" spans="1:12" ht="32.25" customHeight="1" x14ac:dyDescent="0.25">
      <c r="A55" s="15">
        <f t="shared" si="1"/>
        <v>38</v>
      </c>
      <c r="B55" s="16">
        <f>'[1]403882'!E3</f>
        <v>44518</v>
      </c>
      <c r="C55" s="104">
        <f>'[1]403882'!A3</f>
        <v>403882</v>
      </c>
      <c r="D55" s="19" t="s">
        <v>85</v>
      </c>
      <c r="E55" s="19" t="s">
        <v>86</v>
      </c>
      <c r="F55" s="107">
        <v>45</v>
      </c>
      <c r="G55" s="105">
        <f>'[1]403882'!N48</f>
        <v>672.6557499999999</v>
      </c>
      <c r="H55" s="241">
        <v>7000</v>
      </c>
      <c r="I55" s="241"/>
      <c r="J55" s="111">
        <f t="shared" si="0"/>
        <v>4708590.2499999991</v>
      </c>
      <c r="L55"/>
    </row>
    <row r="56" spans="1:12" ht="32.25" customHeight="1" x14ac:dyDescent="0.25">
      <c r="A56" s="15">
        <f t="shared" si="1"/>
        <v>39</v>
      </c>
      <c r="B56" s="16">
        <f>'[1]404029'!E3</f>
        <v>44519</v>
      </c>
      <c r="C56" s="104">
        <f>'[1]404029'!A3</f>
        <v>404029</v>
      </c>
      <c r="D56" s="19" t="s">
        <v>85</v>
      </c>
      <c r="E56" s="19" t="s">
        <v>86</v>
      </c>
      <c r="F56" s="107">
        <v>2</v>
      </c>
      <c r="G56" s="105">
        <f>'[1]404029'!N5</f>
        <v>37</v>
      </c>
      <c r="H56" s="241">
        <v>7000</v>
      </c>
      <c r="I56" s="241"/>
      <c r="J56" s="111">
        <f t="shared" si="0"/>
        <v>259000</v>
      </c>
      <c r="L56"/>
    </row>
    <row r="57" spans="1:12" ht="32.25" customHeight="1" x14ac:dyDescent="0.25">
      <c r="A57" s="15">
        <f t="shared" si="1"/>
        <v>40</v>
      </c>
      <c r="B57" s="16">
        <f>'[1]403888'!E3</f>
        <v>44519</v>
      </c>
      <c r="C57" s="104">
        <f>'[1]403888'!A3</f>
        <v>403888</v>
      </c>
      <c r="D57" s="19" t="s">
        <v>85</v>
      </c>
      <c r="E57" s="19" t="s">
        <v>86</v>
      </c>
      <c r="F57" s="107">
        <v>40</v>
      </c>
      <c r="G57" s="105">
        <f>'[1]403888'!N43</f>
        <v>570.15150000000006</v>
      </c>
      <c r="H57" s="241">
        <v>7000</v>
      </c>
      <c r="I57" s="241"/>
      <c r="J57" s="111">
        <f t="shared" si="0"/>
        <v>3991060.5000000005</v>
      </c>
      <c r="L57"/>
    </row>
    <row r="58" spans="1:12" ht="32.25" customHeight="1" x14ac:dyDescent="0.25">
      <c r="A58" s="15">
        <f t="shared" si="1"/>
        <v>41</v>
      </c>
      <c r="B58" s="16">
        <f>'[1]403894'!E3</f>
        <v>44520</v>
      </c>
      <c r="C58" s="104">
        <f>'[1]403894'!A3</f>
        <v>403894</v>
      </c>
      <c r="D58" s="19" t="s">
        <v>85</v>
      </c>
      <c r="E58" s="19" t="s">
        <v>86</v>
      </c>
      <c r="F58" s="107">
        <v>28</v>
      </c>
      <c r="G58" s="105">
        <f>'[1]403894'!N31</f>
        <v>428.94600000000003</v>
      </c>
      <c r="H58" s="241">
        <v>7000</v>
      </c>
      <c r="I58" s="241"/>
      <c r="J58" s="111">
        <f t="shared" si="0"/>
        <v>3002622</v>
      </c>
      <c r="L58"/>
    </row>
    <row r="59" spans="1:12" ht="32.25" customHeight="1" thickBot="1" x14ac:dyDescent="0.3">
      <c r="A59" s="219" t="s">
        <v>24</v>
      </c>
      <c r="B59" s="220"/>
      <c r="C59" s="220"/>
      <c r="D59" s="220"/>
      <c r="E59" s="220"/>
      <c r="F59" s="220"/>
      <c r="G59" s="220"/>
      <c r="H59" s="220"/>
      <c r="I59" s="221"/>
      <c r="J59" s="23">
        <f>SUM(J18:J58)</f>
        <v>98576877</v>
      </c>
      <c r="L59" s="3"/>
    </row>
    <row r="60" spans="1:12" x14ac:dyDescent="0.25">
      <c r="A60" s="208"/>
      <c r="B60" s="208"/>
      <c r="C60" s="95"/>
      <c r="D60" s="95"/>
      <c r="E60" s="95"/>
      <c r="F60" s="95"/>
      <c r="G60" s="95"/>
      <c r="H60" s="25"/>
      <c r="I60" s="25"/>
      <c r="J60" s="26"/>
    </row>
    <row r="61" spans="1:12" x14ac:dyDescent="0.25">
      <c r="A61" s="95"/>
      <c r="B61" s="95"/>
      <c r="C61" s="95"/>
      <c r="D61" s="95"/>
      <c r="E61" s="95"/>
      <c r="F61" s="95"/>
      <c r="G61" s="27" t="s">
        <v>87</v>
      </c>
      <c r="H61" s="27"/>
      <c r="I61" s="25"/>
      <c r="J61" s="26">
        <v>0</v>
      </c>
      <c r="L61" s="28"/>
    </row>
    <row r="62" spans="1:12" x14ac:dyDescent="0.25">
      <c r="A62" s="95"/>
      <c r="B62" s="95"/>
      <c r="C62" s="95"/>
      <c r="D62" s="95"/>
      <c r="E62" s="95"/>
      <c r="F62" s="95"/>
      <c r="G62" s="108" t="s">
        <v>88</v>
      </c>
      <c r="H62" s="108"/>
      <c r="I62" s="109"/>
      <c r="J62" s="110">
        <f>J59-J61</f>
        <v>98576877</v>
      </c>
      <c r="L62" s="28"/>
    </row>
    <row r="63" spans="1:12" x14ac:dyDescent="0.25">
      <c r="A63" s="95"/>
      <c r="B63" s="95"/>
      <c r="C63" s="95"/>
      <c r="D63" s="95"/>
      <c r="E63" s="95"/>
      <c r="F63" s="95"/>
      <c r="G63" s="27" t="s">
        <v>25</v>
      </c>
      <c r="H63" s="27"/>
      <c r="I63" s="28" t="e">
        <f>#REF!*1%</f>
        <v>#REF!</v>
      </c>
      <c r="J63" s="26">
        <f>J62*1%</f>
        <v>985768.77</v>
      </c>
    </row>
    <row r="64" spans="1:12" ht="16.5" thickBot="1" x14ac:dyDescent="0.3">
      <c r="A64" s="95"/>
      <c r="B64" s="95"/>
      <c r="C64" s="95"/>
      <c r="D64" s="95"/>
      <c r="E64" s="95"/>
      <c r="F64" s="95"/>
      <c r="G64" s="67" t="s">
        <v>26</v>
      </c>
      <c r="H64" s="67"/>
      <c r="I64" s="30">
        <f>I60*10%</f>
        <v>0</v>
      </c>
      <c r="J64" s="30">
        <f>J62*2%</f>
        <v>1971537.54</v>
      </c>
    </row>
    <row r="65" spans="1:10" x14ac:dyDescent="0.25">
      <c r="E65" s="1"/>
      <c r="F65" s="1"/>
      <c r="G65" s="31" t="s">
        <v>89</v>
      </c>
      <c r="H65" s="31"/>
      <c r="I65" s="32" t="e">
        <f>I59+I63</f>
        <v>#REF!</v>
      </c>
      <c r="J65" s="32">
        <f>J62+J63-J64</f>
        <v>97591108.229999989</v>
      </c>
    </row>
    <row r="66" spans="1:10" x14ac:dyDescent="0.25">
      <c r="E66" s="1"/>
      <c r="F66" s="1"/>
      <c r="G66" s="31"/>
      <c r="H66" s="31"/>
      <c r="I66" s="32"/>
      <c r="J66" s="32"/>
    </row>
    <row r="67" spans="1:10" x14ac:dyDescent="0.25">
      <c r="A67" s="1" t="s">
        <v>90</v>
      </c>
      <c r="D67" s="1"/>
      <c r="E67" s="1"/>
      <c r="F67" s="1"/>
      <c r="G67" s="1"/>
      <c r="H67" s="31"/>
      <c r="I67" s="31"/>
      <c r="J67" s="32"/>
    </row>
    <row r="68" spans="1:10" x14ac:dyDescent="0.25">
      <c r="A68" s="33"/>
      <c r="D68" s="1"/>
      <c r="E68" s="1"/>
      <c r="F68" s="1"/>
      <c r="G68" s="1"/>
      <c r="H68" s="31"/>
      <c r="I68" s="31"/>
      <c r="J68" s="32"/>
    </row>
    <row r="69" spans="1:10" x14ac:dyDescent="0.25">
      <c r="D69" s="1"/>
      <c r="E69" s="1"/>
      <c r="F69" s="1"/>
      <c r="G69" s="1"/>
      <c r="H69" s="31"/>
      <c r="I69" s="31"/>
      <c r="J69" s="32"/>
    </row>
    <row r="70" spans="1:10" x14ac:dyDescent="0.25">
      <c r="A70" s="34" t="s">
        <v>29</v>
      </c>
    </row>
    <row r="71" spans="1:10" x14ac:dyDescent="0.25">
      <c r="A71" s="35" t="s">
        <v>30</v>
      </c>
      <c r="B71" s="36"/>
      <c r="C71" s="36"/>
      <c r="D71" s="10"/>
      <c r="E71" s="10"/>
      <c r="F71" s="10"/>
      <c r="G71" s="10"/>
    </row>
    <row r="72" spans="1:10" x14ac:dyDescent="0.25">
      <c r="A72" s="35" t="s">
        <v>31</v>
      </c>
      <c r="B72" s="36"/>
      <c r="C72" s="36"/>
      <c r="D72" s="10"/>
      <c r="E72" s="10"/>
      <c r="F72" s="10"/>
      <c r="G72" s="10"/>
    </row>
    <row r="73" spans="1:10" x14ac:dyDescent="0.25">
      <c r="A73" s="37" t="s">
        <v>32</v>
      </c>
      <c r="B73" s="38"/>
      <c r="C73" s="38"/>
      <c r="D73" s="10"/>
      <c r="E73" s="10"/>
      <c r="F73" s="10"/>
      <c r="G73" s="10"/>
    </row>
    <row r="74" spans="1:10" x14ac:dyDescent="0.25">
      <c r="A74" s="39" t="s">
        <v>0</v>
      </c>
      <c r="B74" s="40"/>
      <c r="C74" s="40"/>
      <c r="D74" s="10"/>
      <c r="E74" s="10"/>
      <c r="F74" s="10"/>
      <c r="G74" s="10"/>
    </row>
    <row r="75" spans="1:10" x14ac:dyDescent="0.25">
      <c r="A75" s="42"/>
      <c r="B75" s="42"/>
      <c r="C75" s="42"/>
    </row>
    <row r="76" spans="1:10" x14ac:dyDescent="0.25">
      <c r="H76" s="43" t="s">
        <v>33</v>
      </c>
      <c r="I76" s="209" t="str">
        <f>+J13</f>
        <v xml:space="preserve"> 06 Desember 2021</v>
      </c>
      <c r="J76" s="210"/>
    </row>
    <row r="80" spans="1:10" ht="18" customHeight="1" x14ac:dyDescent="0.25"/>
    <row r="81" spans="8:10" ht="17.25" customHeight="1" x14ac:dyDescent="0.25"/>
    <row r="83" spans="8:10" x14ac:dyDescent="0.25">
      <c r="H83" s="211" t="s">
        <v>34</v>
      </c>
      <c r="I83" s="211"/>
      <c r="J83" s="211"/>
    </row>
  </sheetData>
  <mergeCells count="50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I76:J76"/>
    <mergeCell ref="H83:J83"/>
    <mergeCell ref="H55:I55"/>
    <mergeCell ref="H56:I56"/>
    <mergeCell ref="H57:I57"/>
    <mergeCell ref="H58:I58"/>
    <mergeCell ref="A59:I59"/>
    <mergeCell ref="A60:B6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I19" sqref="I19:I21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87" t="s">
        <v>10</v>
      </c>
      <c r="I12" s="8" t="s">
        <v>332</v>
      </c>
    </row>
    <row r="13" spans="1:9" x14ac:dyDescent="0.25">
      <c r="G13" s="3" t="s">
        <v>11</v>
      </c>
      <c r="H13" s="187" t="s">
        <v>10</v>
      </c>
      <c r="I13" s="9" t="s">
        <v>326</v>
      </c>
    </row>
    <row r="14" spans="1:9" x14ac:dyDescent="0.25">
      <c r="G14" s="3" t="s">
        <v>12</v>
      </c>
      <c r="H14" s="187" t="s">
        <v>10</v>
      </c>
      <c r="I14" s="9" t="s">
        <v>330</v>
      </c>
    </row>
    <row r="15" spans="1:9" x14ac:dyDescent="0.25">
      <c r="G15" s="3" t="s">
        <v>218</v>
      </c>
      <c r="H15" s="187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87" t="s">
        <v>219</v>
      </c>
      <c r="I16" s="121" t="s">
        <v>331</v>
      </c>
    </row>
    <row r="17" spans="1:17" ht="16.5" thickBot="1" x14ac:dyDescent="0.3"/>
    <row r="18" spans="1:17" ht="20.100000000000001" customHeight="1" x14ac:dyDescent="0.25">
      <c r="A18" s="11" t="s">
        <v>15</v>
      </c>
      <c r="B18" s="186" t="s">
        <v>16</v>
      </c>
      <c r="C18" s="186" t="s">
        <v>17</v>
      </c>
      <c r="D18" s="186" t="s">
        <v>18</v>
      </c>
      <c r="E18" s="186" t="s">
        <v>19</v>
      </c>
      <c r="F18" s="185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44552</v>
      </c>
      <c r="C19" s="104">
        <v>403483</v>
      </c>
      <c r="D19" s="19" t="s">
        <v>243</v>
      </c>
      <c r="E19" s="19" t="s">
        <v>139</v>
      </c>
      <c r="F19" s="20">
        <v>81</v>
      </c>
      <c r="G19" s="217">
        <v>1980198</v>
      </c>
      <c r="H19" s="218"/>
      <c r="I19" s="256">
        <f>G19</f>
        <v>1980198</v>
      </c>
    </row>
    <row r="20" spans="1:17" ht="53.25" customHeight="1" x14ac:dyDescent="0.25">
      <c r="A20" s="15">
        <v>2</v>
      </c>
      <c r="B20" s="16">
        <v>44552</v>
      </c>
      <c r="C20" s="104">
        <v>403484</v>
      </c>
      <c r="D20" s="19" t="s">
        <v>221</v>
      </c>
      <c r="E20" s="19" t="s">
        <v>139</v>
      </c>
      <c r="F20" s="20">
        <v>86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44552</v>
      </c>
      <c r="C21" s="104">
        <v>403485</v>
      </c>
      <c r="D21" s="19" t="s">
        <v>244</v>
      </c>
      <c r="E21" s="19" t="s">
        <v>139</v>
      </c>
      <c r="F21" s="20">
        <v>103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1980198</v>
      </c>
    </row>
    <row r="23" spans="1:17" x14ac:dyDescent="0.25">
      <c r="A23" s="208"/>
      <c r="B23" s="208"/>
      <c r="C23" s="184"/>
      <c r="D23" s="184"/>
      <c r="E23" s="184"/>
      <c r="F23" s="184"/>
      <c r="G23" s="25"/>
      <c r="H23" s="25"/>
      <c r="I23" s="26"/>
    </row>
    <row r="24" spans="1:17" x14ac:dyDescent="0.25">
      <c r="A24" s="184"/>
      <c r="B24" s="184"/>
      <c r="C24" s="184"/>
      <c r="D24" s="184"/>
      <c r="E24" s="184"/>
      <c r="F24" s="184"/>
      <c r="G24" s="27" t="s">
        <v>25</v>
      </c>
      <c r="H24" s="28" t="e">
        <f>#REF!*1%</f>
        <v>#REF!</v>
      </c>
      <c r="I24" s="26">
        <f>I22*1%</f>
        <v>19801.98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39603.96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1960396.02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222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>28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0" workbookViewId="0">
      <selection activeCell="L20" sqref="L20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187" t="s">
        <v>10</v>
      </c>
      <c r="I12" s="8" t="s">
        <v>333</v>
      </c>
    </row>
    <row r="13" spans="1:9" x14ac:dyDescent="0.25">
      <c r="G13" s="3" t="s">
        <v>11</v>
      </c>
      <c r="H13" s="187" t="s">
        <v>10</v>
      </c>
      <c r="I13" s="9" t="s">
        <v>326</v>
      </c>
    </row>
    <row r="14" spans="1:9" x14ac:dyDescent="0.25">
      <c r="G14" s="3" t="s">
        <v>12</v>
      </c>
      <c r="H14" s="187" t="s">
        <v>10</v>
      </c>
      <c r="I14" s="9" t="s">
        <v>330</v>
      </c>
    </row>
    <row r="15" spans="1:9" x14ac:dyDescent="0.25">
      <c r="G15" s="3" t="s">
        <v>218</v>
      </c>
      <c r="H15" s="187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187" t="s">
        <v>219</v>
      </c>
      <c r="I16" s="121" t="s">
        <v>334</v>
      </c>
    </row>
    <row r="17" spans="1:17" ht="16.5" thickBot="1" x14ac:dyDescent="0.3"/>
    <row r="18" spans="1:17" ht="20.100000000000001" customHeight="1" x14ac:dyDescent="0.25">
      <c r="A18" s="11" t="s">
        <v>15</v>
      </c>
      <c r="B18" s="186" t="s">
        <v>16</v>
      </c>
      <c r="C18" s="186" t="s">
        <v>17</v>
      </c>
      <c r="D18" s="186" t="s">
        <v>18</v>
      </c>
      <c r="E18" s="186" t="s">
        <v>19</v>
      </c>
      <c r="F18" s="185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44550</v>
      </c>
      <c r="C19" s="104">
        <v>403482</v>
      </c>
      <c r="D19" s="19" t="s">
        <v>256</v>
      </c>
      <c r="E19" s="19" t="s">
        <v>237</v>
      </c>
      <c r="F19" s="20">
        <v>96</v>
      </c>
      <c r="G19" s="217">
        <v>1188119</v>
      </c>
      <c r="H19" s="218"/>
      <c r="I19" s="256">
        <f>G19</f>
        <v>1188119</v>
      </c>
    </row>
    <row r="20" spans="1:17" ht="53.25" customHeight="1" x14ac:dyDescent="0.25">
      <c r="A20" s="15">
        <v>2</v>
      </c>
      <c r="B20" s="16">
        <v>44550</v>
      </c>
      <c r="C20" s="104">
        <v>403481</v>
      </c>
      <c r="D20" s="19" t="s">
        <v>257</v>
      </c>
      <c r="E20" s="19" t="s">
        <v>237</v>
      </c>
      <c r="F20" s="20">
        <v>62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44550</v>
      </c>
      <c r="C21" s="104">
        <v>403480</v>
      </c>
      <c r="D21" s="19" t="s">
        <v>258</v>
      </c>
      <c r="E21" s="19" t="s">
        <v>237</v>
      </c>
      <c r="F21" s="20">
        <v>67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1188119</v>
      </c>
    </row>
    <row r="23" spans="1:17" x14ac:dyDescent="0.25">
      <c r="A23" s="208"/>
      <c r="B23" s="208"/>
      <c r="C23" s="184"/>
      <c r="D23" s="184"/>
      <c r="E23" s="184"/>
      <c r="F23" s="184"/>
      <c r="G23" s="25"/>
      <c r="H23" s="25"/>
      <c r="I23" s="26"/>
    </row>
    <row r="24" spans="1:17" x14ac:dyDescent="0.25">
      <c r="A24" s="184"/>
      <c r="B24" s="184"/>
      <c r="C24" s="184"/>
      <c r="D24" s="184"/>
      <c r="E24" s="184"/>
      <c r="F24" s="184"/>
      <c r="G24" s="27" t="s">
        <v>25</v>
      </c>
      <c r="H24" s="28" t="e">
        <f>#REF!*1%</f>
        <v>#REF!</v>
      </c>
      <c r="I24" s="26">
        <f>I22*1%</f>
        <v>11881.19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23762.38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1176237.81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260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>28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338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44550</v>
      </c>
      <c r="C18" s="123" t="s">
        <v>335</v>
      </c>
      <c r="D18" s="19" t="s">
        <v>336</v>
      </c>
      <c r="E18" s="19" t="s">
        <v>337</v>
      </c>
      <c r="F18" s="107">
        <v>1</v>
      </c>
      <c r="G18" s="242">
        <v>900000</v>
      </c>
      <c r="H18" s="243"/>
      <c r="I18" s="111">
        <f>G18</f>
        <v>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900000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340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44545</v>
      </c>
      <c r="C18" s="123" t="s">
        <v>341</v>
      </c>
      <c r="D18" s="19" t="s">
        <v>342</v>
      </c>
      <c r="E18" s="19" t="s">
        <v>343</v>
      </c>
      <c r="F18" s="107">
        <v>1</v>
      </c>
      <c r="G18" s="242">
        <v>4500000</v>
      </c>
      <c r="H18" s="243"/>
      <c r="I18" s="111">
        <f>G18</f>
        <v>4500000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4500000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45000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>
        <f>I19*50%</f>
        <v>2250000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2250000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2295000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344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345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44548</v>
      </c>
      <c r="C18" s="123" t="s">
        <v>346</v>
      </c>
      <c r="D18" s="19" t="s">
        <v>347</v>
      </c>
      <c r="E18" s="19" t="s">
        <v>348</v>
      </c>
      <c r="F18" s="107">
        <v>1</v>
      </c>
      <c r="G18" s="242">
        <v>1100000</v>
      </c>
      <c r="H18" s="243"/>
      <c r="I18" s="111">
        <f>G18</f>
        <v>1100000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1100000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11000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1100000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1111000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145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9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349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44545</v>
      </c>
      <c r="C18" s="123" t="s">
        <v>350</v>
      </c>
      <c r="D18" s="19" t="s">
        <v>351</v>
      </c>
      <c r="E18" s="19" t="s">
        <v>352</v>
      </c>
      <c r="F18" s="107">
        <v>1</v>
      </c>
      <c r="G18" s="242">
        <v>1200000</v>
      </c>
      <c r="H18" s="243"/>
      <c r="I18" s="111">
        <f>G18</f>
        <v>1200000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1200000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12000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1200000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1212000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353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6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354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44550</v>
      </c>
      <c r="C18" s="123" t="s">
        <v>355</v>
      </c>
      <c r="D18" s="19" t="s">
        <v>356</v>
      </c>
      <c r="E18" s="19" t="s">
        <v>160</v>
      </c>
      <c r="F18" s="107">
        <v>1</v>
      </c>
      <c r="G18" s="242">
        <v>900000</v>
      </c>
      <c r="H18" s="243"/>
      <c r="I18" s="111">
        <f>G18</f>
        <v>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900000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0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357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44545</v>
      </c>
      <c r="C18" s="123" t="s">
        <v>358</v>
      </c>
      <c r="D18" s="19" t="s">
        <v>360</v>
      </c>
      <c r="E18" s="19" t="s">
        <v>359</v>
      </c>
      <c r="F18" s="107">
        <v>1</v>
      </c>
      <c r="G18" s="242">
        <v>800000</v>
      </c>
      <c r="H18" s="243"/>
      <c r="I18" s="111">
        <f>G18</f>
        <v>800000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800000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119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361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44548</v>
      </c>
      <c r="C18" s="123" t="s">
        <v>362</v>
      </c>
      <c r="D18" s="19" t="s">
        <v>363</v>
      </c>
      <c r="E18" s="19" t="s">
        <v>364</v>
      </c>
      <c r="F18" s="107">
        <v>1</v>
      </c>
      <c r="G18" s="242">
        <v>10300000</v>
      </c>
      <c r="H18" s="243"/>
      <c r="I18" s="111">
        <f>G18</f>
        <v>10300000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10300000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103000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>
        <f>I19*50%</f>
        <v>5150000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5150000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5253000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D18" sqref="D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366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44550</v>
      </c>
      <c r="C18" s="123" t="s">
        <v>367</v>
      </c>
      <c r="D18" s="19" t="s">
        <v>368</v>
      </c>
      <c r="E18" s="19" t="s">
        <v>369</v>
      </c>
      <c r="F18" s="107">
        <v>1</v>
      </c>
      <c r="G18" s="242">
        <v>650000</v>
      </c>
      <c r="H18" s="243"/>
      <c r="I18" s="111">
        <f>G18</f>
        <v>650000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650000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6500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650000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656500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370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7" workbookViewId="0">
      <selection activeCell="J18" sqref="J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3"/>
      <c r="J10" s="214"/>
    </row>
    <row r="12" spans="1:10" x14ac:dyDescent="0.25">
      <c r="A12" s="2" t="s">
        <v>7</v>
      </c>
      <c r="B12" s="2" t="s">
        <v>80</v>
      </c>
      <c r="G12" s="247" t="s">
        <v>81</v>
      </c>
      <c r="H12" s="247"/>
      <c r="I12" s="7" t="s">
        <v>10</v>
      </c>
      <c r="J12" s="8" t="s">
        <v>97</v>
      </c>
    </row>
    <row r="13" spans="1:10" x14ac:dyDescent="0.25">
      <c r="G13" s="247" t="s">
        <v>11</v>
      </c>
      <c r="H13" s="247"/>
      <c r="I13" s="7" t="s">
        <v>10</v>
      </c>
      <c r="J13" s="9" t="s">
        <v>92</v>
      </c>
    </row>
    <row r="14" spans="1:10" x14ac:dyDescent="0.25">
      <c r="G14" s="247" t="s">
        <v>82</v>
      </c>
      <c r="H14" s="247"/>
      <c r="I14" s="7" t="s">
        <v>10</v>
      </c>
      <c r="J14" s="2" t="s">
        <v>93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94</v>
      </c>
    </row>
    <row r="16" spans="1:10" ht="16.5" thickBot="1" x14ac:dyDescent="0.3"/>
    <row r="17" spans="1:12" ht="26.25" customHeight="1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96" t="s">
        <v>20</v>
      </c>
      <c r="G17" s="96" t="s">
        <v>21</v>
      </c>
      <c r="H17" s="215" t="s">
        <v>22</v>
      </c>
      <c r="I17" s="216"/>
      <c r="J17" s="14" t="s">
        <v>23</v>
      </c>
    </row>
    <row r="18" spans="1:12" ht="48" customHeight="1" x14ac:dyDescent="0.25">
      <c r="A18" s="15">
        <v>1</v>
      </c>
      <c r="B18" s="16">
        <f>'[2]402548'!E3</f>
        <v>44487</v>
      </c>
      <c r="C18" s="104">
        <f>'[2]402548'!A3</f>
        <v>402548</v>
      </c>
      <c r="D18" s="19" t="s">
        <v>95</v>
      </c>
      <c r="E18" s="19" t="str">
        <f>'[2]402548'!D3</f>
        <v>DMP DJJ (JAYAPURA)</v>
      </c>
      <c r="F18" s="20">
        <v>31</v>
      </c>
      <c r="G18" s="105">
        <f>'[2]402548'!N34</f>
        <v>729.93299999999988</v>
      </c>
      <c r="H18" s="242">
        <v>14000</v>
      </c>
      <c r="I18" s="243"/>
      <c r="J18" s="22">
        <f>G18*H18</f>
        <v>10219061.999999998</v>
      </c>
      <c r="L18"/>
    </row>
    <row r="19" spans="1:12" ht="48" customHeight="1" x14ac:dyDescent="0.25">
      <c r="A19" s="15">
        <f>A18+1</f>
        <v>2</v>
      </c>
      <c r="B19" s="16" t="str">
        <f>'[2]402550'!E3</f>
        <v>26-Okt-21</v>
      </c>
      <c r="C19" s="104">
        <f>'[2]402550'!A3</f>
        <v>402550</v>
      </c>
      <c r="D19" s="19" t="s">
        <v>95</v>
      </c>
      <c r="E19" s="19" t="str">
        <f>'[2]402548'!D4</f>
        <v>DMP DJJ (JAYAPURA)</v>
      </c>
      <c r="F19" s="20">
        <v>5</v>
      </c>
      <c r="G19" s="106">
        <v>319</v>
      </c>
      <c r="H19" s="242">
        <v>14000</v>
      </c>
      <c r="I19" s="243"/>
      <c r="J19" s="22">
        <f>G19*H19</f>
        <v>4466000</v>
      </c>
      <c r="L19"/>
    </row>
    <row r="20" spans="1:12" ht="32.25" customHeight="1" thickBot="1" x14ac:dyDescent="0.3">
      <c r="A20" s="219" t="s">
        <v>24</v>
      </c>
      <c r="B20" s="220"/>
      <c r="C20" s="220"/>
      <c r="D20" s="220"/>
      <c r="E20" s="220"/>
      <c r="F20" s="220"/>
      <c r="G20" s="220"/>
      <c r="H20" s="220"/>
      <c r="I20" s="221"/>
      <c r="J20" s="23">
        <f>SUM(J18:J19)</f>
        <v>14685061.999999998</v>
      </c>
      <c r="L20" s="3"/>
    </row>
    <row r="21" spans="1:12" x14ac:dyDescent="0.25">
      <c r="A21" s="208"/>
      <c r="B21" s="208"/>
      <c r="C21" s="95"/>
      <c r="D21" s="95"/>
      <c r="E21" s="95"/>
      <c r="F21" s="95"/>
      <c r="G21" s="95"/>
      <c r="H21" s="25"/>
      <c r="I21" s="25"/>
      <c r="J21" s="26"/>
    </row>
    <row r="22" spans="1:12" x14ac:dyDescent="0.25">
      <c r="A22" s="95"/>
      <c r="B22" s="95"/>
      <c r="C22" s="95"/>
      <c r="D22" s="95"/>
      <c r="E22" s="95"/>
      <c r="F22" s="95"/>
      <c r="G22" s="27" t="s">
        <v>87</v>
      </c>
      <c r="H22" s="27"/>
      <c r="I22" s="25"/>
      <c r="J22" s="26">
        <f>J20*10%</f>
        <v>1468506.2</v>
      </c>
      <c r="L22" s="28"/>
    </row>
    <row r="23" spans="1:12" x14ac:dyDescent="0.25">
      <c r="A23" s="95"/>
      <c r="B23" s="95"/>
      <c r="C23" s="95"/>
      <c r="D23" s="95"/>
      <c r="E23" s="95"/>
      <c r="F23" s="95"/>
      <c r="G23" s="108" t="s">
        <v>88</v>
      </c>
      <c r="H23" s="108"/>
      <c r="I23" s="109"/>
      <c r="J23" s="110">
        <f>J20-J22</f>
        <v>13216555.799999999</v>
      </c>
      <c r="L23" s="28"/>
    </row>
    <row r="24" spans="1:12" x14ac:dyDescent="0.25">
      <c r="A24" s="95"/>
      <c r="B24" s="95"/>
      <c r="C24" s="95"/>
      <c r="D24" s="95"/>
      <c r="E24" s="95"/>
      <c r="F24" s="95"/>
      <c r="G24" s="27" t="s">
        <v>25</v>
      </c>
      <c r="H24" s="27"/>
      <c r="I24" s="28" t="e">
        <f>#REF!*1%</f>
        <v>#REF!</v>
      </c>
      <c r="J24" s="26">
        <f>J23*1%</f>
        <v>132165.55799999999</v>
      </c>
    </row>
    <row r="25" spans="1:12" ht="16.5" thickBot="1" x14ac:dyDescent="0.3">
      <c r="A25" s="95"/>
      <c r="B25" s="95"/>
      <c r="C25" s="95"/>
      <c r="D25" s="95"/>
      <c r="E25" s="95"/>
      <c r="F25" s="95"/>
      <c r="G25" s="67" t="s">
        <v>26</v>
      </c>
      <c r="H25" s="67"/>
      <c r="I25" s="30">
        <f>I21*10%</f>
        <v>0</v>
      </c>
      <c r="J25" s="30">
        <f>J23*2%</f>
        <v>264331.11599999998</v>
      </c>
    </row>
    <row r="26" spans="1:12" x14ac:dyDescent="0.25">
      <c r="E26" s="1"/>
      <c r="F26" s="1"/>
      <c r="G26" s="31" t="s">
        <v>89</v>
      </c>
      <c r="H26" s="31"/>
      <c r="I26" s="32" t="e">
        <f>I20+I24</f>
        <v>#REF!</v>
      </c>
      <c r="J26" s="32">
        <f>J23+J24-J25</f>
        <v>13084390.241999999</v>
      </c>
    </row>
    <row r="27" spans="1:12" x14ac:dyDescent="0.25">
      <c r="E27" s="1"/>
      <c r="F27" s="1"/>
      <c r="G27" s="31"/>
      <c r="H27" s="31"/>
      <c r="I27" s="32"/>
      <c r="J27" s="32"/>
    </row>
    <row r="28" spans="1:12" x14ac:dyDescent="0.25">
      <c r="A28" s="1" t="s">
        <v>96</v>
      </c>
      <c r="D28" s="1"/>
      <c r="E28" s="1"/>
      <c r="F28" s="1"/>
      <c r="G28" s="1"/>
      <c r="H28" s="31"/>
      <c r="I28" s="31"/>
      <c r="J28" s="32"/>
    </row>
    <row r="29" spans="1:12" x14ac:dyDescent="0.25">
      <c r="A29" s="33"/>
      <c r="D29" s="1"/>
      <c r="E29" s="1"/>
      <c r="F29" s="1"/>
      <c r="G29" s="1"/>
      <c r="H29" s="31"/>
      <c r="I29" s="31"/>
      <c r="J29" s="32"/>
    </row>
    <row r="30" spans="1:12" x14ac:dyDescent="0.25">
      <c r="D30" s="1"/>
      <c r="E30" s="1"/>
      <c r="F30" s="1"/>
      <c r="G30" s="1"/>
      <c r="H30" s="31"/>
      <c r="I30" s="31"/>
      <c r="J30" s="32"/>
    </row>
    <row r="31" spans="1:12" x14ac:dyDescent="0.25">
      <c r="A31" s="34" t="s">
        <v>29</v>
      </c>
    </row>
    <row r="32" spans="1:12" x14ac:dyDescent="0.25">
      <c r="A32" s="35" t="s">
        <v>30</v>
      </c>
      <c r="B32" s="36"/>
      <c r="C32" s="36"/>
      <c r="D32" s="10"/>
      <c r="E32" s="10"/>
      <c r="F32" s="10"/>
      <c r="G32" s="10"/>
    </row>
    <row r="33" spans="1:10" x14ac:dyDescent="0.25">
      <c r="A33" s="35" t="s">
        <v>31</v>
      </c>
      <c r="B33" s="36"/>
      <c r="C33" s="36"/>
      <c r="D33" s="10"/>
      <c r="E33" s="10"/>
      <c r="F33" s="10"/>
      <c r="G33" s="10"/>
    </row>
    <row r="34" spans="1:10" x14ac:dyDescent="0.25">
      <c r="A34" s="37" t="s">
        <v>32</v>
      </c>
      <c r="B34" s="38"/>
      <c r="C34" s="38"/>
      <c r="D34" s="10"/>
      <c r="E34" s="10"/>
      <c r="F34" s="10"/>
      <c r="G34" s="10"/>
    </row>
    <row r="35" spans="1:10" x14ac:dyDescent="0.25">
      <c r="A35" s="39" t="s">
        <v>0</v>
      </c>
      <c r="B35" s="40"/>
      <c r="C35" s="40"/>
      <c r="D35" s="10"/>
      <c r="E35" s="10"/>
      <c r="F35" s="10"/>
      <c r="G35" s="10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209" t="str">
        <f>+J13</f>
        <v xml:space="preserve"> 06 Desember 2021</v>
      </c>
      <c r="J37" s="210"/>
    </row>
    <row r="41" spans="1:10" ht="18" customHeight="1" x14ac:dyDescent="0.25"/>
    <row r="42" spans="1:10" ht="17.25" customHeight="1" x14ac:dyDescent="0.25"/>
    <row r="44" spans="1:10" x14ac:dyDescent="0.25">
      <c r="H44" s="211" t="s">
        <v>34</v>
      </c>
      <c r="I44" s="211"/>
      <c r="J44" s="211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8" workbookViewId="0">
      <selection activeCell="L18" sqref="L18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371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44551</v>
      </c>
      <c r="C18" s="123" t="s">
        <v>372</v>
      </c>
      <c r="D18" s="19" t="s">
        <v>374</v>
      </c>
      <c r="E18" s="19" t="s">
        <v>373</v>
      </c>
      <c r="F18" s="107">
        <v>1</v>
      </c>
      <c r="G18" s="242">
        <v>1050000</v>
      </c>
      <c r="H18" s="243"/>
      <c r="I18" s="111">
        <f>G18</f>
        <v>1050000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1050000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10500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1050000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1060500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375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13" workbookViewId="0">
      <selection activeCell="I27" sqref="I2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196" t="s">
        <v>10</v>
      </c>
      <c r="I12" s="8" t="s">
        <v>376</v>
      </c>
    </row>
    <row r="13" spans="1:9" x14ac:dyDescent="0.25">
      <c r="G13" s="3" t="s">
        <v>11</v>
      </c>
      <c r="H13" s="196" t="s">
        <v>10</v>
      </c>
      <c r="I13" s="9" t="s">
        <v>132</v>
      </c>
    </row>
    <row r="14" spans="1:9" x14ac:dyDescent="0.25">
      <c r="G14" s="3" t="s">
        <v>12</v>
      </c>
      <c r="H14" s="196" t="s">
        <v>10</v>
      </c>
      <c r="I14" s="9" t="s">
        <v>339</v>
      </c>
    </row>
    <row r="15" spans="1:9" x14ac:dyDescent="0.25">
      <c r="A15" s="2" t="s">
        <v>13</v>
      </c>
      <c r="B15" s="8" t="s">
        <v>14</v>
      </c>
      <c r="C15" s="8"/>
      <c r="H15" s="196"/>
    </row>
    <row r="16" spans="1:9" ht="16.5" thickBot="1" x14ac:dyDescent="0.3"/>
    <row r="17" spans="1:17" x14ac:dyDescent="0.25">
      <c r="A17" s="11" t="s">
        <v>15</v>
      </c>
      <c r="B17" s="195" t="s">
        <v>16</v>
      </c>
      <c r="C17" s="195" t="s">
        <v>17</v>
      </c>
      <c r="D17" s="195" t="s">
        <v>18</v>
      </c>
      <c r="E17" s="195" t="s">
        <v>19</v>
      </c>
      <c r="F17" s="194" t="s">
        <v>51</v>
      </c>
      <c r="G17" s="215" t="s">
        <v>22</v>
      </c>
      <c r="H17" s="216"/>
      <c r="I17" s="14" t="s">
        <v>23</v>
      </c>
    </row>
    <row r="18" spans="1:17" ht="78.75" x14ac:dyDescent="0.25">
      <c r="A18" s="15">
        <v>1</v>
      </c>
      <c r="B18" s="16">
        <v>403698</v>
      </c>
      <c r="C18" s="123" t="s">
        <v>377</v>
      </c>
      <c r="D18" s="19" t="s">
        <v>379</v>
      </c>
      <c r="E18" s="19" t="s">
        <v>122</v>
      </c>
      <c r="F18" s="107">
        <v>1</v>
      </c>
      <c r="G18" s="242">
        <v>2700000</v>
      </c>
      <c r="H18" s="243"/>
      <c r="I18" s="111">
        <f>G18</f>
        <v>2700000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2700000</v>
      </c>
      <c r="K19" s="2" t="s">
        <v>27</v>
      </c>
    </row>
    <row r="20" spans="1:17" x14ac:dyDescent="0.25">
      <c r="A20" s="208"/>
      <c r="B20" s="208"/>
      <c r="C20" s="193"/>
      <c r="D20" s="193"/>
      <c r="E20" s="193"/>
      <c r="F20" s="193"/>
      <c r="G20" s="25"/>
      <c r="H20" s="25"/>
      <c r="I20" s="26"/>
    </row>
    <row r="21" spans="1:17" x14ac:dyDescent="0.25">
      <c r="A21" s="193"/>
      <c r="B21" s="193"/>
      <c r="C21" s="193"/>
      <c r="D21" s="193"/>
      <c r="E21" s="193"/>
      <c r="F21" s="193"/>
      <c r="G21" s="27" t="s">
        <v>25</v>
      </c>
      <c r="H21" s="28" t="e">
        <f>#REF!*1%</f>
        <v>#REF!</v>
      </c>
      <c r="I21" s="26">
        <f>I19*1%</f>
        <v>27000</v>
      </c>
    </row>
    <row r="22" spans="1:17" x14ac:dyDescent="0.25">
      <c r="A22" s="193"/>
      <c r="B22" s="193"/>
      <c r="C22" s="193"/>
      <c r="D22" s="193"/>
      <c r="E22" s="193"/>
      <c r="F22" s="193"/>
      <c r="G22" s="27" t="s">
        <v>115</v>
      </c>
      <c r="H22" s="26">
        <f>H20*10%</f>
        <v>0</v>
      </c>
      <c r="I22" s="26">
        <f>I19*50%</f>
        <v>1350000</v>
      </c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1350000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1377000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378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30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4"/>
  <sheetViews>
    <sheetView topLeftCell="A19" workbookViewId="0">
      <selection activeCell="I26" sqref="I26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9.28515625" style="2" customWidth="1"/>
    <col min="4" max="4" width="28" style="2" customWidth="1"/>
    <col min="5" max="5" width="14.85546875" style="2" customWidth="1"/>
    <col min="6" max="6" width="6.28515625" style="2" customWidth="1"/>
    <col min="7" max="7" width="14.140625" style="3" bestFit="1" customWidth="1"/>
    <col min="8" max="8" width="1.5703125" style="3" customWidth="1"/>
    <col min="9" max="9" width="18.425781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23.25" customHeight="1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217</v>
      </c>
      <c r="G12" s="3" t="s">
        <v>9</v>
      </c>
      <c r="H12" s="200" t="s">
        <v>10</v>
      </c>
      <c r="I12" s="8" t="s">
        <v>383</v>
      </c>
    </row>
    <row r="13" spans="1:9" x14ac:dyDescent="0.25">
      <c r="G13" s="3" t="s">
        <v>11</v>
      </c>
      <c r="H13" s="200" t="s">
        <v>10</v>
      </c>
      <c r="I13" s="9" t="s">
        <v>384</v>
      </c>
    </row>
    <row r="14" spans="1:9" x14ac:dyDescent="0.25">
      <c r="G14" s="3" t="s">
        <v>12</v>
      </c>
      <c r="H14" s="200" t="s">
        <v>10</v>
      </c>
      <c r="I14" s="9" t="s">
        <v>330</v>
      </c>
    </row>
    <row r="15" spans="1:9" x14ac:dyDescent="0.25">
      <c r="G15" s="3" t="s">
        <v>218</v>
      </c>
      <c r="H15" s="200" t="s">
        <v>219</v>
      </c>
      <c r="I15" s="2" t="s">
        <v>220</v>
      </c>
    </row>
    <row r="16" spans="1:9" x14ac:dyDescent="0.25">
      <c r="A16" s="2" t="s">
        <v>13</v>
      </c>
      <c r="B16" s="8" t="s">
        <v>14</v>
      </c>
      <c r="C16" s="8"/>
      <c r="G16" s="3" t="s">
        <v>35</v>
      </c>
      <c r="H16" s="200" t="s">
        <v>219</v>
      </c>
      <c r="I16" s="121" t="s">
        <v>385</v>
      </c>
    </row>
    <row r="17" spans="1:17" ht="16.5" thickBot="1" x14ac:dyDescent="0.3"/>
    <row r="18" spans="1:17" ht="20.100000000000001" customHeight="1" x14ac:dyDescent="0.25">
      <c r="A18" s="11" t="s">
        <v>15</v>
      </c>
      <c r="B18" s="199" t="s">
        <v>16</v>
      </c>
      <c r="C18" s="199" t="s">
        <v>17</v>
      </c>
      <c r="D18" s="199" t="s">
        <v>18</v>
      </c>
      <c r="E18" s="199" t="s">
        <v>19</v>
      </c>
      <c r="F18" s="198" t="s">
        <v>20</v>
      </c>
      <c r="G18" s="215" t="s">
        <v>22</v>
      </c>
      <c r="H18" s="216"/>
      <c r="I18" s="14" t="s">
        <v>23</v>
      </c>
    </row>
    <row r="19" spans="1:17" ht="53.25" customHeight="1" x14ac:dyDescent="0.25">
      <c r="A19" s="15">
        <v>1</v>
      </c>
      <c r="B19" s="16">
        <v>44559</v>
      </c>
      <c r="C19" s="104">
        <v>403487</v>
      </c>
      <c r="D19" s="19" t="s">
        <v>386</v>
      </c>
      <c r="E19" s="19" t="s">
        <v>387</v>
      </c>
      <c r="F19" s="20">
        <v>24</v>
      </c>
      <c r="G19" s="217">
        <v>1485149</v>
      </c>
      <c r="H19" s="218"/>
      <c r="I19" s="256">
        <f>G19</f>
        <v>1485149</v>
      </c>
    </row>
    <row r="20" spans="1:17" ht="53.25" customHeight="1" x14ac:dyDescent="0.25">
      <c r="A20" s="15">
        <v>2</v>
      </c>
      <c r="B20" s="16">
        <v>44559</v>
      </c>
      <c r="C20" s="104">
        <v>403486</v>
      </c>
      <c r="D20" s="19" t="s">
        <v>388</v>
      </c>
      <c r="E20" s="19" t="s">
        <v>389</v>
      </c>
      <c r="F20" s="20">
        <v>128</v>
      </c>
      <c r="G20" s="252"/>
      <c r="H20" s="253"/>
      <c r="I20" s="257"/>
    </row>
    <row r="21" spans="1:17" ht="53.25" customHeight="1" x14ac:dyDescent="0.25">
      <c r="A21" s="15">
        <v>3</v>
      </c>
      <c r="B21" s="16">
        <v>44559</v>
      </c>
      <c r="C21" s="104">
        <v>403488</v>
      </c>
      <c r="D21" s="19" t="s">
        <v>390</v>
      </c>
      <c r="E21" s="19" t="s">
        <v>391</v>
      </c>
      <c r="F21" s="20">
        <v>78</v>
      </c>
      <c r="G21" s="254"/>
      <c r="H21" s="255"/>
      <c r="I21" s="258"/>
    </row>
    <row r="22" spans="1:17" ht="25.5" customHeight="1" thickBot="1" x14ac:dyDescent="0.3">
      <c r="A22" s="219" t="s">
        <v>24</v>
      </c>
      <c r="B22" s="220"/>
      <c r="C22" s="220"/>
      <c r="D22" s="220"/>
      <c r="E22" s="220"/>
      <c r="F22" s="220"/>
      <c r="G22" s="220"/>
      <c r="H22" s="221"/>
      <c r="I22" s="23">
        <f>SUM(I19)</f>
        <v>1485149</v>
      </c>
    </row>
    <row r="23" spans="1:17" x14ac:dyDescent="0.25">
      <c r="A23" s="208"/>
      <c r="B23" s="208"/>
      <c r="C23" s="197"/>
      <c r="D23" s="197"/>
      <c r="E23" s="197"/>
      <c r="F23" s="197"/>
      <c r="G23" s="25"/>
      <c r="H23" s="25"/>
      <c r="I23" s="26"/>
    </row>
    <row r="24" spans="1:17" x14ac:dyDescent="0.25">
      <c r="A24" s="197"/>
      <c r="B24" s="197"/>
      <c r="C24" s="197"/>
      <c r="D24" s="197"/>
      <c r="E24" s="197"/>
      <c r="F24" s="197"/>
      <c r="G24" s="27" t="s">
        <v>25</v>
      </c>
      <c r="H24" s="28" t="e">
        <f>#REF!*1%</f>
        <v>#REF!</v>
      </c>
      <c r="I24" s="26">
        <f>I22*1%</f>
        <v>14851.49</v>
      </c>
    </row>
    <row r="25" spans="1:17" ht="16.5" thickBot="1" x14ac:dyDescent="0.3">
      <c r="E25" s="1"/>
      <c r="F25" s="1"/>
      <c r="G25" s="29" t="s">
        <v>26</v>
      </c>
      <c r="H25" s="30">
        <v>0</v>
      </c>
      <c r="I25" s="30">
        <f>I22*2%</f>
        <v>29702.98</v>
      </c>
      <c r="Q25" s="2" t="s">
        <v>27</v>
      </c>
    </row>
    <row r="26" spans="1:17" x14ac:dyDescent="0.25">
      <c r="E26" s="1"/>
      <c r="F26" s="1"/>
      <c r="G26" s="31" t="s">
        <v>28</v>
      </c>
      <c r="H26" s="32" t="e">
        <f>H22+H24</f>
        <v>#REF!</v>
      </c>
      <c r="I26" s="32">
        <f>I22+I24-I25</f>
        <v>1470297.51</v>
      </c>
    </row>
    <row r="27" spans="1:17" x14ac:dyDescent="0.25">
      <c r="E27" s="1"/>
      <c r="F27" s="1"/>
      <c r="G27" s="31"/>
      <c r="H27" s="32"/>
      <c r="I27" s="32"/>
    </row>
    <row r="28" spans="1:17" x14ac:dyDescent="0.25">
      <c r="A28" s="1" t="s">
        <v>392</v>
      </c>
      <c r="D28" s="1"/>
      <c r="E28" s="1"/>
      <c r="F28" s="1"/>
      <c r="G28" s="31"/>
      <c r="H28" s="31"/>
      <c r="I28" s="32"/>
    </row>
    <row r="29" spans="1:17" x14ac:dyDescent="0.25">
      <c r="A29" s="33"/>
      <c r="D29" s="1"/>
      <c r="E29" s="1"/>
      <c r="F29" s="1"/>
      <c r="G29" s="31"/>
      <c r="H29" s="31"/>
      <c r="I29" s="32"/>
    </row>
    <row r="30" spans="1:17" x14ac:dyDescent="0.25">
      <c r="D30" s="1"/>
      <c r="E30" s="1"/>
      <c r="F30" s="1"/>
      <c r="G30" s="31"/>
      <c r="H30" s="31"/>
      <c r="I30" s="32"/>
    </row>
    <row r="31" spans="1:17" x14ac:dyDescent="0.25">
      <c r="A31" s="34" t="s">
        <v>29</v>
      </c>
    </row>
    <row r="32" spans="1:17" x14ac:dyDescent="0.25">
      <c r="A32" s="35" t="s">
        <v>30</v>
      </c>
      <c r="B32" s="36"/>
      <c r="C32" s="36"/>
      <c r="D32" s="10"/>
      <c r="E32" s="10"/>
      <c r="F32" s="10"/>
    </row>
    <row r="33" spans="1:9" x14ac:dyDescent="0.25">
      <c r="A33" s="35" t="s">
        <v>31</v>
      </c>
      <c r="B33" s="36"/>
      <c r="C33" s="36"/>
      <c r="D33" s="10"/>
      <c r="E33" s="10"/>
      <c r="F33" s="10"/>
    </row>
    <row r="34" spans="1:9" x14ac:dyDescent="0.25">
      <c r="A34" s="37" t="s">
        <v>32</v>
      </c>
      <c r="B34" s="38"/>
      <c r="C34" s="38"/>
      <c r="D34" s="10"/>
      <c r="E34" s="10"/>
      <c r="F34" s="10"/>
    </row>
    <row r="35" spans="1:9" x14ac:dyDescent="0.25">
      <c r="A35" s="39" t="s">
        <v>0</v>
      </c>
      <c r="B35" s="40"/>
      <c r="C35" s="40"/>
      <c r="D35" s="10"/>
      <c r="E35" s="10"/>
      <c r="F35" s="10"/>
    </row>
    <row r="36" spans="1:9" x14ac:dyDescent="0.25">
      <c r="A36" s="41"/>
      <c r="B36" s="41"/>
      <c r="C36" s="41"/>
    </row>
    <row r="37" spans="1:9" x14ac:dyDescent="0.25">
      <c r="A37" s="42"/>
      <c r="B37" s="42"/>
      <c r="C37" s="42"/>
    </row>
    <row r="38" spans="1:9" x14ac:dyDescent="0.25">
      <c r="G38" s="43" t="s">
        <v>33</v>
      </c>
      <c r="H38" s="209" t="str">
        <f>+I13</f>
        <v>30 Desember 2021</v>
      </c>
      <c r="I38" s="210"/>
    </row>
    <row r="41" spans="1:9" ht="18" customHeight="1" x14ac:dyDescent="0.25"/>
    <row r="42" spans="1:9" ht="17.25" customHeight="1" x14ac:dyDescent="0.25"/>
    <row r="44" spans="1:9" x14ac:dyDescent="0.25">
      <c r="G44" s="211" t="s">
        <v>34</v>
      </c>
      <c r="H44" s="211"/>
      <c r="I44" s="211"/>
    </row>
  </sheetData>
  <mergeCells count="8">
    <mergeCell ref="H38:I38"/>
    <mergeCell ref="G44:I44"/>
    <mergeCell ref="A10:I10"/>
    <mergeCell ref="G18:H18"/>
    <mergeCell ref="G19:H21"/>
    <mergeCell ref="I19:I21"/>
    <mergeCell ref="A22:H22"/>
    <mergeCell ref="A23:B23"/>
  </mergeCells>
  <printOptions horizontalCentered="1"/>
  <pageMargins left="0.2" right="0.2" top="0.75" bottom="0.75" header="0.3" footer="0.3"/>
  <pageSetup paperSize="9" scale="85" orientation="portrait" horizontalDpi="4294967293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1" sqref="P11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19" workbookViewId="0">
      <selection activeCell="I29" sqref="I29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7.140625" style="2" customWidth="1"/>
    <col min="5" max="5" width="13.42578125" style="2" customWidth="1"/>
    <col min="6" max="6" width="7.7109375" style="2" customWidth="1"/>
    <col min="7" max="7" width="13.85546875" style="3" customWidth="1"/>
    <col min="8" max="8" width="1.28515625" style="3" customWidth="1"/>
    <col min="9" max="9" width="17.7109375" style="2" customWidth="1"/>
    <col min="10" max="10" width="9.140625" style="2"/>
    <col min="11" max="11" width="11.5703125" style="2" bestFit="1" customWidth="1"/>
    <col min="12" max="12" width="9.140625" style="2"/>
    <col min="13" max="13" width="14.140625" style="2" bestFit="1" customWidth="1"/>
    <col min="14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77"/>
    </row>
    <row r="4" spans="1:9" ht="18" customHeight="1" x14ac:dyDescent="0.25">
      <c r="A4" s="4" t="s">
        <v>2</v>
      </c>
      <c r="B4" s="77"/>
    </row>
    <row r="5" spans="1:9" ht="18" customHeight="1" x14ac:dyDescent="0.25">
      <c r="A5" s="4" t="s">
        <v>3</v>
      </c>
      <c r="B5" s="77"/>
    </row>
    <row r="6" spans="1:9" ht="18" customHeight="1" x14ac:dyDescent="0.25">
      <c r="A6" s="4" t="s">
        <v>4</v>
      </c>
      <c r="B6" s="77"/>
    </row>
    <row r="7" spans="1:9" ht="18" customHeight="1" x14ac:dyDescent="0.25">
      <c r="A7" s="4" t="s">
        <v>5</v>
      </c>
      <c r="B7" s="77"/>
    </row>
    <row r="8" spans="1:9" ht="16.5" thickBot="1" x14ac:dyDescent="0.3"/>
    <row r="9" spans="1:9" ht="24.75" customHeight="1" thickBot="1" x14ac:dyDescent="0.3">
      <c r="A9" s="212" t="s">
        <v>6</v>
      </c>
      <c r="B9" s="213"/>
      <c r="C9" s="213"/>
      <c r="D9" s="213"/>
      <c r="E9" s="213"/>
      <c r="F9" s="213"/>
      <c r="G9" s="213"/>
      <c r="H9" s="213"/>
      <c r="I9" s="214"/>
    </row>
    <row r="11" spans="1:9" ht="23.25" customHeight="1" x14ac:dyDescent="0.25">
      <c r="A11" s="116" t="s">
        <v>7</v>
      </c>
      <c r="B11" s="116" t="s">
        <v>98</v>
      </c>
      <c r="G11" s="3" t="s">
        <v>9</v>
      </c>
      <c r="H11" s="140" t="s">
        <v>10</v>
      </c>
      <c r="I11" s="8" t="s">
        <v>101</v>
      </c>
    </row>
    <row r="12" spans="1:9" x14ac:dyDescent="0.25">
      <c r="G12" s="3" t="s">
        <v>11</v>
      </c>
      <c r="H12" s="140" t="s">
        <v>10</v>
      </c>
      <c r="I12" s="9" t="s">
        <v>102</v>
      </c>
    </row>
    <row r="13" spans="1:9" x14ac:dyDescent="0.25">
      <c r="G13" s="3" t="s">
        <v>12</v>
      </c>
      <c r="H13" s="140" t="s">
        <v>10</v>
      </c>
      <c r="I13" s="9" t="s">
        <v>103</v>
      </c>
    </row>
    <row r="14" spans="1:9" ht="15.75" customHeight="1" x14ac:dyDescent="0.25">
      <c r="G14" s="3" t="s">
        <v>35</v>
      </c>
      <c r="H14" s="3" t="s">
        <v>10</v>
      </c>
      <c r="I14" s="121" t="s">
        <v>100</v>
      </c>
    </row>
    <row r="15" spans="1:9" ht="20.25" customHeight="1" x14ac:dyDescent="0.25">
      <c r="A15" s="116" t="s">
        <v>13</v>
      </c>
      <c r="B15" s="116" t="s">
        <v>99</v>
      </c>
    </row>
    <row r="16" spans="1:9" ht="8.25" customHeight="1" thickBot="1" x14ac:dyDescent="0.3">
      <c r="F16" s="10"/>
    </row>
    <row r="17" spans="1:13" ht="27" customHeight="1" x14ac:dyDescent="0.25">
      <c r="A17" s="11" t="s">
        <v>15</v>
      </c>
      <c r="B17" s="139" t="s">
        <v>16</v>
      </c>
      <c r="C17" s="139" t="s">
        <v>17</v>
      </c>
      <c r="D17" s="139" t="s">
        <v>18</v>
      </c>
      <c r="E17" s="139" t="s">
        <v>19</v>
      </c>
      <c r="F17" s="139" t="s">
        <v>20</v>
      </c>
      <c r="G17" s="248" t="s">
        <v>22</v>
      </c>
      <c r="H17" s="249"/>
      <c r="I17" s="14" t="s">
        <v>23</v>
      </c>
    </row>
    <row r="18" spans="1:13" ht="39" customHeight="1" x14ac:dyDescent="0.25">
      <c r="A18" s="15">
        <v>1</v>
      </c>
      <c r="B18" s="117">
        <v>44531</v>
      </c>
      <c r="C18" s="118"/>
      <c r="D18" s="87" t="s">
        <v>107</v>
      </c>
      <c r="E18" s="119" t="s">
        <v>105</v>
      </c>
      <c r="F18" s="107">
        <v>1</v>
      </c>
      <c r="G18" s="242">
        <v>1600000</v>
      </c>
      <c r="H18" s="243"/>
      <c r="I18" s="120">
        <f t="shared" ref="I18:I20" si="0">G18</f>
        <v>1600000</v>
      </c>
      <c r="K18" s="136">
        <f>I18/2</f>
        <v>800000</v>
      </c>
    </row>
    <row r="19" spans="1:13" ht="39" customHeight="1" x14ac:dyDescent="0.25">
      <c r="A19" s="15">
        <v>2</v>
      </c>
      <c r="B19" s="117">
        <v>44531</v>
      </c>
      <c r="C19" s="118"/>
      <c r="D19" s="87" t="s">
        <v>106</v>
      </c>
      <c r="E19" s="119" t="s">
        <v>105</v>
      </c>
      <c r="F19" s="107">
        <v>1</v>
      </c>
      <c r="G19" s="242">
        <v>1950000</v>
      </c>
      <c r="H19" s="243"/>
      <c r="I19" s="120">
        <f t="shared" si="0"/>
        <v>1950000</v>
      </c>
    </row>
    <row r="20" spans="1:13" ht="39" customHeight="1" x14ac:dyDescent="0.25">
      <c r="A20" s="15">
        <v>3</v>
      </c>
      <c r="B20" s="117">
        <v>44531</v>
      </c>
      <c r="C20" s="118"/>
      <c r="D20" s="87" t="s">
        <v>108</v>
      </c>
      <c r="E20" s="119" t="s">
        <v>105</v>
      </c>
      <c r="F20" s="107">
        <v>1</v>
      </c>
      <c r="G20" s="242">
        <v>2350000</v>
      </c>
      <c r="H20" s="243"/>
      <c r="I20" s="120">
        <f t="shared" si="0"/>
        <v>2350000</v>
      </c>
    </row>
    <row r="21" spans="1:13" ht="44.25" customHeight="1" x14ac:dyDescent="0.25">
      <c r="A21" s="15">
        <v>4</v>
      </c>
      <c r="B21" s="117">
        <v>44531</v>
      </c>
      <c r="C21" s="118"/>
      <c r="D21" s="87" t="s">
        <v>109</v>
      </c>
      <c r="E21" s="119" t="s">
        <v>105</v>
      </c>
      <c r="F21" s="107">
        <v>1</v>
      </c>
      <c r="G21" s="242">
        <v>2350000</v>
      </c>
      <c r="H21" s="243"/>
      <c r="I21" s="120">
        <f>G21</f>
        <v>2350000</v>
      </c>
    </row>
    <row r="22" spans="1:13" ht="38.25" customHeight="1" x14ac:dyDescent="0.25">
      <c r="A22" s="15">
        <v>5</v>
      </c>
      <c r="B22" s="117">
        <v>44531</v>
      </c>
      <c r="C22" s="118"/>
      <c r="D22" s="87" t="s">
        <v>110</v>
      </c>
      <c r="E22" s="119" t="s">
        <v>111</v>
      </c>
      <c r="F22" s="107">
        <v>650</v>
      </c>
      <c r="G22" s="242">
        <v>3000</v>
      </c>
      <c r="H22" s="243"/>
      <c r="I22" s="120">
        <f>F22*G22</f>
        <v>1950000</v>
      </c>
    </row>
    <row r="23" spans="1:13" ht="25.5" customHeight="1" thickBot="1" x14ac:dyDescent="0.3">
      <c r="A23" s="219" t="s">
        <v>24</v>
      </c>
      <c r="B23" s="220"/>
      <c r="C23" s="220"/>
      <c r="D23" s="220"/>
      <c r="E23" s="220"/>
      <c r="F23" s="220"/>
      <c r="G23" s="220"/>
      <c r="H23" s="221"/>
      <c r="I23" s="23">
        <f>SUM(I18:I22)</f>
        <v>10200000</v>
      </c>
      <c r="J23" s="26"/>
    </row>
    <row r="24" spans="1:13" x14ac:dyDescent="0.25">
      <c r="A24" s="208"/>
      <c r="B24" s="208"/>
      <c r="C24" s="208"/>
      <c r="D24" s="208"/>
      <c r="E24" s="137"/>
      <c r="F24" s="137"/>
      <c r="G24" s="25"/>
      <c r="H24" s="25"/>
      <c r="I24" s="26"/>
    </row>
    <row r="25" spans="1:13" x14ac:dyDescent="0.25">
      <c r="A25" s="137"/>
      <c r="B25" s="137"/>
      <c r="C25" s="137"/>
      <c r="D25" s="137"/>
      <c r="E25" s="137"/>
      <c r="F25" s="137"/>
      <c r="G25" s="27" t="s">
        <v>25</v>
      </c>
      <c r="H25" s="27"/>
      <c r="I25" s="26">
        <f>I23*1%</f>
        <v>102000</v>
      </c>
    </row>
    <row r="26" spans="1:13" ht="16.5" thickBot="1" x14ac:dyDescent="0.3">
      <c r="A26" s="137"/>
      <c r="B26" s="137"/>
      <c r="C26" s="137"/>
      <c r="D26" s="137"/>
      <c r="E26" s="137"/>
      <c r="F26" s="137"/>
      <c r="G26" s="67" t="s">
        <v>104</v>
      </c>
      <c r="H26" s="67"/>
      <c r="I26" s="30">
        <f>I23*2%</f>
        <v>204000</v>
      </c>
    </row>
    <row r="27" spans="1:13" x14ac:dyDescent="0.25">
      <c r="E27" s="1"/>
      <c r="F27" s="1"/>
      <c r="G27" s="31" t="s">
        <v>28</v>
      </c>
      <c r="H27" s="31"/>
      <c r="I27" s="32">
        <f>I23+I25-I26</f>
        <v>10098000</v>
      </c>
    </row>
    <row r="28" spans="1:13" ht="17.25" customHeight="1" x14ac:dyDescent="0.25">
      <c r="E28" s="1"/>
      <c r="F28" s="1"/>
      <c r="G28" s="31"/>
      <c r="H28" s="31"/>
      <c r="I28" s="32"/>
      <c r="M28" s="141">
        <f>'402_Winson_ Mix Up'!I27-'402_Winson_ Mix asli'!I27</f>
        <v>1633500</v>
      </c>
    </row>
    <row r="29" spans="1:13" ht="18" customHeight="1" x14ac:dyDescent="0.25">
      <c r="A29" s="1" t="s">
        <v>251</v>
      </c>
      <c r="E29" s="1"/>
      <c r="F29" s="1"/>
      <c r="G29" s="31"/>
      <c r="H29" s="31"/>
      <c r="I29" s="32"/>
    </row>
    <row r="30" spans="1:13" ht="12" customHeight="1" x14ac:dyDescent="0.25">
      <c r="A30" s="33"/>
      <c r="E30" s="1"/>
      <c r="F30" s="1"/>
      <c r="G30" s="31"/>
      <c r="H30" s="31"/>
      <c r="I30" s="32"/>
    </row>
    <row r="31" spans="1:13" x14ac:dyDescent="0.25">
      <c r="A31" s="34" t="s">
        <v>29</v>
      </c>
    </row>
    <row r="32" spans="1:13" x14ac:dyDescent="0.25">
      <c r="A32" s="35" t="s">
        <v>30</v>
      </c>
      <c r="B32" s="36"/>
      <c r="C32" s="36"/>
      <c r="D32" s="36"/>
      <c r="E32" s="10"/>
    </row>
    <row r="33" spans="1:9" x14ac:dyDescent="0.25">
      <c r="A33" s="35" t="s">
        <v>31</v>
      </c>
      <c r="B33" s="36"/>
      <c r="C33" s="36"/>
      <c r="D33" s="10"/>
      <c r="E33" s="10"/>
    </row>
    <row r="34" spans="1:9" x14ac:dyDescent="0.25">
      <c r="A34" s="37" t="s">
        <v>32</v>
      </c>
      <c r="B34" s="38"/>
      <c r="C34" s="38"/>
      <c r="D34" s="91"/>
      <c r="E34" s="10"/>
    </row>
    <row r="35" spans="1:9" x14ac:dyDescent="0.25">
      <c r="A35" s="39" t="s">
        <v>0</v>
      </c>
      <c r="B35" s="40"/>
      <c r="C35" s="40"/>
      <c r="D35" s="38"/>
      <c r="E35" s="10"/>
    </row>
    <row r="36" spans="1:9" ht="9" customHeight="1" x14ac:dyDescent="0.25">
      <c r="A36" s="42"/>
      <c r="B36" s="42"/>
      <c r="C36" s="42"/>
      <c r="D36" s="92"/>
    </row>
    <row r="37" spans="1:9" x14ac:dyDescent="0.25">
      <c r="G37" s="43" t="s">
        <v>53</v>
      </c>
      <c r="H37" s="209" t="str">
        <f>+I12</f>
        <v>09 Desember 2021</v>
      </c>
      <c r="I37" s="209"/>
    </row>
    <row r="43" spans="1:9" x14ac:dyDescent="0.25">
      <c r="G43" s="238" t="s">
        <v>34</v>
      </c>
      <c r="H43" s="238"/>
      <c r="I43" s="238"/>
    </row>
  </sheetData>
  <mergeCells count="11">
    <mergeCell ref="G21:H21"/>
    <mergeCell ref="A9:I9"/>
    <mergeCell ref="G17:H17"/>
    <mergeCell ref="G18:H18"/>
    <mergeCell ref="G19:H19"/>
    <mergeCell ref="G20:H20"/>
    <mergeCell ref="G22:H22"/>
    <mergeCell ref="A23:H23"/>
    <mergeCell ref="A24:D24"/>
    <mergeCell ref="H37:I37"/>
    <mergeCell ref="G43:I4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"/>
  <sheetViews>
    <sheetView topLeftCell="A18" workbookViewId="0">
      <selection activeCell="I27" sqref="I27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7.140625" style="2" customWidth="1"/>
    <col min="5" max="5" width="13.42578125" style="2" customWidth="1"/>
    <col min="6" max="6" width="7.7109375" style="2" customWidth="1"/>
    <col min="7" max="7" width="13.85546875" style="3" customWidth="1"/>
    <col min="8" max="8" width="1.28515625" style="3" customWidth="1"/>
    <col min="9" max="9" width="17.7109375" style="2" customWidth="1"/>
    <col min="10" max="10" width="9.140625" style="2"/>
    <col min="11" max="11" width="14.140625" style="2" bestFit="1" customWidth="1"/>
    <col min="12" max="12" width="9.140625" style="2"/>
    <col min="13" max="13" width="10.85546875" style="2" customWidth="1"/>
    <col min="14" max="14" width="15.7109375" style="2" bestFit="1" customWidth="1"/>
    <col min="15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77"/>
    </row>
    <row r="4" spans="1:9" ht="18" customHeight="1" x14ac:dyDescent="0.25">
      <c r="A4" s="4" t="s">
        <v>2</v>
      </c>
      <c r="B4" s="77"/>
    </row>
    <row r="5" spans="1:9" ht="18" customHeight="1" x14ac:dyDescent="0.25">
      <c r="A5" s="4" t="s">
        <v>3</v>
      </c>
      <c r="B5" s="77"/>
    </row>
    <row r="6" spans="1:9" ht="18" customHeight="1" x14ac:dyDescent="0.25">
      <c r="A6" s="4" t="s">
        <v>4</v>
      </c>
      <c r="B6" s="77"/>
    </row>
    <row r="7" spans="1:9" ht="18" customHeight="1" x14ac:dyDescent="0.25">
      <c r="A7" s="4" t="s">
        <v>5</v>
      </c>
      <c r="B7" s="77"/>
    </row>
    <row r="8" spans="1:9" ht="16.5" thickBot="1" x14ac:dyDescent="0.3"/>
    <row r="9" spans="1:9" ht="24.75" customHeight="1" thickBot="1" x14ac:dyDescent="0.3">
      <c r="A9" s="212" t="s">
        <v>6</v>
      </c>
      <c r="B9" s="213"/>
      <c r="C9" s="213"/>
      <c r="D9" s="213"/>
      <c r="E9" s="213"/>
      <c r="F9" s="213"/>
      <c r="G9" s="213"/>
      <c r="H9" s="213"/>
      <c r="I9" s="214"/>
    </row>
    <row r="11" spans="1:9" ht="23.25" customHeight="1" x14ac:dyDescent="0.25">
      <c r="A11" s="116" t="s">
        <v>7</v>
      </c>
      <c r="B11" s="116" t="s">
        <v>98</v>
      </c>
      <c r="G11" s="3" t="s">
        <v>9</v>
      </c>
      <c r="H11" s="7" t="s">
        <v>10</v>
      </c>
      <c r="I11" s="8" t="s">
        <v>101</v>
      </c>
    </row>
    <row r="12" spans="1:9" x14ac:dyDescent="0.25">
      <c r="G12" s="3" t="s">
        <v>11</v>
      </c>
      <c r="H12" s="7" t="s">
        <v>10</v>
      </c>
      <c r="I12" s="9" t="s">
        <v>102</v>
      </c>
    </row>
    <row r="13" spans="1:9" x14ac:dyDescent="0.25">
      <c r="G13" s="3" t="s">
        <v>12</v>
      </c>
      <c r="H13" s="7" t="s">
        <v>10</v>
      </c>
      <c r="I13" s="9" t="s">
        <v>103</v>
      </c>
    </row>
    <row r="14" spans="1:9" ht="15.75" customHeight="1" x14ac:dyDescent="0.25">
      <c r="G14" s="3" t="s">
        <v>35</v>
      </c>
      <c r="H14" s="3" t="s">
        <v>10</v>
      </c>
      <c r="I14" s="121" t="s">
        <v>100</v>
      </c>
    </row>
    <row r="15" spans="1:9" ht="20.25" customHeight="1" x14ac:dyDescent="0.25">
      <c r="A15" s="116" t="s">
        <v>13</v>
      </c>
      <c r="B15" s="116" t="s">
        <v>99</v>
      </c>
    </row>
    <row r="16" spans="1:9" ht="8.25" customHeight="1" thickBot="1" x14ac:dyDescent="0.3">
      <c r="F16" s="10"/>
    </row>
    <row r="17" spans="1:14" ht="27" customHeight="1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248" t="s">
        <v>22</v>
      </c>
      <c r="H17" s="249"/>
      <c r="I17" s="14" t="s">
        <v>23</v>
      </c>
    </row>
    <row r="18" spans="1:14" ht="39" customHeight="1" x14ac:dyDescent="0.25">
      <c r="A18" s="15">
        <v>1</v>
      </c>
      <c r="B18" s="117">
        <v>44531</v>
      </c>
      <c r="C18" s="118"/>
      <c r="D18" s="87" t="s">
        <v>107</v>
      </c>
      <c r="E18" s="119" t="s">
        <v>105</v>
      </c>
      <c r="F18" s="107">
        <v>1</v>
      </c>
      <c r="G18" s="242">
        <v>1600000</v>
      </c>
      <c r="H18" s="243"/>
      <c r="I18" s="120">
        <f t="shared" ref="I18:I20" si="0">G18</f>
        <v>1600000</v>
      </c>
      <c r="K18" s="136">
        <f>I18/2</f>
        <v>800000</v>
      </c>
    </row>
    <row r="19" spans="1:14" ht="39" customHeight="1" x14ac:dyDescent="0.25">
      <c r="A19" s="15">
        <v>2</v>
      </c>
      <c r="B19" s="117">
        <v>44531</v>
      </c>
      <c r="C19" s="118"/>
      <c r="D19" s="87" t="s">
        <v>106</v>
      </c>
      <c r="E19" s="119" t="s">
        <v>105</v>
      </c>
      <c r="F19" s="107">
        <v>1</v>
      </c>
      <c r="G19" s="242">
        <v>1950000</v>
      </c>
      <c r="H19" s="243"/>
      <c r="I19" s="120">
        <f t="shared" si="0"/>
        <v>1950000</v>
      </c>
    </row>
    <row r="20" spans="1:14" ht="39" customHeight="1" x14ac:dyDescent="0.25">
      <c r="A20" s="15">
        <v>3</v>
      </c>
      <c r="B20" s="117">
        <v>44531</v>
      </c>
      <c r="C20" s="118"/>
      <c r="D20" s="87" t="s">
        <v>108</v>
      </c>
      <c r="E20" s="119" t="s">
        <v>105</v>
      </c>
      <c r="F20" s="107">
        <v>1</v>
      </c>
      <c r="G20" s="242">
        <v>2350000</v>
      </c>
      <c r="H20" s="243"/>
      <c r="I20" s="120">
        <f t="shared" si="0"/>
        <v>2350000</v>
      </c>
    </row>
    <row r="21" spans="1:14" ht="44.25" customHeight="1" x14ac:dyDescent="0.25">
      <c r="A21" s="15">
        <v>4</v>
      </c>
      <c r="B21" s="117">
        <v>44531</v>
      </c>
      <c r="C21" s="118"/>
      <c r="D21" s="87" t="s">
        <v>109</v>
      </c>
      <c r="E21" s="119" t="s">
        <v>105</v>
      </c>
      <c r="F21" s="107">
        <v>1</v>
      </c>
      <c r="G21" s="242">
        <v>2350000</v>
      </c>
      <c r="H21" s="243"/>
      <c r="I21" s="120">
        <f>G21</f>
        <v>2350000</v>
      </c>
    </row>
    <row r="22" spans="1:14" ht="38.25" customHeight="1" x14ac:dyDescent="0.25">
      <c r="A22" s="15">
        <v>5</v>
      </c>
      <c r="B22" s="117">
        <v>44531</v>
      </c>
      <c r="C22" s="118"/>
      <c r="D22" s="87" t="s">
        <v>110</v>
      </c>
      <c r="E22" s="119" t="s">
        <v>111</v>
      </c>
      <c r="F22" s="107">
        <v>450</v>
      </c>
      <c r="G22" s="242">
        <v>8000</v>
      </c>
      <c r="H22" s="243"/>
      <c r="I22" s="120">
        <f>F22*G22</f>
        <v>3600000</v>
      </c>
    </row>
    <row r="23" spans="1:14" ht="25.5" customHeight="1" thickBot="1" x14ac:dyDescent="0.3">
      <c r="A23" s="219" t="s">
        <v>24</v>
      </c>
      <c r="B23" s="220"/>
      <c r="C23" s="220"/>
      <c r="D23" s="220"/>
      <c r="E23" s="220"/>
      <c r="F23" s="220"/>
      <c r="G23" s="220"/>
      <c r="H23" s="221"/>
      <c r="I23" s="23">
        <f>SUM(I18:I22)</f>
        <v>11850000</v>
      </c>
      <c r="J23" s="26"/>
      <c r="K23" s="141">
        <f>I27-'402_Winson_ Mix asli'!I27</f>
        <v>1633500</v>
      </c>
    </row>
    <row r="24" spans="1:14" x14ac:dyDescent="0.25">
      <c r="A24" s="208"/>
      <c r="B24" s="208"/>
      <c r="C24" s="208"/>
      <c r="D24" s="208"/>
      <c r="E24" s="113"/>
      <c r="F24" s="113"/>
      <c r="G24" s="25"/>
      <c r="H24" s="25"/>
      <c r="I24" s="26"/>
      <c r="M24" s="2" t="s">
        <v>380</v>
      </c>
      <c r="N24" s="201">
        <v>11731500</v>
      </c>
    </row>
    <row r="25" spans="1:14" x14ac:dyDescent="0.25">
      <c r="A25" s="113"/>
      <c r="B25" s="113"/>
      <c r="C25" s="113"/>
      <c r="D25" s="113"/>
      <c r="E25" s="113"/>
      <c r="F25" s="113"/>
      <c r="G25" s="27" t="s">
        <v>25</v>
      </c>
      <c r="H25" s="27"/>
      <c r="I25" s="26">
        <f>I23*1%</f>
        <v>118500</v>
      </c>
      <c r="M25" s="2" t="s">
        <v>381</v>
      </c>
      <c r="N25" s="201">
        <v>10200000</v>
      </c>
    </row>
    <row r="26" spans="1:14" ht="16.5" thickBot="1" x14ac:dyDescent="0.3">
      <c r="A26" s="113"/>
      <c r="B26" s="113"/>
      <c r="C26" s="113"/>
      <c r="D26" s="113"/>
      <c r="E26" s="113"/>
      <c r="F26" s="113"/>
      <c r="G26" s="67" t="s">
        <v>104</v>
      </c>
      <c r="H26" s="67"/>
      <c r="I26" s="30">
        <f>I23*2%</f>
        <v>237000</v>
      </c>
      <c r="M26" s="2" t="s">
        <v>382</v>
      </c>
      <c r="N26" s="202">
        <f>N24-N25</f>
        <v>1531500</v>
      </c>
    </row>
    <row r="27" spans="1:14" x14ac:dyDescent="0.25">
      <c r="E27" s="1"/>
      <c r="F27" s="1"/>
      <c r="G27" s="31" t="s">
        <v>28</v>
      </c>
      <c r="H27" s="31"/>
      <c r="I27" s="32">
        <f>I23+I25-I26</f>
        <v>11731500</v>
      </c>
      <c r="N27" s="201"/>
    </row>
    <row r="28" spans="1:14" ht="17.25" customHeight="1" x14ac:dyDescent="0.25">
      <c r="E28" s="1"/>
      <c r="F28" s="1"/>
      <c r="G28" s="31"/>
      <c r="H28" s="31"/>
      <c r="I28" s="32"/>
      <c r="N28" s="201"/>
    </row>
    <row r="29" spans="1:14" ht="18" customHeight="1" x14ac:dyDescent="0.25">
      <c r="A29" s="1" t="s">
        <v>253</v>
      </c>
      <c r="E29" s="1"/>
      <c r="F29" s="1"/>
      <c r="G29" s="31"/>
      <c r="H29" s="31"/>
      <c r="I29" s="32"/>
    </row>
    <row r="30" spans="1:14" ht="12" customHeight="1" x14ac:dyDescent="0.25">
      <c r="A30" s="33"/>
      <c r="E30" s="1"/>
      <c r="F30" s="1"/>
      <c r="G30" s="31"/>
      <c r="H30" s="31"/>
      <c r="I30" s="32"/>
    </row>
    <row r="31" spans="1:14" x14ac:dyDescent="0.25">
      <c r="A31" s="34" t="s">
        <v>29</v>
      </c>
    </row>
    <row r="32" spans="1:14" x14ac:dyDescent="0.25">
      <c r="A32" s="35" t="s">
        <v>30</v>
      </c>
      <c r="B32" s="36"/>
      <c r="C32" s="36"/>
      <c r="D32" s="36"/>
      <c r="E32" s="10"/>
    </row>
    <row r="33" spans="1:9" x14ac:dyDescent="0.25">
      <c r="A33" s="35" t="s">
        <v>31</v>
      </c>
      <c r="B33" s="36"/>
      <c r="C33" s="36"/>
      <c r="D33" s="10"/>
      <c r="E33" s="10"/>
    </row>
    <row r="34" spans="1:9" x14ac:dyDescent="0.25">
      <c r="A34" s="37" t="s">
        <v>32</v>
      </c>
      <c r="B34" s="38"/>
      <c r="C34" s="38"/>
      <c r="D34" s="91"/>
      <c r="E34" s="10"/>
    </row>
    <row r="35" spans="1:9" x14ac:dyDescent="0.25">
      <c r="A35" s="39" t="s">
        <v>0</v>
      </c>
      <c r="B35" s="40"/>
      <c r="C35" s="40"/>
      <c r="D35" s="38"/>
      <c r="E35" s="10"/>
    </row>
    <row r="36" spans="1:9" ht="9" customHeight="1" x14ac:dyDescent="0.25">
      <c r="A36" s="42"/>
      <c r="B36" s="42"/>
      <c r="C36" s="42"/>
      <c r="D36" s="92"/>
    </row>
    <row r="37" spans="1:9" x14ac:dyDescent="0.25">
      <c r="G37" s="43" t="s">
        <v>53</v>
      </c>
      <c r="H37" s="209" t="str">
        <f>+I12</f>
        <v>09 Desember 2021</v>
      </c>
      <c r="I37" s="209"/>
    </row>
    <row r="43" spans="1:9" x14ac:dyDescent="0.25">
      <c r="G43" s="238" t="s">
        <v>34</v>
      </c>
      <c r="H43" s="238"/>
      <c r="I43" s="238"/>
    </row>
  </sheetData>
  <mergeCells count="11">
    <mergeCell ref="A24:D24"/>
    <mergeCell ref="A9:I9"/>
    <mergeCell ref="G17:H17"/>
    <mergeCell ref="G18:H18"/>
    <mergeCell ref="G19:H19"/>
    <mergeCell ref="A23:H23"/>
    <mergeCell ref="H37:I37"/>
    <mergeCell ref="G43:I43"/>
    <mergeCell ref="G20:H20"/>
    <mergeCell ref="G21:H21"/>
    <mergeCell ref="G22:H22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K19" sqref="K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212" t="s">
        <v>6</v>
      </c>
      <c r="B10" s="213"/>
      <c r="C10" s="213"/>
      <c r="D10" s="213"/>
      <c r="E10" s="213"/>
      <c r="F10" s="213"/>
      <c r="G10" s="213"/>
      <c r="H10" s="213"/>
      <c r="I10" s="214"/>
    </row>
    <row r="12" spans="1:9" x14ac:dyDescent="0.25">
      <c r="A12" s="2" t="s">
        <v>7</v>
      </c>
      <c r="B12" s="2" t="s">
        <v>112</v>
      </c>
      <c r="G12" s="3" t="s">
        <v>9</v>
      </c>
      <c r="H12" s="7" t="s">
        <v>10</v>
      </c>
      <c r="I12" s="8" t="s">
        <v>116</v>
      </c>
    </row>
    <row r="13" spans="1:9" x14ac:dyDescent="0.25">
      <c r="G13" s="3" t="s">
        <v>11</v>
      </c>
      <c r="H13" s="7" t="s">
        <v>10</v>
      </c>
      <c r="I13" s="9" t="s">
        <v>117</v>
      </c>
    </row>
    <row r="14" spans="1:9" x14ac:dyDescent="0.25">
      <c r="G14" s="3" t="s">
        <v>12</v>
      </c>
      <c r="H14" s="7" t="s">
        <v>10</v>
      </c>
      <c r="I14" s="9" t="s">
        <v>118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51</v>
      </c>
      <c r="G17" s="215" t="s">
        <v>22</v>
      </c>
      <c r="H17" s="216"/>
      <c r="I17" s="14" t="s">
        <v>23</v>
      </c>
    </row>
    <row r="18" spans="1:17" ht="63" x14ac:dyDescent="0.25">
      <c r="A18" s="15">
        <v>1</v>
      </c>
      <c r="B18" s="122">
        <v>44512</v>
      </c>
      <c r="C18" s="123" t="s">
        <v>114</v>
      </c>
      <c r="D18" s="19" t="s">
        <v>252</v>
      </c>
      <c r="E18" s="19" t="s">
        <v>160</v>
      </c>
      <c r="F18" s="20">
        <v>1</v>
      </c>
      <c r="G18" s="217">
        <v>900000</v>
      </c>
      <c r="H18" s="218"/>
      <c r="I18" s="22">
        <f>G18</f>
        <v>900000</v>
      </c>
      <c r="K18"/>
    </row>
    <row r="19" spans="1:17" ht="16.5" thickBot="1" x14ac:dyDescent="0.3">
      <c r="A19" s="219" t="s">
        <v>24</v>
      </c>
      <c r="B19" s="220"/>
      <c r="C19" s="220"/>
      <c r="D19" s="220"/>
      <c r="E19" s="220"/>
      <c r="F19" s="220"/>
      <c r="G19" s="220"/>
      <c r="H19" s="221"/>
      <c r="I19" s="23">
        <f>SUM(I18:I18)</f>
        <v>900000</v>
      </c>
      <c r="K19" s="2" t="s">
        <v>27</v>
      </c>
    </row>
    <row r="20" spans="1:17" x14ac:dyDescent="0.25">
      <c r="A20" s="208"/>
      <c r="B20" s="208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115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113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209" t="str">
        <f>+I13</f>
        <v xml:space="preserve"> 09 Desember 2021</v>
      </c>
      <c r="I36" s="210"/>
    </row>
    <row r="43" spans="1:9" x14ac:dyDescent="0.25">
      <c r="G43" s="211" t="s">
        <v>34</v>
      </c>
      <c r="H43" s="211"/>
      <c r="I43" s="211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44</vt:i4>
      </vt:variant>
    </vt:vector>
  </HeadingPairs>
  <TitlesOfParts>
    <vt:vector size="107" baseType="lpstr">
      <vt:lpstr>396_IGM_Mix</vt:lpstr>
      <vt:lpstr>397_Freyssinet_Manado</vt:lpstr>
      <vt:lpstr>398_Adyawinsay_Kendari</vt:lpstr>
      <vt:lpstr>399_Fokus_Banjarmasin</vt:lpstr>
      <vt:lpstr>400_Sicepat_Batam 01-20 Nov</vt:lpstr>
      <vt:lpstr>401_Sicepat_Jayapura</vt:lpstr>
      <vt:lpstr>402_Winson_ Mix asli</vt:lpstr>
      <vt:lpstr>402_Winson_ Mix Up</vt:lpstr>
      <vt:lpstr>403_W6_Jatinegara</vt:lpstr>
      <vt:lpstr>404_W6_Surabaya</vt:lpstr>
      <vt:lpstr>405_W6_Pondok Ungu</vt:lpstr>
      <vt:lpstr>406_W6_Kapuk Kamal Jakarta</vt:lpstr>
      <vt:lpstr>407_W6_Bandung</vt:lpstr>
      <vt:lpstr>408_W6_Tangerang</vt:lpstr>
      <vt:lpstr>409_W6_Bandung</vt:lpstr>
      <vt:lpstr>410_W6_Surabaya</vt:lpstr>
      <vt:lpstr>411_W6_Surabaya</vt:lpstr>
      <vt:lpstr>412_W6_Tangerang</vt:lpstr>
      <vt:lpstr>413_W6_Tangerang</vt:lpstr>
      <vt:lpstr>414_W6_Bandung</vt:lpstr>
      <vt:lpstr>415_W6_Kamal Muara Jakarta</vt:lpstr>
      <vt:lpstr>416_W6_Daan Mogot Jakarta</vt:lpstr>
      <vt:lpstr>417_W6_Kosambi JakTim</vt:lpstr>
      <vt:lpstr>418_W6_Cilacap</vt:lpstr>
      <vt:lpstr>419_W6_Palembang</vt:lpstr>
      <vt:lpstr>420_W6_Tebet JakSel</vt:lpstr>
      <vt:lpstr>421_W6_SOLO Sukoharjo</vt:lpstr>
      <vt:lpstr>422_W6_Mandailing Natal</vt:lpstr>
      <vt:lpstr>423_Sicepat_Pontianak</vt:lpstr>
      <vt:lpstr>424_Sicepat_Tj Pandan</vt:lpstr>
      <vt:lpstr>425_Marugame_Bandung</vt:lpstr>
      <vt:lpstr>426_Marugame_Bandung</vt:lpstr>
      <vt:lpstr>427_Marugame_Jakarta</vt:lpstr>
      <vt:lpstr>428_Marugame_Bandung</vt:lpstr>
      <vt:lpstr>429_Adyawinsay_Palu</vt:lpstr>
      <vt:lpstr>430_Marugame_Jakarta</vt:lpstr>
      <vt:lpstr>431_Sicepat_Tanjung Pinang</vt:lpstr>
      <vt:lpstr>432_Sicepat_Ternate Okt 21</vt:lpstr>
      <vt:lpstr>433_Sicepat_Pontianak16-30</vt:lpstr>
      <vt:lpstr>434_Sicepat_BATAM 21-30</vt:lpstr>
      <vt:lpstr>435_Sicepat_TNJ Nov 21</vt:lpstr>
      <vt:lpstr>436_Marugame_Bandung</vt:lpstr>
      <vt:lpstr>437_Marugame_cIREBON</vt:lpstr>
      <vt:lpstr>438_Sicepat_Saumalaki</vt:lpstr>
      <vt:lpstr>439_Sicepat_Ternate Nov 21</vt:lpstr>
      <vt:lpstr>440_Sicepat_Timkia Okt</vt:lpstr>
      <vt:lpstr>441_Sicepat_Manokwari Okt</vt:lpstr>
      <vt:lpstr>442_Sicepat_Ambon Okt</vt:lpstr>
      <vt:lpstr>443_Winson_ Banjarmasin</vt:lpstr>
      <vt:lpstr>444_Marugame_Bandung</vt:lpstr>
      <vt:lpstr>445_Marugame_Jakarta</vt:lpstr>
      <vt:lpstr>446_W6_Tangerang Banten</vt:lpstr>
      <vt:lpstr>447_W6_Denpasar Bali</vt:lpstr>
      <vt:lpstr>448_W6_Tigaraksa Tangerang</vt:lpstr>
      <vt:lpstr>449_W6_Cimanggis</vt:lpstr>
      <vt:lpstr>450_W6_Tangerang</vt:lpstr>
      <vt:lpstr>451_W6_Cengkareng</vt:lpstr>
      <vt:lpstr>452_W6_Pekanbaru</vt:lpstr>
      <vt:lpstr>453_W6_Tambun</vt:lpstr>
      <vt:lpstr>454_W6_Jakarta Barat</vt:lpstr>
      <vt:lpstr>455_W6_Surabaya</vt:lpstr>
      <vt:lpstr>456_Marugame_Bogor</vt:lpstr>
      <vt:lpstr>Sheet2</vt:lpstr>
      <vt:lpstr>'403_W6_Jatinegara'!Print_Area</vt:lpstr>
      <vt:lpstr>'404_W6_Surabaya'!Print_Area</vt:lpstr>
      <vt:lpstr>'405_W6_Pondok Ungu'!Print_Area</vt:lpstr>
      <vt:lpstr>'406_W6_Kapuk Kamal Jakarta'!Print_Area</vt:lpstr>
      <vt:lpstr>'407_W6_Bandung'!Print_Area</vt:lpstr>
      <vt:lpstr>'408_W6_Tangerang'!Print_Area</vt:lpstr>
      <vt:lpstr>'409_W6_Bandung'!Print_Area</vt:lpstr>
      <vt:lpstr>'410_W6_Surabaya'!Print_Area</vt:lpstr>
      <vt:lpstr>'411_W6_Surabaya'!Print_Area</vt:lpstr>
      <vt:lpstr>'412_W6_Tangerang'!Print_Area</vt:lpstr>
      <vt:lpstr>'413_W6_Tangerang'!Print_Area</vt:lpstr>
      <vt:lpstr>'414_W6_Bandung'!Print_Area</vt:lpstr>
      <vt:lpstr>'415_W6_Kamal Muara Jakarta'!Print_Area</vt:lpstr>
      <vt:lpstr>'416_W6_Daan Mogot Jakarta'!Print_Area</vt:lpstr>
      <vt:lpstr>'417_W6_Kosambi JakTim'!Print_Area</vt:lpstr>
      <vt:lpstr>'418_W6_Cilacap'!Print_Area</vt:lpstr>
      <vt:lpstr>'419_W6_Palembang'!Print_Area</vt:lpstr>
      <vt:lpstr>'420_W6_Tebet JakSel'!Print_Area</vt:lpstr>
      <vt:lpstr>'421_W6_SOLO Sukoharjo'!Print_Area</vt:lpstr>
      <vt:lpstr>'422_W6_Mandailing Natal'!Print_Area</vt:lpstr>
      <vt:lpstr>'446_W6_Tangerang Banten'!Print_Area</vt:lpstr>
      <vt:lpstr>'447_W6_Denpasar Bali'!Print_Area</vt:lpstr>
      <vt:lpstr>'448_W6_Tigaraksa Tangerang'!Print_Area</vt:lpstr>
      <vt:lpstr>'449_W6_Cimanggis'!Print_Area</vt:lpstr>
      <vt:lpstr>'450_W6_Tangerang'!Print_Area</vt:lpstr>
      <vt:lpstr>'451_W6_Cengkareng'!Print_Area</vt:lpstr>
      <vt:lpstr>'452_W6_Pekanbaru'!Print_Area</vt:lpstr>
      <vt:lpstr>'453_W6_Tambun'!Print_Area</vt:lpstr>
      <vt:lpstr>'454_W6_Jakarta Barat'!Print_Area</vt:lpstr>
      <vt:lpstr>'455_W6_Surabaya'!Print_Area</vt:lpstr>
      <vt:lpstr>'400_Sicepat_Batam 01-20 Nov'!Print_Titles</vt:lpstr>
      <vt:lpstr>'401_Sicepat_Jayapura'!Print_Titles</vt:lpstr>
      <vt:lpstr>'423_Sicepat_Pontianak'!Print_Titles</vt:lpstr>
      <vt:lpstr>'424_Sicepat_Tj Pandan'!Print_Titles</vt:lpstr>
      <vt:lpstr>'431_Sicepat_Tanjung Pinang'!Print_Titles</vt:lpstr>
      <vt:lpstr>'432_Sicepat_Ternate Okt 21'!Print_Titles</vt:lpstr>
      <vt:lpstr>'433_Sicepat_Pontianak16-30'!Print_Titles</vt:lpstr>
      <vt:lpstr>'434_Sicepat_BATAM 21-30'!Print_Titles</vt:lpstr>
      <vt:lpstr>'435_Sicepat_TNJ Nov 21'!Print_Titles</vt:lpstr>
      <vt:lpstr>'438_Sicepat_Saumalaki'!Print_Titles</vt:lpstr>
      <vt:lpstr>'439_Sicepat_Ternate Nov 21'!Print_Titles</vt:lpstr>
      <vt:lpstr>'440_Sicepat_Timkia Okt'!Print_Titles</vt:lpstr>
      <vt:lpstr>'441_Sicepat_Manokwari Okt'!Print_Titles</vt:lpstr>
      <vt:lpstr>'442_Sicepat_Ambon Okt'!Print_Titles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2022-02-17T07:18:31Z</dcterms:modified>
</cp:coreProperties>
</file>