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drawings/drawing39.xml" ContentType="application/vnd.openxmlformats-officedocument.drawing+xml"/>
  <Override PartName="/xl/drawings/drawing40.xml" ContentType="application/vnd.openxmlformats-officedocument.drawing+xml"/>
  <Override PartName="/xl/drawings/drawing41.xml" ContentType="application/vnd.openxmlformats-officedocument.drawing+xml"/>
  <Override PartName="/xl/drawings/drawing42.xml" ContentType="application/vnd.openxmlformats-officedocument.drawing+xml"/>
  <Override PartName="/xl/drawings/drawing43.xml" ContentType="application/vnd.openxmlformats-officedocument.drawing+xml"/>
  <Override PartName="/xl/drawings/drawing44.xml" ContentType="application/vnd.openxmlformats-officedocument.drawing+xml"/>
  <Override PartName="/xl/drawings/drawing45.xml" ContentType="application/vnd.openxmlformats-officedocument.drawing+xml"/>
  <Override PartName="/xl/drawings/drawing46.xml" ContentType="application/vnd.openxmlformats-officedocument.drawing+xml"/>
  <Override PartName="/xl/drawings/drawing47.xml" ContentType="application/vnd.openxmlformats-officedocument.drawing+xml"/>
  <Override PartName="/xl/drawings/drawing48.xml" ContentType="application/vnd.openxmlformats-officedocument.drawing+xml"/>
  <Override PartName="/xl/drawings/drawing49.xml" ContentType="application/vnd.openxmlformats-officedocument.drawing+xml"/>
  <Override PartName="/xl/drawings/drawing50.xml" ContentType="application/vnd.openxmlformats-officedocument.drawing+xml"/>
  <Override PartName="/xl/drawings/drawing51.xml" ContentType="application/vnd.openxmlformats-officedocument.drawing+xml"/>
  <Override PartName="/xl/drawings/drawing52.xml" ContentType="application/vnd.openxmlformats-officedocument.drawing+xml"/>
  <Override PartName="/xl/drawings/drawing53.xml" ContentType="application/vnd.openxmlformats-officedocument.drawing+xml"/>
  <Override PartName="/xl/drawings/drawing54.xml" ContentType="application/vnd.openxmlformats-officedocument.drawing+xml"/>
  <Override PartName="/xl/drawings/drawing55.xml" ContentType="application/vnd.openxmlformats-officedocument.drawing+xml"/>
  <Override PartName="/xl/drawings/drawing56.xml" ContentType="application/vnd.openxmlformats-officedocument.drawing+xml"/>
  <Override PartName="/xl/drawings/drawing57.xml" ContentType="application/vnd.openxmlformats-officedocument.drawing+xml"/>
  <Override PartName="/xl/drawings/drawing58.xml" ContentType="application/vnd.openxmlformats-officedocument.drawing+xml"/>
  <Override PartName="/xl/drawings/drawing59.xml" ContentType="application/vnd.openxmlformats-officedocument.drawing+xml"/>
  <Override PartName="/xl/drawings/drawing6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1840" windowHeight="12645"/>
  </bookViews>
  <sheets>
    <sheet name="001_Freyssinet_" sheetId="2" r:id="rId1"/>
    <sheet name="002_Link pasifik_" sheetId="3" r:id="rId2"/>
    <sheet name="003_IGM_Mix" sheetId="5" r:id="rId3"/>
    <sheet name="004_Sicepat_Ambon" sheetId="6" r:id="rId4"/>
    <sheet name="005_Sicepat PNK 01-15 des21" sheetId="7" r:id="rId5"/>
    <sheet name="006_Marugame_Bandung" sheetId="8" r:id="rId6"/>
    <sheet name="007_Marugame_Jogja" sheetId="10" r:id="rId7"/>
    <sheet name="008_Marugame_Bogor" sheetId="11" r:id="rId8"/>
    <sheet name="009_Winson_ Ambon" sheetId="9" r:id="rId9"/>
    <sheet name="010_W6_Tangerang" sheetId="1" r:id="rId10"/>
    <sheet name="011_W6_Lebak Bulus" sheetId="12" r:id="rId11"/>
    <sheet name="012_W6_Bantar Gebang" sheetId="13" r:id="rId12"/>
    <sheet name="013_W6_Bekasi" sheetId="15" r:id="rId13"/>
    <sheet name="014_W6_Bekasi" sheetId="16" r:id="rId14"/>
    <sheet name="015_W6_Bekasi" sheetId="17" r:id="rId15"/>
    <sheet name="016_W6_Bekasi" sheetId="18" r:id="rId16"/>
    <sheet name="017_W6_Bekasi" sheetId="19" r:id="rId17"/>
    <sheet name="018_W6_Bekasi" sheetId="20" r:id="rId18"/>
    <sheet name="019_W6_Bekasi " sheetId="21" r:id="rId19"/>
    <sheet name="020_W6_Bekasi" sheetId="22" r:id="rId20"/>
    <sheet name="021_W6_Bekasi" sheetId="23" r:id="rId21"/>
    <sheet name="022_W6_Bekasi" sheetId="24" r:id="rId22"/>
    <sheet name="023_W6_Bekasi" sheetId="25" r:id="rId23"/>
    <sheet name="024_W6_Bekasi " sheetId="26" r:id="rId24"/>
    <sheet name="025_W6_Bekasi" sheetId="27" r:id="rId25"/>
    <sheet name="027_Pratama Trans_Batam" sheetId="29" r:id="rId26"/>
    <sheet name="028_Marugame_Bogor" sheetId="30" r:id="rId27"/>
    <sheet name="029_Galaksi Mandiri_Makassar" sheetId="31" r:id="rId28"/>
    <sheet name="030_Trucking_28-30 Des 21" sheetId="32" r:id="rId29"/>
    <sheet name="031_Sicepat_TNJ" sheetId="33" r:id="rId30"/>
    <sheet name="032_Sicepat_Manokwari" sheetId="34" r:id="rId31"/>
    <sheet name="033_Sicepat_TJQ" sheetId="35" r:id="rId32"/>
    <sheet name="034_Sicepat_Manokwari" sheetId="36" r:id="rId33"/>
    <sheet name="035_Link pasifik_Vietnam" sheetId="37" r:id="rId34"/>
    <sheet name="036_Sicepat_Manokwari" sheetId="38" r:id="rId35"/>
    <sheet name="037_Sicepat_MERAUKE" sheetId="39" r:id="rId36"/>
    <sheet name="038_Marugame_Bandung" sheetId="40" r:id="rId37"/>
    <sheet name="039_Marugame_Jakarta" sheetId="41" r:id="rId38"/>
    <sheet name="040_Marugame_Bgor" sheetId="42" r:id="rId39"/>
    <sheet name="041_Sicepat_Batam 01-31 Des 21" sheetId="43" r:id="rId40"/>
    <sheet name="042_W6_Bandung " sheetId="28" r:id="rId41"/>
    <sheet name="043_W6_Lebak Bulus" sheetId="44" r:id="rId42"/>
    <sheet name="044_W6_Cakung" sheetId="45" r:id="rId43"/>
    <sheet name="045_W6_Cakung" sheetId="46" r:id="rId44"/>
    <sheet name="046_W6_Cakung " sheetId="47" r:id="rId45"/>
    <sheet name="047_W6_Bogor" sheetId="48" r:id="rId46"/>
    <sheet name="048_W6_Bekasi" sheetId="49" r:id="rId47"/>
    <sheet name="049_W6_Cianjur" sheetId="50" r:id="rId48"/>
    <sheet name="050_W6_Cikarang" sheetId="51" r:id="rId49"/>
    <sheet name="051_Sicepat_Gorontalo_Nov 21" sheetId="52" r:id="rId50"/>
    <sheet name="052_JNE_Medan" sheetId="53" r:id="rId51"/>
    <sheet name="053_JNE_Palembang" sheetId="54" r:id="rId52"/>
    <sheet name="054_Marugame_Solo" sheetId="55" r:id="rId53"/>
    <sheet name="055_Sicepat_Pontianak 16-31 des" sheetId="57" r:id="rId54"/>
    <sheet name="056_Sicepat_TJQ" sheetId="58" r:id="rId55"/>
    <sheet name="057_Marugame_Jakarta " sheetId="59" r:id="rId56"/>
    <sheet name="058_Marugame_Manado" sheetId="60" r:id="rId57"/>
    <sheet name="059_Marugame_Bogor" sheetId="61" r:id="rId58"/>
    <sheet name="060_Winson_ Ciakrang" sheetId="62" r:id="rId59"/>
    <sheet name="Putra Log_DP" sheetId="56" r:id="rId60"/>
    <sheet name="Sheet3" sheetId="14" r:id="rId61"/>
  </sheets>
  <externalReferences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</externalReferences>
  <definedNames>
    <definedName name="_xlnm.Print_Area" localSheetId="1">'002_Link pasifik_'!$A$2:$J$43</definedName>
    <definedName name="_xlnm.Print_Area" localSheetId="33">'035_Link pasifik_Vietnam'!$A$2:$J$43</definedName>
    <definedName name="_xlnm.Print_Titles" localSheetId="3">'004_Sicepat_Ambon'!$2:$17</definedName>
    <definedName name="_xlnm.Print_Titles" localSheetId="4">'005_Sicepat PNK 01-15 des21'!$2:$17</definedName>
    <definedName name="_xlnm.Print_Titles" localSheetId="28">'030_Trucking_28-30 Des 21'!$2:$17</definedName>
    <definedName name="_xlnm.Print_Titles" localSheetId="29">'031_Sicepat_TNJ'!$2:$17</definedName>
    <definedName name="_xlnm.Print_Titles" localSheetId="30">'032_Sicepat_Manokwari'!$2:$17</definedName>
    <definedName name="_xlnm.Print_Titles" localSheetId="31">'033_Sicepat_TJQ'!$2:$17</definedName>
    <definedName name="_xlnm.Print_Titles" localSheetId="32">'034_Sicepat_Manokwari'!$2:$17</definedName>
    <definedName name="_xlnm.Print_Titles" localSheetId="34">'036_Sicepat_Manokwari'!$2:$17</definedName>
    <definedName name="_xlnm.Print_Titles" localSheetId="35">'037_Sicepat_MERAUKE'!$2:$17</definedName>
    <definedName name="_xlnm.Print_Titles" localSheetId="39">'041_Sicepat_Batam 01-31 Des 21'!$2:$17</definedName>
    <definedName name="_xlnm.Print_Titles" localSheetId="49">'051_Sicepat_Gorontalo_Nov 21'!$2:$17</definedName>
    <definedName name="_xlnm.Print_Titles" localSheetId="50">'052_JNE_Medan'!$2:$17</definedName>
    <definedName name="_xlnm.Print_Titles" localSheetId="51">'053_JNE_Palembang'!$2:$17</definedName>
    <definedName name="_xlnm.Print_Titles" localSheetId="53">'055_Sicepat_Pontianak 16-31 des'!$2:$17</definedName>
    <definedName name="_xlnm.Print_Titles" localSheetId="54">'056_Sicepat_TJQ'!$2:$17</definedName>
    <definedName name="_xlnm.Print_Titles" localSheetId="59">'Putra Log_DP'!$2:$17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2" i="62" l="1"/>
  <c r="M21" i="62"/>
  <c r="M18" i="62"/>
  <c r="M24" i="62" s="1"/>
  <c r="M24" i="9"/>
  <c r="M23" i="62" l="1"/>
  <c r="N19" i="62"/>
  <c r="M23" i="9" l="1"/>
  <c r="N19" i="9"/>
  <c r="M18" i="9"/>
  <c r="I18" i="62" l="1"/>
  <c r="H33" i="62"/>
  <c r="I19" i="62"/>
  <c r="I22" i="62" l="1"/>
  <c r="I21" i="62"/>
  <c r="L20" i="61"/>
  <c r="I23" i="62" l="1"/>
  <c r="H38" i="61"/>
  <c r="H24" i="61"/>
  <c r="H26" i="61" s="1"/>
  <c r="I19" i="61"/>
  <c r="I22" i="61" s="1"/>
  <c r="I25" i="61" l="1"/>
  <c r="I24" i="61"/>
  <c r="L19" i="60"/>
  <c r="I19" i="60"/>
  <c r="I20" i="60" s="1"/>
  <c r="H36" i="60"/>
  <c r="H22" i="60"/>
  <c r="H24" i="60" s="1"/>
  <c r="H38" i="59"/>
  <c r="H24" i="59"/>
  <c r="H26" i="59" s="1"/>
  <c r="I22" i="59"/>
  <c r="I24" i="59" s="1"/>
  <c r="L20" i="59"/>
  <c r="I19" i="59"/>
  <c r="I25" i="59" l="1"/>
  <c r="I26" i="61"/>
  <c r="I23" i="60"/>
  <c r="I22" i="60"/>
  <c r="I26" i="59"/>
  <c r="B18" i="58"/>
  <c r="C18" i="58"/>
  <c r="J18" i="58"/>
  <c r="A19" i="58"/>
  <c r="A20" i="58" s="1"/>
  <c r="A21" i="58" s="1"/>
  <c r="A22" i="58" s="1"/>
  <c r="A23" i="58" s="1"/>
  <c r="A24" i="58" s="1"/>
  <c r="A25" i="58" s="1"/>
  <c r="A26" i="58" s="1"/>
  <c r="A27" i="58" s="1"/>
  <c r="A28" i="58" s="1"/>
  <c r="A29" i="58" s="1"/>
  <c r="A30" i="58" s="1"/>
  <c r="A31" i="58" s="1"/>
  <c r="A32" i="58" s="1"/>
  <c r="A33" i="58" s="1"/>
  <c r="A34" i="58" s="1"/>
  <c r="A35" i="58" s="1"/>
  <c r="B19" i="58"/>
  <c r="C19" i="58"/>
  <c r="G19" i="58"/>
  <c r="J19" i="58" s="1"/>
  <c r="B20" i="58"/>
  <c r="C20" i="58"/>
  <c r="J20" i="58"/>
  <c r="J36" i="58" s="1"/>
  <c r="B21" i="58"/>
  <c r="C21" i="58"/>
  <c r="J21" i="58"/>
  <c r="B22" i="58"/>
  <c r="C22" i="58"/>
  <c r="G22" i="58"/>
  <c r="J22" i="58"/>
  <c r="B23" i="58"/>
  <c r="C23" i="58"/>
  <c r="G23" i="58"/>
  <c r="J23" i="58"/>
  <c r="B24" i="58"/>
  <c r="C24" i="58"/>
  <c r="G24" i="58"/>
  <c r="J24" i="58"/>
  <c r="B25" i="58"/>
  <c r="C25" i="58"/>
  <c r="G25" i="58"/>
  <c r="J25" i="58" s="1"/>
  <c r="B26" i="58"/>
  <c r="C26" i="58"/>
  <c r="J26" i="58"/>
  <c r="B27" i="58"/>
  <c r="C27" i="58"/>
  <c r="J27" i="58"/>
  <c r="B28" i="58"/>
  <c r="C28" i="58"/>
  <c r="J28" i="58"/>
  <c r="B29" i="58"/>
  <c r="C29" i="58"/>
  <c r="G29" i="58"/>
  <c r="J29" i="58"/>
  <c r="B30" i="58"/>
  <c r="C30" i="58"/>
  <c r="G30" i="58"/>
  <c r="J30" i="58"/>
  <c r="B31" i="58"/>
  <c r="C31" i="58"/>
  <c r="G31" i="58"/>
  <c r="J31" i="58"/>
  <c r="B32" i="58"/>
  <c r="C32" i="58"/>
  <c r="J32" i="58"/>
  <c r="B33" i="58"/>
  <c r="C33" i="58"/>
  <c r="J33" i="58"/>
  <c r="B34" i="58"/>
  <c r="C34" i="58"/>
  <c r="J34" i="58"/>
  <c r="B35" i="58"/>
  <c r="C35" i="58"/>
  <c r="J35" i="58"/>
  <c r="L36" i="58"/>
  <c r="I40" i="58"/>
  <c r="I41" i="58"/>
  <c r="I42" i="58"/>
  <c r="I53" i="58"/>
  <c r="I92" i="57"/>
  <c r="I80" i="57"/>
  <c r="I79" i="57"/>
  <c r="I81" i="57" s="1"/>
  <c r="G74" i="57"/>
  <c r="J74" i="57" s="1"/>
  <c r="C74" i="57"/>
  <c r="B74" i="57"/>
  <c r="G73" i="57"/>
  <c r="J73" i="57" s="1"/>
  <c r="C73" i="57"/>
  <c r="B73" i="57"/>
  <c r="G72" i="57"/>
  <c r="J72" i="57" s="1"/>
  <c r="C72" i="57"/>
  <c r="B72" i="57"/>
  <c r="G71" i="57"/>
  <c r="J71" i="57" s="1"/>
  <c r="C71" i="57"/>
  <c r="B71" i="57"/>
  <c r="G70" i="57"/>
  <c r="J70" i="57" s="1"/>
  <c r="C70" i="57"/>
  <c r="B70" i="57"/>
  <c r="G69" i="57"/>
  <c r="J69" i="57" s="1"/>
  <c r="C69" i="57"/>
  <c r="B69" i="57"/>
  <c r="G68" i="57"/>
  <c r="J68" i="57" s="1"/>
  <c r="C68" i="57"/>
  <c r="B68" i="57"/>
  <c r="G67" i="57"/>
  <c r="J67" i="57" s="1"/>
  <c r="C67" i="57"/>
  <c r="B67" i="57"/>
  <c r="G66" i="57"/>
  <c r="J66" i="57" s="1"/>
  <c r="C66" i="57"/>
  <c r="B66" i="57"/>
  <c r="G65" i="57"/>
  <c r="J65" i="57" s="1"/>
  <c r="C65" i="57"/>
  <c r="B65" i="57"/>
  <c r="G64" i="57"/>
  <c r="J64" i="57" s="1"/>
  <c r="C64" i="57"/>
  <c r="B64" i="57"/>
  <c r="G63" i="57"/>
  <c r="J63" i="57" s="1"/>
  <c r="C63" i="57"/>
  <c r="B63" i="57"/>
  <c r="G62" i="57"/>
  <c r="J62" i="57" s="1"/>
  <c r="C62" i="57"/>
  <c r="B62" i="57"/>
  <c r="G61" i="57"/>
  <c r="J61" i="57" s="1"/>
  <c r="C61" i="57"/>
  <c r="B61" i="57"/>
  <c r="G60" i="57"/>
  <c r="J60" i="57" s="1"/>
  <c r="C60" i="57"/>
  <c r="B60" i="57"/>
  <c r="G59" i="57"/>
  <c r="J59" i="57" s="1"/>
  <c r="C59" i="57"/>
  <c r="B59" i="57"/>
  <c r="G58" i="57"/>
  <c r="J58" i="57" s="1"/>
  <c r="C58" i="57"/>
  <c r="B58" i="57"/>
  <c r="G57" i="57"/>
  <c r="J57" i="57" s="1"/>
  <c r="C57" i="57"/>
  <c r="B57" i="57"/>
  <c r="G56" i="57"/>
  <c r="J56" i="57" s="1"/>
  <c r="C56" i="57"/>
  <c r="B56" i="57"/>
  <c r="G55" i="57"/>
  <c r="J55" i="57" s="1"/>
  <c r="C55" i="57"/>
  <c r="B55" i="57"/>
  <c r="G54" i="57"/>
  <c r="J54" i="57" s="1"/>
  <c r="C54" i="57"/>
  <c r="B54" i="57"/>
  <c r="G53" i="57"/>
  <c r="J53" i="57" s="1"/>
  <c r="C53" i="57"/>
  <c r="B53" i="57"/>
  <c r="G52" i="57"/>
  <c r="J52" i="57" s="1"/>
  <c r="C52" i="57"/>
  <c r="B52" i="57"/>
  <c r="G51" i="57"/>
  <c r="J51" i="57" s="1"/>
  <c r="C51" i="57"/>
  <c r="B51" i="57"/>
  <c r="G50" i="57"/>
  <c r="J50" i="57" s="1"/>
  <c r="C50" i="57"/>
  <c r="B50" i="57"/>
  <c r="G49" i="57"/>
  <c r="J49" i="57" s="1"/>
  <c r="C49" i="57"/>
  <c r="B49" i="57"/>
  <c r="G48" i="57"/>
  <c r="J48" i="57" s="1"/>
  <c r="C48" i="57"/>
  <c r="B48" i="57"/>
  <c r="G47" i="57"/>
  <c r="J47" i="57" s="1"/>
  <c r="C47" i="57"/>
  <c r="B47" i="57"/>
  <c r="G46" i="57"/>
  <c r="J46" i="57" s="1"/>
  <c r="C46" i="57"/>
  <c r="B46" i="57"/>
  <c r="G45" i="57"/>
  <c r="J45" i="57" s="1"/>
  <c r="C45" i="57"/>
  <c r="B45" i="57"/>
  <c r="G44" i="57"/>
  <c r="J44" i="57" s="1"/>
  <c r="C44" i="57"/>
  <c r="B44" i="57"/>
  <c r="G43" i="57"/>
  <c r="J43" i="57" s="1"/>
  <c r="C43" i="57"/>
  <c r="B43" i="57"/>
  <c r="G42" i="57"/>
  <c r="J42" i="57" s="1"/>
  <c r="C42" i="57"/>
  <c r="B42" i="57"/>
  <c r="G41" i="57"/>
  <c r="J41" i="57" s="1"/>
  <c r="C41" i="57"/>
  <c r="B41" i="57"/>
  <c r="G40" i="57"/>
  <c r="J40" i="57" s="1"/>
  <c r="C40" i="57"/>
  <c r="B40" i="57"/>
  <c r="G39" i="57"/>
  <c r="J39" i="57" s="1"/>
  <c r="C39" i="57"/>
  <c r="B39" i="57"/>
  <c r="G38" i="57"/>
  <c r="J38" i="57" s="1"/>
  <c r="C38" i="57"/>
  <c r="B38" i="57"/>
  <c r="G37" i="57"/>
  <c r="J37" i="57" s="1"/>
  <c r="C37" i="57"/>
  <c r="B37" i="57"/>
  <c r="G36" i="57"/>
  <c r="J36" i="57" s="1"/>
  <c r="C36" i="57"/>
  <c r="B36" i="57"/>
  <c r="G35" i="57"/>
  <c r="J35" i="57" s="1"/>
  <c r="C35" i="57"/>
  <c r="B35" i="57"/>
  <c r="G34" i="57"/>
  <c r="J34" i="57" s="1"/>
  <c r="C34" i="57"/>
  <c r="B34" i="57"/>
  <c r="G33" i="57"/>
  <c r="J33" i="57" s="1"/>
  <c r="C33" i="57"/>
  <c r="B33" i="57"/>
  <c r="G32" i="57"/>
  <c r="J32" i="57" s="1"/>
  <c r="C32" i="57"/>
  <c r="B32" i="57"/>
  <c r="G31" i="57"/>
  <c r="J31" i="57" s="1"/>
  <c r="C31" i="57"/>
  <c r="B31" i="57"/>
  <c r="G30" i="57"/>
  <c r="J30" i="57" s="1"/>
  <c r="C30" i="57"/>
  <c r="B30" i="57"/>
  <c r="G29" i="57"/>
  <c r="J29" i="57" s="1"/>
  <c r="C29" i="57"/>
  <c r="B29" i="57"/>
  <c r="G28" i="57"/>
  <c r="J28" i="57" s="1"/>
  <c r="C28" i="57"/>
  <c r="B28" i="57"/>
  <c r="G27" i="57"/>
  <c r="J27" i="57" s="1"/>
  <c r="C27" i="57"/>
  <c r="B27" i="57"/>
  <c r="G26" i="57"/>
  <c r="J26" i="57" s="1"/>
  <c r="C26" i="57"/>
  <c r="B26" i="57"/>
  <c r="G25" i="57"/>
  <c r="J25" i="57" s="1"/>
  <c r="C25" i="57"/>
  <c r="B25" i="57"/>
  <c r="G24" i="57"/>
  <c r="J24" i="57" s="1"/>
  <c r="C24" i="57"/>
  <c r="B24" i="57"/>
  <c r="G23" i="57"/>
  <c r="J23" i="57" s="1"/>
  <c r="C23" i="57"/>
  <c r="B23" i="57"/>
  <c r="G22" i="57"/>
  <c r="J22" i="57" s="1"/>
  <c r="C22" i="57"/>
  <c r="B22" i="57"/>
  <c r="G21" i="57"/>
  <c r="J21" i="57" s="1"/>
  <c r="C21" i="57"/>
  <c r="B21" i="57"/>
  <c r="G20" i="57"/>
  <c r="J20" i="57" s="1"/>
  <c r="C20" i="57"/>
  <c r="B20" i="57"/>
  <c r="G19" i="57"/>
  <c r="J19" i="57" s="1"/>
  <c r="C19" i="57"/>
  <c r="B19" i="57"/>
  <c r="A19" i="57"/>
  <c r="A20" i="57" s="1"/>
  <c r="A21" i="57" s="1"/>
  <c r="A22" i="57" s="1"/>
  <c r="A23" i="57" s="1"/>
  <c r="A24" i="57" s="1"/>
  <c r="A25" i="57" s="1"/>
  <c r="A26" i="57" s="1"/>
  <c r="A27" i="57" s="1"/>
  <c r="A28" i="57" s="1"/>
  <c r="A29" i="57" s="1"/>
  <c r="A30" i="57" s="1"/>
  <c r="A31" i="57" s="1"/>
  <c r="A32" i="57" s="1"/>
  <c r="A33" i="57" s="1"/>
  <c r="A34" i="57" s="1"/>
  <c r="A35" i="57" s="1"/>
  <c r="A36" i="57" s="1"/>
  <c r="A37" i="57" s="1"/>
  <c r="A38" i="57" s="1"/>
  <c r="A39" i="57" s="1"/>
  <c r="A40" i="57" s="1"/>
  <c r="A41" i="57" s="1"/>
  <c r="A42" i="57" s="1"/>
  <c r="A43" i="57" s="1"/>
  <c r="A44" i="57" s="1"/>
  <c r="A45" i="57" s="1"/>
  <c r="A46" i="57" s="1"/>
  <c r="A47" i="57" s="1"/>
  <c r="A48" i="57" s="1"/>
  <c r="A49" i="57" s="1"/>
  <c r="A50" i="57" s="1"/>
  <c r="A51" i="57" s="1"/>
  <c r="A52" i="57" s="1"/>
  <c r="A53" i="57" s="1"/>
  <c r="A54" i="57" s="1"/>
  <c r="A55" i="57" s="1"/>
  <c r="A56" i="57" s="1"/>
  <c r="A57" i="57" s="1"/>
  <c r="A58" i="57" s="1"/>
  <c r="A59" i="57" s="1"/>
  <c r="A60" i="57" s="1"/>
  <c r="A61" i="57" s="1"/>
  <c r="A62" i="57" s="1"/>
  <c r="A63" i="57" s="1"/>
  <c r="A64" i="57" s="1"/>
  <c r="A65" i="57" s="1"/>
  <c r="A66" i="57" s="1"/>
  <c r="A67" i="57" s="1"/>
  <c r="A68" i="57" s="1"/>
  <c r="A69" i="57" s="1"/>
  <c r="A70" i="57" s="1"/>
  <c r="A71" i="57" s="1"/>
  <c r="A72" i="57" s="1"/>
  <c r="A73" i="57" s="1"/>
  <c r="A74" i="57" s="1"/>
  <c r="G18" i="57"/>
  <c r="J18" i="57" s="1"/>
  <c r="J75" i="57" s="1"/>
  <c r="J77" i="57" s="1"/>
  <c r="J78" i="57" s="1"/>
  <c r="C18" i="57"/>
  <c r="B18" i="57"/>
  <c r="I24" i="60" l="1"/>
  <c r="J80" i="57"/>
  <c r="J79" i="57"/>
  <c r="J81" i="57" s="1"/>
  <c r="J38" i="58" l="1"/>
  <c r="J39" i="58" s="1"/>
  <c r="J40" i="58" l="1"/>
  <c r="J41" i="58"/>
  <c r="J42" i="58" s="1"/>
  <c r="K18" i="56" l="1"/>
  <c r="H36" i="56"/>
  <c r="H24" i="56"/>
  <c r="H23" i="56"/>
  <c r="H25" i="56" s="1"/>
  <c r="I18" i="56"/>
  <c r="I19" i="56" l="1"/>
  <c r="L20" i="55"/>
  <c r="H37" i="55"/>
  <c r="H23" i="55"/>
  <c r="H25" i="55" s="1"/>
  <c r="I19" i="55"/>
  <c r="I21" i="55" s="1"/>
  <c r="I23" i="55" s="1"/>
  <c r="I19" i="54"/>
  <c r="H35" i="54"/>
  <c r="H23" i="54"/>
  <c r="H22" i="54"/>
  <c r="H24" i="54" s="1"/>
  <c r="I18" i="54"/>
  <c r="I20" i="54" s="1"/>
  <c r="I18" i="53"/>
  <c r="I21" i="56" l="1"/>
  <c r="I25" i="56" s="1"/>
  <c r="I24" i="56"/>
  <c r="I23" i="56"/>
  <c r="K25" i="56" s="1"/>
  <c r="I24" i="55"/>
  <c r="I25" i="55" s="1"/>
  <c r="I22" i="54"/>
  <c r="I23" i="54"/>
  <c r="H34" i="53"/>
  <c r="H22" i="53"/>
  <c r="H21" i="53"/>
  <c r="H23" i="53" s="1"/>
  <c r="I19" i="53"/>
  <c r="I22" i="56" l="1"/>
  <c r="I21" i="53"/>
  <c r="I23" i="53" s="1"/>
  <c r="I22" i="53"/>
  <c r="I24" i="54"/>
  <c r="I37" i="52"/>
  <c r="I25" i="52"/>
  <c r="I24" i="52"/>
  <c r="I26" i="52" s="1"/>
  <c r="J19" i="52"/>
  <c r="C19" i="52"/>
  <c r="B19" i="52"/>
  <c r="A19" i="52"/>
  <c r="J18" i="52"/>
  <c r="C18" i="52"/>
  <c r="B18" i="52"/>
  <c r="J20" i="52" l="1"/>
  <c r="J22" i="52"/>
  <c r="J23" i="52" s="1"/>
  <c r="H37" i="51"/>
  <c r="H23" i="51"/>
  <c r="H22" i="51"/>
  <c r="H25" i="51" s="1"/>
  <c r="I19" i="51"/>
  <c r="I20" i="51" s="1"/>
  <c r="I22" i="51" s="1"/>
  <c r="J24" i="52" l="1"/>
  <c r="J25" i="52"/>
  <c r="I24" i="51"/>
  <c r="I25" i="51" s="1"/>
  <c r="H37" i="50"/>
  <c r="H23" i="50"/>
  <c r="H22" i="50"/>
  <c r="H25" i="50" s="1"/>
  <c r="I19" i="50"/>
  <c r="I20" i="50" s="1"/>
  <c r="H37" i="49"/>
  <c r="H23" i="49"/>
  <c r="H22" i="49"/>
  <c r="H25" i="49" s="1"/>
  <c r="I19" i="49"/>
  <c r="I20" i="49" s="1"/>
  <c r="J26" i="52" l="1"/>
  <c r="I22" i="50"/>
  <c r="I24" i="50"/>
  <c r="I22" i="49"/>
  <c r="I24" i="49"/>
  <c r="H37" i="48"/>
  <c r="H23" i="48"/>
  <c r="H22" i="48"/>
  <c r="H25" i="48" s="1"/>
  <c r="I19" i="48"/>
  <c r="I20" i="48" s="1"/>
  <c r="H37" i="47"/>
  <c r="H23" i="47"/>
  <c r="H22" i="47"/>
  <c r="H25" i="47" s="1"/>
  <c r="I19" i="47"/>
  <c r="I20" i="47" s="1"/>
  <c r="H37" i="46"/>
  <c r="H23" i="46"/>
  <c r="H22" i="46"/>
  <c r="H25" i="46" s="1"/>
  <c r="I19" i="46"/>
  <c r="I20" i="46" s="1"/>
  <c r="H37" i="45"/>
  <c r="H23" i="45"/>
  <c r="H22" i="45"/>
  <c r="H25" i="45" s="1"/>
  <c r="I19" i="45"/>
  <c r="I20" i="45" s="1"/>
  <c r="I22" i="45" s="1"/>
  <c r="I25" i="49" l="1"/>
  <c r="I25" i="50"/>
  <c r="I22" i="48"/>
  <c r="I24" i="48"/>
  <c r="I25" i="48" s="1"/>
  <c r="I22" i="47"/>
  <c r="I24" i="47"/>
  <c r="I25" i="47" s="1"/>
  <c r="I22" i="46"/>
  <c r="I24" i="46"/>
  <c r="I25" i="46" s="1"/>
  <c r="I24" i="45"/>
  <c r="I25" i="45" s="1"/>
  <c r="H37" i="44"/>
  <c r="H23" i="44"/>
  <c r="H22" i="44"/>
  <c r="H25" i="44" s="1"/>
  <c r="I19" i="44"/>
  <c r="I20" i="44" s="1"/>
  <c r="I22" i="44" l="1"/>
  <c r="I24" i="44"/>
  <c r="I134" i="43"/>
  <c r="I122" i="43"/>
  <c r="I121" i="43"/>
  <c r="I123" i="43" s="1"/>
  <c r="G116" i="43"/>
  <c r="J116" i="43" s="1"/>
  <c r="C116" i="43"/>
  <c r="B116" i="43"/>
  <c r="G115" i="43"/>
  <c r="J115" i="43" s="1"/>
  <c r="C115" i="43"/>
  <c r="B115" i="43"/>
  <c r="G114" i="43"/>
  <c r="J114" i="43" s="1"/>
  <c r="C114" i="43"/>
  <c r="B114" i="43"/>
  <c r="G113" i="43"/>
  <c r="J113" i="43" s="1"/>
  <c r="C113" i="43"/>
  <c r="B113" i="43"/>
  <c r="G112" i="43"/>
  <c r="J112" i="43" s="1"/>
  <c r="C112" i="43"/>
  <c r="B112" i="43"/>
  <c r="G111" i="43"/>
  <c r="J111" i="43" s="1"/>
  <c r="C111" i="43"/>
  <c r="B111" i="43"/>
  <c r="G110" i="43"/>
  <c r="J110" i="43" s="1"/>
  <c r="C110" i="43"/>
  <c r="B110" i="43"/>
  <c r="G109" i="43"/>
  <c r="J109" i="43" s="1"/>
  <c r="C109" i="43"/>
  <c r="B109" i="43"/>
  <c r="G108" i="43"/>
  <c r="J108" i="43" s="1"/>
  <c r="C108" i="43"/>
  <c r="B108" i="43"/>
  <c r="G107" i="43"/>
  <c r="J107" i="43" s="1"/>
  <c r="C107" i="43"/>
  <c r="B107" i="43"/>
  <c r="G106" i="43"/>
  <c r="J106" i="43" s="1"/>
  <c r="C106" i="43"/>
  <c r="B106" i="43"/>
  <c r="G105" i="43"/>
  <c r="J105" i="43" s="1"/>
  <c r="C105" i="43"/>
  <c r="B105" i="43"/>
  <c r="G104" i="43"/>
  <c r="J104" i="43" s="1"/>
  <c r="C104" i="43"/>
  <c r="B104" i="43"/>
  <c r="G103" i="43"/>
  <c r="J103" i="43" s="1"/>
  <c r="C103" i="43"/>
  <c r="B103" i="43"/>
  <c r="J102" i="43"/>
  <c r="G102" i="43"/>
  <c r="C102" i="43"/>
  <c r="B102" i="43"/>
  <c r="G101" i="43"/>
  <c r="J101" i="43" s="1"/>
  <c r="C101" i="43"/>
  <c r="B101" i="43"/>
  <c r="G100" i="43"/>
  <c r="J100" i="43" s="1"/>
  <c r="C100" i="43"/>
  <c r="B100" i="43"/>
  <c r="G99" i="43"/>
  <c r="J99" i="43" s="1"/>
  <c r="C99" i="43"/>
  <c r="B99" i="43"/>
  <c r="G98" i="43"/>
  <c r="J98" i="43" s="1"/>
  <c r="C98" i="43"/>
  <c r="B98" i="43"/>
  <c r="G97" i="43"/>
  <c r="J97" i="43" s="1"/>
  <c r="C97" i="43"/>
  <c r="B97" i="43"/>
  <c r="G96" i="43"/>
  <c r="J96" i="43" s="1"/>
  <c r="C96" i="43"/>
  <c r="B96" i="43"/>
  <c r="G95" i="43"/>
  <c r="J95" i="43" s="1"/>
  <c r="C95" i="43"/>
  <c r="B95" i="43"/>
  <c r="G94" i="43"/>
  <c r="J94" i="43" s="1"/>
  <c r="C94" i="43"/>
  <c r="B94" i="43"/>
  <c r="G93" i="43"/>
  <c r="J93" i="43" s="1"/>
  <c r="C93" i="43"/>
  <c r="B93" i="43"/>
  <c r="G92" i="43"/>
  <c r="J92" i="43" s="1"/>
  <c r="C92" i="43"/>
  <c r="B92" i="43"/>
  <c r="G91" i="43"/>
  <c r="J91" i="43" s="1"/>
  <c r="C91" i="43"/>
  <c r="B91" i="43"/>
  <c r="G90" i="43"/>
  <c r="J90" i="43" s="1"/>
  <c r="C90" i="43"/>
  <c r="B90" i="43"/>
  <c r="G89" i="43"/>
  <c r="J89" i="43" s="1"/>
  <c r="C89" i="43"/>
  <c r="B89" i="43"/>
  <c r="G88" i="43"/>
  <c r="J88" i="43" s="1"/>
  <c r="C88" i="43"/>
  <c r="B88" i="43"/>
  <c r="G87" i="43"/>
  <c r="J87" i="43" s="1"/>
  <c r="C87" i="43"/>
  <c r="B87" i="43"/>
  <c r="G86" i="43"/>
  <c r="J86" i="43" s="1"/>
  <c r="C86" i="43"/>
  <c r="B86" i="43"/>
  <c r="G85" i="43"/>
  <c r="J85" i="43" s="1"/>
  <c r="C85" i="43"/>
  <c r="B85" i="43"/>
  <c r="G84" i="43"/>
  <c r="J84" i="43" s="1"/>
  <c r="C84" i="43"/>
  <c r="B84" i="43"/>
  <c r="G83" i="43"/>
  <c r="J83" i="43" s="1"/>
  <c r="C83" i="43"/>
  <c r="B83" i="43"/>
  <c r="G82" i="43"/>
  <c r="J82" i="43" s="1"/>
  <c r="C82" i="43"/>
  <c r="B82" i="43"/>
  <c r="G81" i="43"/>
  <c r="J81" i="43" s="1"/>
  <c r="C81" i="43"/>
  <c r="B81" i="43"/>
  <c r="G80" i="43"/>
  <c r="J80" i="43" s="1"/>
  <c r="C80" i="43"/>
  <c r="B80" i="43"/>
  <c r="G79" i="43"/>
  <c r="J79" i="43" s="1"/>
  <c r="C79" i="43"/>
  <c r="B79" i="43"/>
  <c r="G78" i="43"/>
  <c r="J78" i="43" s="1"/>
  <c r="C78" i="43"/>
  <c r="B78" i="43"/>
  <c r="G77" i="43"/>
  <c r="J77" i="43" s="1"/>
  <c r="C77" i="43"/>
  <c r="B77" i="43"/>
  <c r="G76" i="43"/>
  <c r="J76" i="43" s="1"/>
  <c r="C76" i="43"/>
  <c r="B76" i="43"/>
  <c r="G75" i="43"/>
  <c r="J75" i="43" s="1"/>
  <c r="C75" i="43"/>
  <c r="B75" i="43"/>
  <c r="G74" i="43"/>
  <c r="J74" i="43" s="1"/>
  <c r="C74" i="43"/>
  <c r="B74" i="43"/>
  <c r="G73" i="43"/>
  <c r="J73" i="43" s="1"/>
  <c r="C73" i="43"/>
  <c r="B73" i="43"/>
  <c r="G72" i="43"/>
  <c r="J72" i="43" s="1"/>
  <c r="C72" i="43"/>
  <c r="B72" i="43"/>
  <c r="G71" i="43"/>
  <c r="J71" i="43" s="1"/>
  <c r="C71" i="43"/>
  <c r="B71" i="43"/>
  <c r="G70" i="43"/>
  <c r="J70" i="43" s="1"/>
  <c r="C70" i="43"/>
  <c r="B70" i="43"/>
  <c r="G69" i="43"/>
  <c r="J69" i="43" s="1"/>
  <c r="C69" i="43"/>
  <c r="B69" i="43"/>
  <c r="G68" i="43"/>
  <c r="J68" i="43" s="1"/>
  <c r="C68" i="43"/>
  <c r="B68" i="43"/>
  <c r="G67" i="43"/>
  <c r="J67" i="43" s="1"/>
  <c r="C67" i="43"/>
  <c r="B67" i="43"/>
  <c r="G66" i="43"/>
  <c r="J66" i="43" s="1"/>
  <c r="C66" i="43"/>
  <c r="B66" i="43"/>
  <c r="G65" i="43"/>
  <c r="J65" i="43" s="1"/>
  <c r="C65" i="43"/>
  <c r="B65" i="43"/>
  <c r="G64" i="43"/>
  <c r="J64" i="43" s="1"/>
  <c r="C64" i="43"/>
  <c r="B64" i="43"/>
  <c r="G63" i="43"/>
  <c r="J63" i="43" s="1"/>
  <c r="C63" i="43"/>
  <c r="B63" i="43"/>
  <c r="G62" i="43"/>
  <c r="J62" i="43" s="1"/>
  <c r="C62" i="43"/>
  <c r="B62" i="43"/>
  <c r="G61" i="43"/>
  <c r="J61" i="43" s="1"/>
  <c r="C61" i="43"/>
  <c r="B61" i="43"/>
  <c r="G60" i="43"/>
  <c r="J60" i="43" s="1"/>
  <c r="C60" i="43"/>
  <c r="B60" i="43"/>
  <c r="G59" i="43"/>
  <c r="J59" i="43" s="1"/>
  <c r="C59" i="43"/>
  <c r="B59" i="43"/>
  <c r="G58" i="43"/>
  <c r="J58" i="43" s="1"/>
  <c r="C58" i="43"/>
  <c r="B58" i="43"/>
  <c r="G57" i="43"/>
  <c r="J57" i="43" s="1"/>
  <c r="C57" i="43"/>
  <c r="B57" i="43"/>
  <c r="G56" i="43"/>
  <c r="J56" i="43" s="1"/>
  <c r="C56" i="43"/>
  <c r="B56" i="43"/>
  <c r="G55" i="43"/>
  <c r="J55" i="43" s="1"/>
  <c r="C55" i="43"/>
  <c r="B55" i="43"/>
  <c r="G54" i="43"/>
  <c r="J54" i="43" s="1"/>
  <c r="C54" i="43"/>
  <c r="B54" i="43"/>
  <c r="G53" i="43"/>
  <c r="J53" i="43" s="1"/>
  <c r="C53" i="43"/>
  <c r="B53" i="43"/>
  <c r="G52" i="43"/>
  <c r="J52" i="43" s="1"/>
  <c r="C52" i="43"/>
  <c r="B52" i="43"/>
  <c r="G51" i="43"/>
  <c r="J51" i="43" s="1"/>
  <c r="C51" i="43"/>
  <c r="B51" i="43"/>
  <c r="G50" i="43"/>
  <c r="J50" i="43" s="1"/>
  <c r="C50" i="43"/>
  <c r="B50" i="43"/>
  <c r="G49" i="43"/>
  <c r="J49" i="43" s="1"/>
  <c r="C49" i="43"/>
  <c r="B49" i="43"/>
  <c r="G48" i="43"/>
  <c r="J48" i="43" s="1"/>
  <c r="C48" i="43"/>
  <c r="B48" i="43"/>
  <c r="G47" i="43"/>
  <c r="J47" i="43" s="1"/>
  <c r="C47" i="43"/>
  <c r="B47" i="43"/>
  <c r="J46" i="43"/>
  <c r="G46" i="43"/>
  <c r="C46" i="43"/>
  <c r="B46" i="43"/>
  <c r="G45" i="43"/>
  <c r="J45" i="43" s="1"/>
  <c r="C45" i="43"/>
  <c r="B45" i="43"/>
  <c r="G44" i="43"/>
  <c r="J44" i="43" s="1"/>
  <c r="C44" i="43"/>
  <c r="B44" i="43"/>
  <c r="G43" i="43"/>
  <c r="J43" i="43" s="1"/>
  <c r="C43" i="43"/>
  <c r="B43" i="43"/>
  <c r="G42" i="43"/>
  <c r="J42" i="43" s="1"/>
  <c r="C42" i="43"/>
  <c r="B42" i="43"/>
  <c r="G41" i="43"/>
  <c r="J41" i="43" s="1"/>
  <c r="C41" i="43"/>
  <c r="B41" i="43"/>
  <c r="G40" i="43"/>
  <c r="J40" i="43" s="1"/>
  <c r="C40" i="43"/>
  <c r="B40" i="43"/>
  <c r="G39" i="43"/>
  <c r="J39" i="43" s="1"/>
  <c r="C39" i="43"/>
  <c r="B39" i="43"/>
  <c r="G38" i="43"/>
  <c r="J38" i="43" s="1"/>
  <c r="C38" i="43"/>
  <c r="B38" i="43"/>
  <c r="G37" i="43"/>
  <c r="J37" i="43" s="1"/>
  <c r="C37" i="43"/>
  <c r="B37" i="43"/>
  <c r="G36" i="43"/>
  <c r="J36" i="43" s="1"/>
  <c r="C36" i="43"/>
  <c r="B36" i="43"/>
  <c r="G35" i="43"/>
  <c r="J35" i="43" s="1"/>
  <c r="C35" i="43"/>
  <c r="B35" i="43"/>
  <c r="G34" i="43"/>
  <c r="J34" i="43" s="1"/>
  <c r="C34" i="43"/>
  <c r="B34" i="43"/>
  <c r="G33" i="43"/>
  <c r="J33" i="43" s="1"/>
  <c r="C33" i="43"/>
  <c r="B33" i="43"/>
  <c r="G32" i="43"/>
  <c r="J32" i="43" s="1"/>
  <c r="C32" i="43"/>
  <c r="B32" i="43"/>
  <c r="G31" i="43"/>
  <c r="J31" i="43" s="1"/>
  <c r="C31" i="43"/>
  <c r="B31" i="43"/>
  <c r="G30" i="43"/>
  <c r="J30" i="43" s="1"/>
  <c r="C30" i="43"/>
  <c r="B30" i="43"/>
  <c r="G29" i="43"/>
  <c r="J29" i="43" s="1"/>
  <c r="C29" i="43"/>
  <c r="B29" i="43"/>
  <c r="G28" i="43"/>
  <c r="J28" i="43" s="1"/>
  <c r="C28" i="43"/>
  <c r="B28" i="43"/>
  <c r="G27" i="43"/>
  <c r="J27" i="43" s="1"/>
  <c r="C27" i="43"/>
  <c r="B27" i="43"/>
  <c r="G26" i="43"/>
  <c r="J26" i="43" s="1"/>
  <c r="C26" i="43"/>
  <c r="B26" i="43"/>
  <c r="G25" i="43"/>
  <c r="J25" i="43" s="1"/>
  <c r="C25" i="43"/>
  <c r="B25" i="43"/>
  <c r="G24" i="43"/>
  <c r="J24" i="43" s="1"/>
  <c r="C24" i="43"/>
  <c r="B24" i="43"/>
  <c r="G23" i="43"/>
  <c r="J23" i="43" s="1"/>
  <c r="C23" i="43"/>
  <c r="B23" i="43"/>
  <c r="G22" i="43"/>
  <c r="J22" i="43" s="1"/>
  <c r="C22" i="43"/>
  <c r="B22" i="43"/>
  <c r="G21" i="43"/>
  <c r="J21" i="43" s="1"/>
  <c r="C21" i="43"/>
  <c r="B21" i="43"/>
  <c r="G20" i="43"/>
  <c r="J20" i="43" s="1"/>
  <c r="C20" i="43"/>
  <c r="B20" i="43"/>
  <c r="G19" i="43"/>
  <c r="J19" i="43" s="1"/>
  <c r="C19" i="43"/>
  <c r="B19" i="43"/>
  <c r="A19" i="43"/>
  <c r="A20" i="43" s="1"/>
  <c r="A21" i="43" s="1"/>
  <c r="A22" i="43" s="1"/>
  <c r="A23" i="43" s="1"/>
  <c r="A24" i="43" s="1"/>
  <c r="A25" i="43" s="1"/>
  <c r="A26" i="43" s="1"/>
  <c r="A27" i="43" s="1"/>
  <c r="A28" i="43" s="1"/>
  <c r="A29" i="43" s="1"/>
  <c r="A30" i="43" s="1"/>
  <c r="A31" i="43" s="1"/>
  <c r="A32" i="43" s="1"/>
  <c r="A33" i="43" s="1"/>
  <c r="A34" i="43" s="1"/>
  <c r="A35" i="43" s="1"/>
  <c r="A36" i="43" s="1"/>
  <c r="A37" i="43" s="1"/>
  <c r="A38" i="43" s="1"/>
  <c r="A39" i="43" s="1"/>
  <c r="A40" i="43" s="1"/>
  <c r="A41" i="43" s="1"/>
  <c r="A42" i="43" s="1"/>
  <c r="A43" i="43" s="1"/>
  <c r="A44" i="43" s="1"/>
  <c r="A45" i="43" s="1"/>
  <c r="A46" i="43" s="1"/>
  <c r="A47" i="43" s="1"/>
  <c r="A48" i="43" s="1"/>
  <c r="A49" i="43" s="1"/>
  <c r="A50" i="43" s="1"/>
  <c r="A51" i="43" s="1"/>
  <c r="A52" i="43" s="1"/>
  <c r="A53" i="43" s="1"/>
  <c r="A54" i="43" s="1"/>
  <c r="A55" i="43" s="1"/>
  <c r="A56" i="43" s="1"/>
  <c r="A57" i="43" s="1"/>
  <c r="A58" i="43" s="1"/>
  <c r="A59" i="43" s="1"/>
  <c r="A60" i="43" s="1"/>
  <c r="A61" i="43" s="1"/>
  <c r="A62" i="43" s="1"/>
  <c r="A63" i="43" s="1"/>
  <c r="A64" i="43" s="1"/>
  <c r="A65" i="43" s="1"/>
  <c r="A66" i="43" s="1"/>
  <c r="A67" i="43" s="1"/>
  <c r="A68" i="43" s="1"/>
  <c r="A69" i="43" s="1"/>
  <c r="A70" i="43" s="1"/>
  <c r="A71" i="43" s="1"/>
  <c r="A72" i="43" s="1"/>
  <c r="A73" i="43" s="1"/>
  <c r="A74" i="43" s="1"/>
  <c r="A75" i="43" s="1"/>
  <c r="A76" i="43" s="1"/>
  <c r="A77" i="43" s="1"/>
  <c r="A78" i="43" s="1"/>
  <c r="A79" i="43" s="1"/>
  <c r="A80" i="43" s="1"/>
  <c r="A81" i="43" s="1"/>
  <c r="A82" i="43" s="1"/>
  <c r="A83" i="43" s="1"/>
  <c r="A84" i="43" s="1"/>
  <c r="A85" i="43" s="1"/>
  <c r="A86" i="43" s="1"/>
  <c r="A87" i="43" s="1"/>
  <c r="A88" i="43" s="1"/>
  <c r="A89" i="43" s="1"/>
  <c r="A90" i="43" s="1"/>
  <c r="A91" i="43" s="1"/>
  <c r="A92" i="43" s="1"/>
  <c r="A93" i="43" s="1"/>
  <c r="A94" i="43" s="1"/>
  <c r="A95" i="43" s="1"/>
  <c r="A96" i="43" s="1"/>
  <c r="A97" i="43" s="1"/>
  <c r="A98" i="43" s="1"/>
  <c r="A99" i="43" s="1"/>
  <c r="A100" i="43" s="1"/>
  <c r="A101" i="43" s="1"/>
  <c r="A102" i="43" s="1"/>
  <c r="A103" i="43" s="1"/>
  <c r="A104" i="43" s="1"/>
  <c r="A105" i="43" s="1"/>
  <c r="A106" i="43" s="1"/>
  <c r="A107" i="43" s="1"/>
  <c r="A108" i="43" s="1"/>
  <c r="A109" i="43" s="1"/>
  <c r="A110" i="43" s="1"/>
  <c r="A111" i="43" s="1"/>
  <c r="A112" i="43" s="1"/>
  <c r="A113" i="43" s="1"/>
  <c r="A114" i="43" s="1"/>
  <c r="A115" i="43" s="1"/>
  <c r="A116" i="43" s="1"/>
  <c r="G18" i="43"/>
  <c r="J18" i="43" s="1"/>
  <c r="C18" i="43"/>
  <c r="B18" i="43"/>
  <c r="L20" i="42"/>
  <c r="H38" i="42"/>
  <c r="H24" i="42"/>
  <c r="H26" i="42" s="1"/>
  <c r="I19" i="42"/>
  <c r="I22" i="42" s="1"/>
  <c r="I24" i="42" s="1"/>
  <c r="J117" i="43" l="1"/>
  <c r="I25" i="44"/>
  <c r="J120" i="43"/>
  <c r="I25" i="42"/>
  <c r="I26" i="42" s="1"/>
  <c r="L20" i="41"/>
  <c r="H38" i="41"/>
  <c r="H24" i="41"/>
  <c r="H26" i="41" s="1"/>
  <c r="I19" i="41"/>
  <c r="I22" i="41" s="1"/>
  <c r="L20" i="40"/>
  <c r="H37" i="40"/>
  <c r="H23" i="40"/>
  <c r="H25" i="40" s="1"/>
  <c r="I19" i="40"/>
  <c r="I21" i="40" s="1"/>
  <c r="J121" i="43" l="1"/>
  <c r="J122" i="43"/>
  <c r="I25" i="41"/>
  <c r="I24" i="41"/>
  <c r="I23" i="40"/>
  <c r="I24" i="40"/>
  <c r="I36" i="39"/>
  <c r="I24" i="39"/>
  <c r="I23" i="39"/>
  <c r="I25" i="39" s="1"/>
  <c r="L19" i="39"/>
  <c r="G18" i="39"/>
  <c r="J18" i="39" s="1"/>
  <c r="J19" i="39" s="1"/>
  <c r="C18" i="39"/>
  <c r="B18" i="39"/>
  <c r="I36" i="38"/>
  <c r="I24" i="38"/>
  <c r="I23" i="38"/>
  <c r="I25" i="38" s="1"/>
  <c r="G18" i="38"/>
  <c r="J18" i="38" s="1"/>
  <c r="J19" i="38" s="1"/>
  <c r="C18" i="38"/>
  <c r="B18" i="38"/>
  <c r="I26" i="41" l="1"/>
  <c r="J123" i="43"/>
  <c r="I25" i="40"/>
  <c r="J21" i="39"/>
  <c r="J22" i="39" s="1"/>
  <c r="J21" i="38"/>
  <c r="J22" i="38" s="1"/>
  <c r="J23" i="39" l="1"/>
  <c r="J24" i="39"/>
  <c r="J23" i="38"/>
  <c r="J24" i="38"/>
  <c r="J25" i="39" l="1"/>
  <c r="J25" i="38"/>
  <c r="I36" i="37"/>
  <c r="J20" i="37"/>
  <c r="J21" i="37" s="1"/>
  <c r="J23" i="37" l="1"/>
  <c r="J24" i="37"/>
  <c r="C18" i="35"/>
  <c r="I37" i="36"/>
  <c r="I25" i="36"/>
  <c r="I24" i="36"/>
  <c r="I26" i="36" s="1"/>
  <c r="J19" i="36"/>
  <c r="C19" i="36"/>
  <c r="B19" i="36"/>
  <c r="A19" i="36"/>
  <c r="G18" i="36"/>
  <c r="J18" i="36" s="1"/>
  <c r="J20" i="36" s="1"/>
  <c r="C18" i="36"/>
  <c r="B18" i="36"/>
  <c r="I51" i="35"/>
  <c r="I39" i="35"/>
  <c r="I38" i="35"/>
  <c r="I40" i="35" s="1"/>
  <c r="L34" i="35"/>
  <c r="G33" i="35"/>
  <c r="J33" i="35" s="1"/>
  <c r="C33" i="35"/>
  <c r="B33" i="35"/>
  <c r="J32" i="35"/>
  <c r="C32" i="35"/>
  <c r="B32" i="35"/>
  <c r="J31" i="35"/>
  <c r="C31" i="35"/>
  <c r="B31" i="35"/>
  <c r="J30" i="35"/>
  <c r="C30" i="35"/>
  <c r="B30" i="35"/>
  <c r="J29" i="35"/>
  <c r="C29" i="35"/>
  <c r="B29" i="35"/>
  <c r="J28" i="35"/>
  <c r="C28" i="35"/>
  <c r="B28" i="35"/>
  <c r="J27" i="35"/>
  <c r="C27" i="35"/>
  <c r="B27" i="35"/>
  <c r="J26" i="35"/>
  <c r="C26" i="35"/>
  <c r="B26" i="35"/>
  <c r="J25" i="35"/>
  <c r="C25" i="35"/>
  <c r="B25" i="35"/>
  <c r="G24" i="35"/>
  <c r="J24" i="35" s="1"/>
  <c r="C24" i="35"/>
  <c r="B24" i="35"/>
  <c r="G23" i="35"/>
  <c r="J23" i="35" s="1"/>
  <c r="C23" i="35"/>
  <c r="B23" i="35"/>
  <c r="G22" i="35"/>
  <c r="J22" i="35" s="1"/>
  <c r="C22" i="35"/>
  <c r="B22" i="35"/>
  <c r="J21" i="35"/>
  <c r="C21" i="35"/>
  <c r="B21" i="35"/>
  <c r="J20" i="35"/>
  <c r="C20" i="35"/>
  <c r="B20" i="35"/>
  <c r="J19" i="35"/>
  <c r="G19" i="35"/>
  <c r="C19" i="35"/>
  <c r="B19" i="35"/>
  <c r="A19" i="35"/>
  <c r="A20" i="35" s="1"/>
  <c r="A21" i="35" s="1"/>
  <c r="A22" i="35" s="1"/>
  <c r="A23" i="35" s="1"/>
  <c r="A24" i="35" s="1"/>
  <c r="A25" i="35" s="1"/>
  <c r="A26" i="35" s="1"/>
  <c r="A27" i="35" s="1"/>
  <c r="A28" i="35" s="1"/>
  <c r="A29" i="35" s="1"/>
  <c r="A30" i="35" s="1"/>
  <c r="A31" i="35" s="1"/>
  <c r="A32" i="35" s="1"/>
  <c r="A33" i="35" s="1"/>
  <c r="G18" i="35"/>
  <c r="J18" i="35" s="1"/>
  <c r="B18" i="35"/>
  <c r="J34" i="35" l="1"/>
  <c r="J36" i="35" s="1"/>
  <c r="J37" i="35" s="1"/>
  <c r="J25" i="37"/>
  <c r="J22" i="36"/>
  <c r="J23" i="36" s="1"/>
  <c r="I40" i="34"/>
  <c r="I29" i="34"/>
  <c r="I28" i="34"/>
  <c r="I30" i="34" s="1"/>
  <c r="J23" i="34"/>
  <c r="C23" i="34"/>
  <c r="B23" i="34"/>
  <c r="J22" i="34"/>
  <c r="C22" i="34"/>
  <c r="B22" i="34"/>
  <c r="G21" i="34"/>
  <c r="J21" i="34" s="1"/>
  <c r="C21" i="34"/>
  <c r="B21" i="34"/>
  <c r="J20" i="34"/>
  <c r="C20" i="34"/>
  <c r="B20" i="34"/>
  <c r="J19" i="34"/>
  <c r="C19" i="34"/>
  <c r="B19" i="34"/>
  <c r="A19" i="34"/>
  <c r="A20" i="34" s="1"/>
  <c r="A21" i="34" s="1"/>
  <c r="A22" i="34" s="1"/>
  <c r="A23" i="34" s="1"/>
  <c r="G18" i="34"/>
  <c r="J18" i="34" s="1"/>
  <c r="C18" i="34"/>
  <c r="B18" i="34"/>
  <c r="I48" i="33"/>
  <c r="I36" i="33"/>
  <c r="I35" i="33"/>
  <c r="I37" i="33" s="1"/>
  <c r="L31" i="33"/>
  <c r="J30" i="33"/>
  <c r="C30" i="33"/>
  <c r="B30" i="33"/>
  <c r="G29" i="33"/>
  <c r="J29" i="33" s="1"/>
  <c r="C29" i="33"/>
  <c r="B29" i="33"/>
  <c r="J28" i="33"/>
  <c r="C28" i="33"/>
  <c r="B28" i="33"/>
  <c r="G27" i="33"/>
  <c r="J27" i="33" s="1"/>
  <c r="C27" i="33"/>
  <c r="B27" i="33"/>
  <c r="J26" i="33"/>
  <c r="C26" i="33"/>
  <c r="B26" i="33"/>
  <c r="J25" i="33"/>
  <c r="C25" i="33"/>
  <c r="B25" i="33"/>
  <c r="J24" i="33"/>
  <c r="C24" i="33"/>
  <c r="B24" i="33"/>
  <c r="J23" i="33"/>
  <c r="C23" i="33"/>
  <c r="B23" i="33"/>
  <c r="J22" i="33"/>
  <c r="C22" i="33"/>
  <c r="B22" i="33"/>
  <c r="G21" i="33"/>
  <c r="J21" i="33" s="1"/>
  <c r="C21" i="33"/>
  <c r="B21" i="33"/>
  <c r="J20" i="33"/>
  <c r="C20" i="33"/>
  <c r="B20" i="33"/>
  <c r="J19" i="33"/>
  <c r="C19" i="33"/>
  <c r="B19" i="33"/>
  <c r="A19" i="33"/>
  <c r="A20" i="33" s="1"/>
  <c r="A21" i="33" s="1"/>
  <c r="A22" i="33" s="1"/>
  <c r="A23" i="33" s="1"/>
  <c r="A24" i="33" s="1"/>
  <c r="A25" i="33" s="1"/>
  <c r="A26" i="33" s="1"/>
  <c r="A27" i="33" s="1"/>
  <c r="A28" i="33" s="1"/>
  <c r="A29" i="33" s="1"/>
  <c r="A30" i="33" s="1"/>
  <c r="J18" i="33"/>
  <c r="C18" i="33"/>
  <c r="B18" i="33"/>
  <c r="G37" i="32"/>
  <c r="G27" i="32"/>
  <c r="H20" i="32"/>
  <c r="H19" i="32"/>
  <c r="A19" i="32"/>
  <c r="A20" i="32" s="1"/>
  <c r="H18" i="32"/>
  <c r="J31" i="33" l="1"/>
  <c r="J24" i="34"/>
  <c r="J26" i="34" s="1"/>
  <c r="J27" i="34" s="1"/>
  <c r="H21" i="32"/>
  <c r="H24" i="32" s="1"/>
  <c r="H26" i="32" s="1"/>
  <c r="J24" i="36"/>
  <c r="J25" i="36"/>
  <c r="J39" i="35"/>
  <c r="J38" i="35"/>
  <c r="J40" i="35" s="1"/>
  <c r="J33" i="33"/>
  <c r="J34" i="33" s="1"/>
  <c r="H25" i="32" l="1"/>
  <c r="H27" i="32"/>
  <c r="J26" i="36"/>
  <c r="J28" i="34"/>
  <c r="J29" i="34"/>
  <c r="J35" i="33"/>
  <c r="J36" i="33"/>
  <c r="J30" i="34" l="1"/>
  <c r="J37" i="33"/>
  <c r="I33" i="31"/>
  <c r="J18" i="31"/>
  <c r="J19" i="31" s="1"/>
  <c r="J21" i="31" l="1"/>
  <c r="J22" i="31"/>
  <c r="J23" i="31" l="1"/>
  <c r="H38" i="30" l="1"/>
  <c r="H24" i="30"/>
  <c r="H26" i="30" s="1"/>
  <c r="I22" i="30"/>
  <c r="I25" i="30" s="1"/>
  <c r="M20" i="30"/>
  <c r="I19" i="30"/>
  <c r="I24" i="30" l="1"/>
  <c r="I26" i="30" s="1"/>
  <c r="J18" i="29"/>
  <c r="J19" i="29" s="1"/>
  <c r="I33" i="29"/>
  <c r="J22" i="29" l="1"/>
  <c r="J21" i="29"/>
  <c r="N17" i="1"/>
  <c r="O17" i="1" s="1"/>
  <c r="P17" i="1" l="1"/>
  <c r="Q17" i="1" s="1"/>
  <c r="J23" i="29"/>
  <c r="H37" i="28"/>
  <c r="H23" i="28"/>
  <c r="H22" i="28"/>
  <c r="H25" i="28" s="1"/>
  <c r="I19" i="28"/>
  <c r="I20" i="28" s="1"/>
  <c r="I22" i="28" s="1"/>
  <c r="H36" i="27"/>
  <c r="H22" i="27"/>
  <c r="H21" i="27"/>
  <c r="H24" i="27" s="1"/>
  <c r="I18" i="27"/>
  <c r="I19" i="27" s="1"/>
  <c r="I21" i="27" s="1"/>
  <c r="H36" i="26"/>
  <c r="H22" i="26"/>
  <c r="H21" i="26"/>
  <c r="H24" i="26" s="1"/>
  <c r="I18" i="26"/>
  <c r="I19" i="26" s="1"/>
  <c r="I21" i="26" s="1"/>
  <c r="H36" i="25"/>
  <c r="H22" i="25"/>
  <c r="H21" i="25"/>
  <c r="H24" i="25" s="1"/>
  <c r="I18" i="25"/>
  <c r="I19" i="25" s="1"/>
  <c r="I21" i="25" s="1"/>
  <c r="H36" i="24"/>
  <c r="H22" i="24"/>
  <c r="H21" i="24"/>
  <c r="H24" i="24" s="1"/>
  <c r="I18" i="24"/>
  <c r="I19" i="24" s="1"/>
  <c r="I21" i="24" s="1"/>
  <c r="H36" i="23"/>
  <c r="H22" i="23"/>
  <c r="H21" i="23"/>
  <c r="H24" i="23" s="1"/>
  <c r="I18" i="23"/>
  <c r="I19" i="23" s="1"/>
  <c r="I21" i="23" s="1"/>
  <c r="H36" i="22"/>
  <c r="H22" i="22"/>
  <c r="H21" i="22"/>
  <c r="H24" i="22" s="1"/>
  <c r="I18" i="22"/>
  <c r="I19" i="22" s="1"/>
  <c r="H36" i="21"/>
  <c r="H22" i="21"/>
  <c r="H21" i="21"/>
  <c r="H24" i="21" s="1"/>
  <c r="I18" i="21"/>
  <c r="I19" i="21" s="1"/>
  <c r="H36" i="20"/>
  <c r="H22" i="20"/>
  <c r="H21" i="20"/>
  <c r="H24" i="20" s="1"/>
  <c r="I18" i="20"/>
  <c r="I19" i="20" s="1"/>
  <c r="I21" i="20" s="1"/>
  <c r="H36" i="19"/>
  <c r="H22" i="19"/>
  <c r="H21" i="19"/>
  <c r="H24" i="19" s="1"/>
  <c r="I18" i="19"/>
  <c r="I19" i="19" s="1"/>
  <c r="H36" i="18"/>
  <c r="H22" i="18"/>
  <c r="H21" i="18"/>
  <c r="H24" i="18" s="1"/>
  <c r="I18" i="18"/>
  <c r="I19" i="18" s="1"/>
  <c r="I23" i="18" s="1"/>
  <c r="H36" i="17"/>
  <c r="H22" i="17"/>
  <c r="H21" i="17"/>
  <c r="H24" i="17" s="1"/>
  <c r="I18" i="17"/>
  <c r="I19" i="17" s="1"/>
  <c r="I21" i="17" s="1"/>
  <c r="H36" i="16"/>
  <c r="H22" i="16"/>
  <c r="H21" i="16"/>
  <c r="H24" i="16" s="1"/>
  <c r="I18" i="16"/>
  <c r="I19" i="16" s="1"/>
  <c r="I21" i="16" s="1"/>
  <c r="H36" i="15"/>
  <c r="H22" i="15"/>
  <c r="H21" i="15"/>
  <c r="H24" i="15" s="1"/>
  <c r="I18" i="15"/>
  <c r="I19" i="15" s="1"/>
  <c r="I21" i="15" s="1"/>
  <c r="H36" i="13"/>
  <c r="H22" i="13"/>
  <c r="H21" i="13"/>
  <c r="H24" i="13" s="1"/>
  <c r="I18" i="13"/>
  <c r="I19" i="13" s="1"/>
  <c r="H36" i="12"/>
  <c r="H22" i="12"/>
  <c r="H21" i="12"/>
  <c r="H24" i="12" s="1"/>
  <c r="I18" i="12"/>
  <c r="I19" i="12" s="1"/>
  <c r="I24" i="28" l="1"/>
  <c r="I25" i="28" s="1"/>
  <c r="I23" i="27"/>
  <c r="I24" i="27" s="1"/>
  <c r="I23" i="26"/>
  <c r="I24" i="26" s="1"/>
  <c r="I23" i="25"/>
  <c r="I24" i="25" s="1"/>
  <c r="I23" i="24"/>
  <c r="I24" i="24" s="1"/>
  <c r="I23" i="23"/>
  <c r="I24" i="23" s="1"/>
  <c r="I21" i="22"/>
  <c r="I23" i="22"/>
  <c r="I21" i="21"/>
  <c r="I23" i="21"/>
  <c r="I23" i="20"/>
  <c r="I24" i="20" s="1"/>
  <c r="I21" i="19"/>
  <c r="I23" i="19"/>
  <c r="I21" i="18"/>
  <c r="I24" i="18" s="1"/>
  <c r="I23" i="17"/>
  <c r="I24" i="17" s="1"/>
  <c r="I23" i="16"/>
  <c r="I24" i="16" s="1"/>
  <c r="I23" i="15"/>
  <c r="I24" i="15" s="1"/>
  <c r="I21" i="13"/>
  <c r="I23" i="13"/>
  <c r="I24" i="13" s="1"/>
  <c r="I21" i="12"/>
  <c r="I23" i="12"/>
  <c r="I24" i="12" l="1"/>
  <c r="I24" i="19"/>
  <c r="I24" i="22"/>
  <c r="I24" i="21"/>
  <c r="H36" i="1" l="1"/>
  <c r="H22" i="1"/>
  <c r="H21" i="1"/>
  <c r="H24" i="1" s="1"/>
  <c r="I18" i="1"/>
  <c r="I19" i="1" s="1"/>
  <c r="I22" i="1" s="1"/>
  <c r="I21" i="1" l="1"/>
  <c r="I23" i="1"/>
  <c r="I24" i="1" l="1"/>
  <c r="M20" i="11"/>
  <c r="H38" i="11"/>
  <c r="H24" i="11"/>
  <c r="H26" i="11" s="1"/>
  <c r="I19" i="11"/>
  <c r="I22" i="11" s="1"/>
  <c r="M20" i="10"/>
  <c r="I24" i="11" l="1"/>
  <c r="I25" i="11"/>
  <c r="I26" i="11" l="1"/>
  <c r="H38" i="10"/>
  <c r="H24" i="10"/>
  <c r="H26" i="10" s="1"/>
  <c r="I19" i="10"/>
  <c r="I22" i="10" s="1"/>
  <c r="I25" i="10" s="1"/>
  <c r="M20" i="8"/>
  <c r="I24" i="10" l="1"/>
  <c r="I26" i="10" s="1"/>
  <c r="I33" i="9" l="1"/>
  <c r="J18" i="9"/>
  <c r="J19" i="9" s="1"/>
  <c r="H38" i="8"/>
  <c r="H24" i="8"/>
  <c r="H26" i="8" s="1"/>
  <c r="I19" i="8"/>
  <c r="I22" i="8" s="1"/>
  <c r="I25" i="8" s="1"/>
  <c r="J22" i="9" l="1"/>
  <c r="M22" i="9" s="1"/>
  <c r="J21" i="9"/>
  <c r="I24" i="8"/>
  <c r="I26" i="8" s="1"/>
  <c r="J23" i="9" l="1"/>
  <c r="M21" i="9"/>
  <c r="I84" i="7" l="1"/>
  <c r="I72" i="7"/>
  <c r="I71" i="7"/>
  <c r="I73" i="7" s="1"/>
  <c r="L67" i="7"/>
  <c r="G66" i="7"/>
  <c r="J66" i="7" s="1"/>
  <c r="C66" i="7"/>
  <c r="B66" i="7"/>
  <c r="G65" i="7"/>
  <c r="J65" i="7" s="1"/>
  <c r="C65" i="7"/>
  <c r="B65" i="7"/>
  <c r="J64" i="7"/>
  <c r="G64" i="7"/>
  <c r="C64" i="7"/>
  <c r="B64" i="7"/>
  <c r="G63" i="7"/>
  <c r="J63" i="7" s="1"/>
  <c r="C63" i="7"/>
  <c r="B63" i="7"/>
  <c r="G62" i="7"/>
  <c r="J62" i="7" s="1"/>
  <c r="C62" i="7"/>
  <c r="B62" i="7"/>
  <c r="G61" i="7"/>
  <c r="J61" i="7" s="1"/>
  <c r="C61" i="7"/>
  <c r="B61" i="7"/>
  <c r="G60" i="7"/>
  <c r="J60" i="7" s="1"/>
  <c r="C60" i="7"/>
  <c r="B60" i="7"/>
  <c r="G59" i="7"/>
  <c r="J59" i="7" s="1"/>
  <c r="C59" i="7"/>
  <c r="B59" i="7"/>
  <c r="G58" i="7"/>
  <c r="J58" i="7" s="1"/>
  <c r="C58" i="7"/>
  <c r="B58" i="7"/>
  <c r="G57" i="7"/>
  <c r="J57" i="7" s="1"/>
  <c r="C57" i="7"/>
  <c r="B57" i="7"/>
  <c r="G56" i="7"/>
  <c r="J56" i="7" s="1"/>
  <c r="C56" i="7"/>
  <c r="B56" i="7"/>
  <c r="G55" i="7"/>
  <c r="J55" i="7" s="1"/>
  <c r="C55" i="7"/>
  <c r="B55" i="7"/>
  <c r="G54" i="7"/>
  <c r="J54" i="7" s="1"/>
  <c r="C54" i="7"/>
  <c r="B54" i="7"/>
  <c r="G53" i="7"/>
  <c r="J53" i="7" s="1"/>
  <c r="C53" i="7"/>
  <c r="B53" i="7"/>
  <c r="G52" i="7"/>
  <c r="J52" i="7" s="1"/>
  <c r="C52" i="7"/>
  <c r="B52" i="7"/>
  <c r="G51" i="7"/>
  <c r="J51" i="7" s="1"/>
  <c r="C51" i="7"/>
  <c r="B51" i="7"/>
  <c r="G50" i="7"/>
  <c r="J50" i="7" s="1"/>
  <c r="C50" i="7"/>
  <c r="B50" i="7"/>
  <c r="G49" i="7"/>
  <c r="J49" i="7" s="1"/>
  <c r="C49" i="7"/>
  <c r="B49" i="7"/>
  <c r="G48" i="7"/>
  <c r="J48" i="7" s="1"/>
  <c r="C48" i="7"/>
  <c r="B48" i="7"/>
  <c r="G47" i="7"/>
  <c r="J47" i="7" s="1"/>
  <c r="C47" i="7"/>
  <c r="B47" i="7"/>
  <c r="G46" i="7"/>
  <c r="J46" i="7" s="1"/>
  <c r="C46" i="7"/>
  <c r="B46" i="7"/>
  <c r="G45" i="7"/>
  <c r="J45" i="7" s="1"/>
  <c r="C45" i="7"/>
  <c r="B45" i="7"/>
  <c r="G44" i="7"/>
  <c r="J44" i="7" s="1"/>
  <c r="C44" i="7"/>
  <c r="B44" i="7"/>
  <c r="G43" i="7"/>
  <c r="J43" i="7" s="1"/>
  <c r="C43" i="7"/>
  <c r="B43" i="7"/>
  <c r="G42" i="7"/>
  <c r="J42" i="7" s="1"/>
  <c r="C42" i="7"/>
  <c r="B42" i="7"/>
  <c r="G41" i="7"/>
  <c r="J41" i="7" s="1"/>
  <c r="C41" i="7"/>
  <c r="B41" i="7"/>
  <c r="G40" i="7"/>
  <c r="J40" i="7" s="1"/>
  <c r="C40" i="7"/>
  <c r="B40" i="7"/>
  <c r="G39" i="7"/>
  <c r="J39" i="7" s="1"/>
  <c r="C39" i="7"/>
  <c r="B39" i="7"/>
  <c r="G38" i="7"/>
  <c r="J38" i="7" s="1"/>
  <c r="C38" i="7"/>
  <c r="B38" i="7"/>
  <c r="G37" i="7"/>
  <c r="J37" i="7" s="1"/>
  <c r="C37" i="7"/>
  <c r="B37" i="7"/>
  <c r="G36" i="7"/>
  <c r="J36" i="7" s="1"/>
  <c r="C36" i="7"/>
  <c r="B36" i="7"/>
  <c r="G35" i="7"/>
  <c r="J35" i="7" s="1"/>
  <c r="C35" i="7"/>
  <c r="B35" i="7"/>
  <c r="G34" i="7"/>
  <c r="J34" i="7" s="1"/>
  <c r="C34" i="7"/>
  <c r="B34" i="7"/>
  <c r="G33" i="7"/>
  <c r="J33" i="7" s="1"/>
  <c r="C33" i="7"/>
  <c r="B33" i="7"/>
  <c r="G32" i="7"/>
  <c r="J32" i="7" s="1"/>
  <c r="C32" i="7"/>
  <c r="B32" i="7"/>
  <c r="G31" i="7"/>
  <c r="J31" i="7" s="1"/>
  <c r="C31" i="7"/>
  <c r="B31" i="7"/>
  <c r="G30" i="7"/>
  <c r="J30" i="7" s="1"/>
  <c r="C30" i="7"/>
  <c r="B30" i="7"/>
  <c r="G29" i="7"/>
  <c r="J29" i="7" s="1"/>
  <c r="C29" i="7"/>
  <c r="B29" i="7"/>
  <c r="G28" i="7"/>
  <c r="J28" i="7" s="1"/>
  <c r="C28" i="7"/>
  <c r="B28" i="7"/>
  <c r="G27" i="7"/>
  <c r="J27" i="7" s="1"/>
  <c r="C27" i="7"/>
  <c r="B27" i="7"/>
  <c r="G26" i="7"/>
  <c r="J26" i="7" s="1"/>
  <c r="C26" i="7"/>
  <c r="B26" i="7"/>
  <c r="G25" i="7"/>
  <c r="J25" i="7" s="1"/>
  <c r="C25" i="7"/>
  <c r="B25" i="7"/>
  <c r="G24" i="7"/>
  <c r="J24" i="7" s="1"/>
  <c r="C24" i="7"/>
  <c r="B24" i="7"/>
  <c r="G23" i="7"/>
  <c r="J23" i="7" s="1"/>
  <c r="C23" i="7"/>
  <c r="B23" i="7"/>
  <c r="G22" i="7"/>
  <c r="J22" i="7" s="1"/>
  <c r="C22" i="7"/>
  <c r="B22" i="7"/>
  <c r="G21" i="7"/>
  <c r="J21" i="7" s="1"/>
  <c r="C21" i="7"/>
  <c r="B21" i="7"/>
  <c r="G20" i="7"/>
  <c r="J20" i="7" s="1"/>
  <c r="C20" i="7"/>
  <c r="B20" i="7"/>
  <c r="G19" i="7"/>
  <c r="J19" i="7" s="1"/>
  <c r="C19" i="7"/>
  <c r="B19" i="7"/>
  <c r="A19" i="7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G18" i="7"/>
  <c r="J18" i="7" s="1"/>
  <c r="C18" i="7"/>
  <c r="B18" i="7"/>
  <c r="J67" i="7" l="1"/>
  <c r="J69" i="7" s="1"/>
  <c r="J70" i="7" s="1"/>
  <c r="J71" i="7" l="1"/>
  <c r="J72" i="7"/>
  <c r="J73" i="7" l="1"/>
  <c r="I41" i="6" l="1"/>
  <c r="I29" i="6"/>
  <c r="I28" i="6"/>
  <c r="I30" i="6" s="1"/>
  <c r="L25" i="6"/>
  <c r="G23" i="6"/>
  <c r="J23" i="6" s="1"/>
  <c r="C23" i="6"/>
  <c r="B23" i="6"/>
  <c r="G22" i="6"/>
  <c r="J22" i="6" s="1"/>
  <c r="C22" i="6"/>
  <c r="B22" i="6"/>
  <c r="J21" i="6"/>
  <c r="C21" i="6"/>
  <c r="B21" i="6"/>
  <c r="J20" i="6"/>
  <c r="C20" i="6"/>
  <c r="B20" i="6"/>
  <c r="G19" i="6"/>
  <c r="J19" i="6" s="1"/>
  <c r="C19" i="6"/>
  <c r="B19" i="6"/>
  <c r="A19" i="6"/>
  <c r="A20" i="6" s="1"/>
  <c r="A21" i="6" s="1"/>
  <c r="A22" i="6" s="1"/>
  <c r="A23" i="6" s="1"/>
  <c r="J18" i="6"/>
  <c r="C18" i="6"/>
  <c r="B18" i="6"/>
  <c r="J24" i="6" l="1"/>
  <c r="J26" i="6" s="1"/>
  <c r="J27" i="6" s="1"/>
  <c r="J37" i="5"/>
  <c r="J22" i="5"/>
  <c r="J21" i="5"/>
  <c r="J20" i="5"/>
  <c r="J19" i="5"/>
  <c r="J23" i="5" l="1"/>
  <c r="J28" i="6"/>
  <c r="J29" i="6"/>
  <c r="J25" i="5"/>
  <c r="J27" i="5" s="1"/>
  <c r="J30" i="6" l="1"/>
  <c r="I36" i="3"/>
  <c r="J20" i="3"/>
  <c r="J21" i="3" s="1"/>
  <c r="I35" i="2"/>
  <c r="J20" i="2"/>
  <c r="J21" i="2" s="1"/>
  <c r="J24" i="3" l="1"/>
  <c r="J23" i="3"/>
  <c r="J25" i="3" s="1"/>
  <c r="J23" i="2"/>
  <c r="J24" i="2"/>
  <c r="J25" i="2" l="1"/>
</calcChain>
</file>

<file path=xl/sharedStrings.xml><?xml version="1.0" encoding="utf-8"?>
<sst xmlns="http://schemas.openxmlformats.org/spreadsheetml/2006/main" count="3449" uniqueCount="388">
  <si>
    <t>PT. PERISAI CAKRAWALA INDONESIA</t>
  </si>
  <si>
    <t>Ruko Ifolia Blok HY47 No. 26</t>
  </si>
  <si>
    <t>Harapan Indah - Bekasi 17214</t>
  </si>
  <si>
    <t>Jawa Barat - Indonesia</t>
  </si>
  <si>
    <t>Telp/Fax : +6221 - 8944 5283</t>
  </si>
  <si>
    <t>Email : sales@pciexpress.id</t>
  </si>
  <si>
    <t>INVOICE</t>
  </si>
  <si>
    <t>To</t>
  </si>
  <si>
    <t>:  PT. Freyssinet Total Technology</t>
  </si>
  <si>
    <t>Invoice No</t>
  </si>
  <si>
    <t>:</t>
  </si>
  <si>
    <t xml:space="preserve">   Metropolitan Tower 9th Floor,</t>
  </si>
  <si>
    <t>Invoice Date</t>
  </si>
  <si>
    <t xml:space="preserve"> </t>
  </si>
  <si>
    <t xml:space="preserve">   JL. R.A. Kartini Kav. 14, Cilandak</t>
  </si>
  <si>
    <t>Due Date</t>
  </si>
  <si>
    <t xml:space="preserve">   Jakarta 12430 </t>
  </si>
  <si>
    <t>JO</t>
  </si>
  <si>
    <t>Attn</t>
  </si>
  <si>
    <t>:  Finance Dept</t>
  </si>
  <si>
    <t>NO</t>
  </si>
  <si>
    <t>DATE</t>
  </si>
  <si>
    <t>AWB</t>
  </si>
  <si>
    <t>NO. PO</t>
  </si>
  <si>
    <t>DESCRIPTION</t>
  </si>
  <si>
    <t>DESNATION</t>
  </si>
  <si>
    <t>QTY</t>
  </si>
  <si>
    <t>UNIT PRICE</t>
  </si>
  <si>
    <t>AMOUNT</t>
  </si>
  <si>
    <t>SUB TOTAL</t>
  </si>
  <si>
    <t>PPN 1 %</t>
  </si>
  <si>
    <t>PPh 23 2%</t>
  </si>
  <si>
    <t>Total</t>
  </si>
  <si>
    <t>Payment Instructions</t>
  </si>
  <si>
    <t>Pay Cheque or Transfer to :</t>
  </si>
  <si>
    <t>BANK CENTRAL ASIA (BCA)</t>
  </si>
  <si>
    <t>521-1322-455</t>
  </si>
  <si>
    <t xml:space="preserve">Bekasi, </t>
  </si>
  <si>
    <t>Dede Komalasari</t>
  </si>
  <si>
    <t xml:space="preserve"> 06 Januari 2022</t>
  </si>
  <si>
    <t xml:space="preserve"> 27 Januari 2022</t>
  </si>
  <si>
    <t>: PT Link Pasifik</t>
  </si>
  <si>
    <t xml:space="preserve">  Jl. Gading Batavia N Jakarta No. 14310 RT. 10 RW. 7</t>
  </si>
  <si>
    <t xml:space="preserve">  Kelapa Gading - Jakarta 14240</t>
  </si>
  <si>
    <t>COLLY</t>
  </si>
  <si>
    <t>KG</t>
  </si>
  <si>
    <t>PPn 1%</t>
  </si>
  <si>
    <t>PPh Pasal 23 2%</t>
  </si>
  <si>
    <t>Bekasi,</t>
  </si>
  <si>
    <t xml:space="preserve"> 002/PCI/K1/I/22</t>
  </si>
  <si>
    <t>Makassar</t>
  </si>
  <si>
    <t>0512</t>
  </si>
  <si>
    <r>
      <t xml:space="preserve">Say </t>
    </r>
    <r>
      <rPr>
        <b/>
        <i/>
        <sz val="11"/>
        <color theme="2" tint="-0.749992370372631"/>
        <rFont val="Calibri"/>
        <family val="2"/>
        <scheme val="minor"/>
      </rPr>
      <t>: Satu Juta Delapan Puluh Sembilan Ribu Rupiah.</t>
    </r>
  </si>
  <si>
    <t>0816</t>
  </si>
  <si>
    <t>Pengiriman Barang Tujuan Nalco Malaysia                                    (AWB No. 6686225280)</t>
  </si>
  <si>
    <t>Malaysia</t>
  </si>
  <si>
    <r>
      <t xml:space="preserve">Say </t>
    </r>
    <r>
      <rPr>
        <b/>
        <i/>
        <sz val="11"/>
        <color theme="1"/>
        <rFont val="Calibri"/>
        <family val="2"/>
        <scheme val="minor"/>
      </rPr>
      <t>:  Satu Juta Lima Ratus Delapan Puluh  Empat Ribu Rupiah.</t>
    </r>
  </si>
  <si>
    <t xml:space="preserve"> 001/PCI/K1/I/22</t>
  </si>
  <si>
    <t>Pengiriman Barang Tujuan Bpk. Doni Fadila Elbas            ( Repair SFX Petarani )</t>
  </si>
  <si>
    <t>003/FTT/PO/XII/2021</t>
  </si>
  <si>
    <t>: PT. Indofarma Global Medika</t>
  </si>
  <si>
    <t>SOLO</t>
  </si>
  <si>
    <t>PPN 1%</t>
  </si>
  <si>
    <t>0672</t>
  </si>
  <si>
    <t xml:space="preserve"> 03 Februari 2022</t>
  </si>
  <si>
    <t>Ruko Asera Blok 1S-20 No.26</t>
  </si>
  <si>
    <t xml:space="preserve"> Jl. Indofarma No. 1 Cibitung </t>
  </si>
  <si>
    <t>Cikarang Barat, Bekasi 17530</t>
  </si>
  <si>
    <t>PENGIRIMAN BARANG TUJUAN INDOFARMA SURABAYA</t>
  </si>
  <si>
    <t>SURABAYA</t>
  </si>
  <si>
    <t>PENGIRIMAN BARANG TUJUAN INDOFARMA SOLO</t>
  </si>
  <si>
    <t>PENGIRIMAN BARANG TUJUAN INDOFARMA  DENPASAR</t>
  </si>
  <si>
    <t>DENPASAR</t>
  </si>
  <si>
    <t>PENGIRIMAN BARANG TUJUAN INDOFARMA SEMARANG</t>
  </si>
  <si>
    <t>SEMARANG</t>
  </si>
  <si>
    <t>Discount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</si>
  <si>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Dua Juta Delapan Puluh Tiga Ribu Seratus Dua Puluh Lima Rupiah.</t>
    </r>
  </si>
  <si>
    <t xml:space="preserve"> 003/PCI/K1/I/22</t>
  </si>
  <si>
    <t>: PT. Sicepat Express Indonesia</t>
  </si>
  <si>
    <t>Periode</t>
  </si>
  <si>
    <t>AMBON</t>
  </si>
  <si>
    <t xml:space="preserve"> NOVEMBER 2021</t>
  </si>
  <si>
    <t>DMP AMQ (AMBON)</t>
  </si>
  <si>
    <t>Discount 10%</t>
  </si>
  <si>
    <t>Total Setelah Discount</t>
  </si>
  <si>
    <t>TOTAL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</si>
  <si>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Sembilan Juta Enam Ratus Dua Belas Ribu Empat Ratus Delapan Rupiah.</t>
    </r>
  </si>
  <si>
    <t>Invoice</t>
  </si>
  <si>
    <t xml:space="preserve"> 004/PCI/K1/I/22</t>
  </si>
  <si>
    <t>PONTIANAK</t>
  </si>
  <si>
    <t>01 - 15 Desember 21</t>
  </si>
  <si>
    <t>DMP PNK (PONTIANAK)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</si>
  <si>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Dua Ratus Enam Puluh Satu Juta Tiga Ratus Enam Belas Ribu Tujuh Puluh Tujuh Rupiah.</t>
    </r>
  </si>
  <si>
    <t xml:space="preserve"> 11 Januari 2022</t>
  </si>
  <si>
    <t xml:space="preserve"> 005/PCI/K1/I/22</t>
  </si>
  <si>
    <t>: PT. Sriboga Marugame Indonesia</t>
  </si>
  <si>
    <t>Unit</t>
  </si>
  <si>
    <t xml:space="preserve">: </t>
  </si>
  <si>
    <t>Pengiriman Barang Tujuan M070 Buah Batu Bandung</t>
  </si>
  <si>
    <t>Bandung</t>
  </si>
  <si>
    <t>Pengiriman Barang Tujuan M044 Paris Van Java</t>
  </si>
  <si>
    <t>: PT. Winson Express Transindo</t>
  </si>
  <si>
    <t>0699</t>
  </si>
  <si>
    <t>:  Bpk. Fuad</t>
  </si>
  <si>
    <t>Pengiriman Barang Tujuan PT. Angkasa Putra  Suport</t>
  </si>
  <si>
    <t>PPh 23%</t>
  </si>
  <si>
    <t>Fee Pa Fuad</t>
  </si>
  <si>
    <t xml:space="preserve"> 006/PCI/K1/I/22</t>
  </si>
  <si>
    <t>25 Januari 2022</t>
  </si>
  <si>
    <t>Ambon</t>
  </si>
  <si>
    <t xml:space="preserve"> 007/PCI/K1/I/22</t>
  </si>
  <si>
    <t xml:space="preserve"> 11 Februari 2022</t>
  </si>
  <si>
    <t>CDD</t>
  </si>
  <si>
    <t>037</t>
  </si>
  <si>
    <t>Pengiriman Barang Tujuan 034 Resindah Park Mall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</si>
  <si>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Dua Juta Tiga Ratus Lima Puluh Dua Ribu Empat Ratus Tujuh Puluh Enam Rupiah.</t>
    </r>
  </si>
  <si>
    <t xml:space="preserve"> 008/PCI/K1/I/22</t>
  </si>
  <si>
    <t>019</t>
  </si>
  <si>
    <t>Jogja</t>
  </si>
  <si>
    <t>Pengiriman Barang Tujuan M029 Plaza Ambarukmo</t>
  </si>
  <si>
    <t>Pengiriman Barang Tujuan R011 Jojga City Mall</t>
  </si>
  <si>
    <t>Pengiriman Barang Tujuan 065 Hartono Mall Jogja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</si>
  <si>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Tiga Juta Enam Ratus Tujuh Puluh Lima Ribu Tujuh Ratus Empat Puluh Dua Ribu Rupiah.</t>
    </r>
  </si>
  <si>
    <t>020</t>
  </si>
  <si>
    <t>Pengiriman Barang Tujuan M024 Botani Square</t>
  </si>
  <si>
    <t>Bogor</t>
  </si>
  <si>
    <t>Pengiriman Barang Tujuan R042 Cibinong City Mall</t>
  </si>
  <si>
    <t>Pengiriman Barang Tujuan 073 Aeon Sentul City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</si>
  <si>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Satu Juta Dua Ratus Tujuh Puluh Empat Ribu Dua Ratus Lima Puluh Delapan Rupiah.</t>
    </r>
  </si>
  <si>
    <t>CDE</t>
  </si>
  <si>
    <t xml:space="preserve"> 009/PCI/K1/I/22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</si>
  <si>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Empat Juta Dua Ratus Tiga Puluh Empat Ribu Dua Ratus Tiga Puluh Rupiah.</t>
    </r>
  </si>
  <si>
    <t>: PT. Tibeka Logistik Indonesia</t>
  </si>
  <si>
    <t>Tangerang Banten</t>
  </si>
  <si>
    <t>DP 50%</t>
  </si>
  <si>
    <t>Pelunasan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</si>
  <si>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Sembilan Ratus Sembilan Ribu Rupiah</t>
    </r>
  </si>
  <si>
    <t xml:space="preserve"> 010/PCI/K1/I/22</t>
  </si>
  <si>
    <t xml:space="preserve"> 12 Januari 2022</t>
  </si>
  <si>
    <t/>
  </si>
  <si>
    <t xml:space="preserve"> 01 Februari 2022</t>
  </si>
  <si>
    <t>402875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</si>
  <si>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Satu Juta Dua Puluh Ribu Rupiah</t>
    </r>
  </si>
  <si>
    <t xml:space="preserve">Pengiriman Barang Tujuan Tangerang Banten (DO/W6/2022/01/00175), JO.030/01/2022                                 Fuso                         </t>
  </si>
  <si>
    <t xml:space="preserve"> 011/PCI/K1/I/22</t>
  </si>
  <si>
    <t>402877</t>
  </si>
  <si>
    <t>Lebak Bulus</t>
  </si>
  <si>
    <t xml:space="preserve">Pengiriman Barang Tujuan Lebak Bulus (DO/W6/2022/01/0029B), JO.033/01/2022                                 CDD                         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</si>
  <si>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Delapan Ratus Delapan Ribu Rupiah</t>
    </r>
  </si>
  <si>
    <t>402872</t>
  </si>
  <si>
    <t xml:space="preserve">Pengiriman Barang Tujuan Bantar Gebang (DO/W6/2021/12/014F6), JO.0820/12/2021                                 CDD Long                        </t>
  </si>
  <si>
    <t>Bantar Gebang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</si>
  <si>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Satu Juta Seratus Sebelas Ribu Rupiah</t>
    </r>
  </si>
  <si>
    <t xml:space="preserve"> 012/PCI/K1/I/22</t>
  </si>
  <si>
    <t xml:space="preserve"> 013/PCI/K1/I/22</t>
  </si>
  <si>
    <t>403700</t>
  </si>
  <si>
    <t xml:space="preserve">Pengiriman Barang Tujuan Bekasi (DO/W6/2021/12/01172), JO.0807/12/2021                                 CDD                 </t>
  </si>
  <si>
    <t>Bekasi</t>
  </si>
  <si>
    <t xml:space="preserve"> 014/PCI/K1/I/22</t>
  </si>
  <si>
    <t>403699</t>
  </si>
  <si>
    <t xml:space="preserve">Pengiriman Barang Tujuan Bekasi (DO/W6/2021/12/01277), JO.0806/12/2021                                 Blind Van                 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</si>
  <si>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Tiga Ratus Tiga Ribu Rupiah</t>
    </r>
  </si>
  <si>
    <t xml:space="preserve"> 015/PCI/K1/I/22</t>
  </si>
  <si>
    <t xml:space="preserve">Pengiriman Barang Tujuan Bekasi (DO/W6/2021/12/01279), JO.0806/12/2021                                 Blind Van                 </t>
  </si>
  <si>
    <t xml:space="preserve"> 016/PCI/K1/I/22</t>
  </si>
  <si>
    <t xml:space="preserve">Pengiriman Barang Tujuan Bekasi (DO/W6/2021/12/0127B), JO.0806/12/2021                                 Blind Van                 </t>
  </si>
  <si>
    <t xml:space="preserve"> 017/PCI/K1/I/22</t>
  </si>
  <si>
    <t xml:space="preserve">Pengiriman Barang Tujuan Bekasi (DO/W6/2021/12/0127D), JO.0806/12/2021                                 Blind Van                 </t>
  </si>
  <si>
    <t xml:space="preserve"> 018/PCI/K1/I/22</t>
  </si>
  <si>
    <t xml:space="preserve">Pengiriman Barang Tujuan Bekasi (DO/W6/2021/12/0127F), JO.0806/12/2021                                 Blind Van                 </t>
  </si>
  <si>
    <t xml:space="preserve"> 019/PCI/K1/I/22</t>
  </si>
  <si>
    <t xml:space="preserve">Pengiriman Barang Tujuan Bekasi (DO/W6/2021/12/01280), JO.0806/12/2021                                 Blind Van                 </t>
  </si>
  <si>
    <t xml:space="preserve"> 020/PCI/K1/I/22</t>
  </si>
  <si>
    <t xml:space="preserve">Pengiriman Barang Tujuan Bekasi (DO/W6/2021/12/01281), JO.0806/12/2021                                 Blind Van                 </t>
  </si>
  <si>
    <t xml:space="preserve"> 021/PCI/K1/I/22</t>
  </si>
  <si>
    <t xml:space="preserve">Pengiriman Barang Tujuan Bekasi (DO/W6/2021/12/01282), JO.0806/12/2021                                 Blind Van                 </t>
  </si>
  <si>
    <t xml:space="preserve"> 022/PCI/K1/I/22</t>
  </si>
  <si>
    <t xml:space="preserve">Pengiriman Barang Tujuan Bekasi (DO/W6/2021/12/01283), JO.0806/12/2021                                 Blind Van                 </t>
  </si>
  <si>
    <t xml:space="preserve"> 023/PCI/K1/I/22</t>
  </si>
  <si>
    <t xml:space="preserve">Pengiriman Barang Tujuan Bekasi (DO/W6/2021/12/01284), JO.0806/12/2021                                 Blind Van                 </t>
  </si>
  <si>
    <t xml:space="preserve"> 024/PCI/K1/I/22</t>
  </si>
  <si>
    <t xml:space="preserve">Pengiriman Barang Tujuan Bekasi (DO/W6/2021/12/01321), JO.0806/12/2021                                 Blind Van                 </t>
  </si>
  <si>
    <t xml:space="preserve"> 025/PCI/K1/I/22</t>
  </si>
  <si>
    <t xml:space="preserve">Pengiriman Barang Tujuan Bekasi (DO/W6/2021/12/01322), JO.0806/12/2021                                 Blind Van                 </t>
  </si>
  <si>
    <t xml:space="preserve"> 027/PCI/K1/I/22</t>
  </si>
  <si>
    <t>0800</t>
  </si>
  <si>
    <t>: PT. Pratama Trans Logistik</t>
  </si>
  <si>
    <t>:  Bpk. Novril</t>
  </si>
  <si>
    <t xml:space="preserve">Pengiriman Barang Tujuan PT. Timas Suplindo </t>
  </si>
  <si>
    <t>Batam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</si>
  <si>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Dua Juta Sembilan Ratus Tiga Belas Ribu Lima Ratus Tujuh Puluh Rupiah.</t>
    </r>
  </si>
  <si>
    <t xml:space="preserve"> 028/PCI/K1/I/22</t>
  </si>
  <si>
    <t xml:space="preserve"> 13 Januari 2022</t>
  </si>
  <si>
    <t xml:space="preserve"> 14 Februari 2022</t>
  </si>
  <si>
    <t>070</t>
  </si>
  <si>
    <t>CDE LONG</t>
  </si>
  <si>
    <t xml:space="preserve"> 029/PCI/K1/I/22</t>
  </si>
  <si>
    <t>: PT. Galaksi Mandiri Utama</t>
  </si>
  <si>
    <t>:  Bpk. Woko</t>
  </si>
  <si>
    <t>Pengiriman Barang Tujuan PT. Galaksi Mandiri Utama</t>
  </si>
  <si>
    <t>083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</si>
  <si>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Dua Ratus Lima Puluh Tujuh Ribu Empat Ratus Rupiah.</t>
    </r>
  </si>
  <si>
    <t>TRUCKING DES 21</t>
  </si>
  <si>
    <t>TRUCKING PALEMBANG - PEKANBARU CDDL B 9310 TCG</t>
  </si>
  <si>
    <t>PEKANBARU</t>
  </si>
  <si>
    <t>TRUCKING PALEMBANG - PADANG CDDL B 9917 SCJ</t>
  </si>
  <si>
    <t>PADANG</t>
  </si>
  <si>
    <t>TRUCKING PALEMBANG - PEKANBARU CDDL B 9712 UCY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</si>
  <si>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Dua Puluh Juta Delapan Ratus Delapan Puluh Sembilan Ribu Rupiah.</t>
    </r>
  </si>
  <si>
    <t>28-30 Des 2021</t>
  </si>
  <si>
    <t xml:space="preserve"> 030/PCI/K1/I/22</t>
  </si>
  <si>
    <t>TANJUNG PINANG</t>
  </si>
  <si>
    <t>01-31 Dese 2021</t>
  </si>
  <si>
    <t>PENGIRIMAN BARANG TUJUAN TANJUNG PINANG</t>
  </si>
  <si>
    <t>DMP TNJ    (TJ. PINANG)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</si>
  <si>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Dua Belas Juta Lima Ratus Tiga Puluh Dua Ribu Delapan Ratus Tujuh Puluh Tujuh Rupiah.</t>
    </r>
  </si>
  <si>
    <t xml:space="preserve"> 031/PCI/K1/I/22</t>
  </si>
  <si>
    <t>MANOKWARI</t>
  </si>
  <si>
    <t xml:space="preserve"> DESEMBER 2022</t>
  </si>
  <si>
    <t>PENGIRIMAN BARANG TUJUAN MANOKWARI</t>
  </si>
  <si>
    <t>DMP MKW (MANUKWARI)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</si>
  <si>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Sembilan Juta Enam Ratus Lima Puluh Tujuh Ribu Sembilan Puluh Enam Rupiah.</t>
    </r>
  </si>
  <si>
    <t xml:space="preserve">Invoice </t>
  </si>
  <si>
    <t xml:space="preserve"> 032/PCI/K1/I/22</t>
  </si>
  <si>
    <t>TJ. PANDAN</t>
  </si>
  <si>
    <t>DMP TJQ (TJ. PANDAN)</t>
  </si>
  <si>
    <t>TANJUNG PANDAN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</si>
  <si>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Enam Juta Tujuh Ratus Sembilan Puluh Delapan Ribu Sembilan Ratus Sembilan Puluh Tiga Rupiah.</t>
    </r>
  </si>
  <si>
    <t xml:space="preserve"> 033/PCI/K1/I/22</t>
  </si>
  <si>
    <t xml:space="preserve"> 17 Januari 2022</t>
  </si>
  <si>
    <t xml:space="preserve"> MANAOKWARI</t>
  </si>
  <si>
    <t>DMP MKW (MANOKWARI)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</si>
  <si>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Empat Juta Seratus Lima Puluh Dua Ribu Dua Ratus Delapan Puluh Tiga Rupiah.</t>
    </r>
  </si>
  <si>
    <t xml:space="preserve"> 034/PCI/K1/I/22</t>
  </si>
  <si>
    <t xml:space="preserve"> 035/PCI/K1/I/22</t>
  </si>
  <si>
    <t xml:space="preserve"> 19 Januari 2022</t>
  </si>
  <si>
    <t xml:space="preserve"> 02 Februari 2022</t>
  </si>
  <si>
    <t>040</t>
  </si>
  <si>
    <t>Pengiriman Barang Tujuan Nalco Vietnam                                    (AWB No. 2507231031)</t>
  </si>
  <si>
    <t>Vietnam</t>
  </si>
  <si>
    <r>
      <t xml:space="preserve">Say </t>
    </r>
    <r>
      <rPr>
        <b/>
        <i/>
        <sz val="11"/>
        <color theme="1"/>
        <rFont val="Calibri"/>
        <family val="2"/>
        <scheme val="minor"/>
      </rPr>
      <t>:  Satu Juta Empat Ratus Delapan Puluh Lima Ribu Rupiah.</t>
    </r>
  </si>
  <si>
    <t>OKTOBER 2021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</si>
  <si>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Dua Juta Delapan Ratus Tujuh Puluh Empat Ribu Tiga Ratus Lima Puluh Sembilan Rupiah.</t>
    </r>
  </si>
  <si>
    <t xml:space="preserve"> 036/PCI/K1/I/22</t>
  </si>
  <si>
    <t>MARAUKE</t>
  </si>
  <si>
    <t>PENGIRIMAN BARANG TUJUAN MARAUKE</t>
  </si>
  <si>
    <t>DMP MKQ (MARAUKE)</t>
  </si>
  <si>
    <t xml:space="preserve"> 037/PCI/K1/I/22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</si>
  <si>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Dua Juta Empat Ratus Sembilan Belas Ribu Empat Ratus Sembilan Puluh Tiga Rupiah.</t>
    </r>
  </si>
  <si>
    <t>Pengiriman Barang Tujuan M070 Buah Batu</t>
  </si>
  <si>
    <t xml:space="preserve">CDE </t>
  </si>
  <si>
    <t>082</t>
  </si>
  <si>
    <t xml:space="preserve"> 038/PCI/K1/I/22</t>
  </si>
  <si>
    <t xml:space="preserve"> 18 Februari 2022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</si>
  <si>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Satu Juta Tujuh Ratus Enam Puluh Empat Ribu Tiga Ratus Lima Puluh Enam Rupiah.</t>
    </r>
  </si>
  <si>
    <t>0110</t>
  </si>
  <si>
    <t xml:space="preserve"> 039/PCI/K1/I/22</t>
  </si>
  <si>
    <t>Pengiriman Barang Tujuan F022 Marugame Food Court Senayan City</t>
  </si>
  <si>
    <t>Jakarta</t>
  </si>
  <si>
    <t>Pengiriman Barang Tujuan M055 Blok M Palza</t>
  </si>
  <si>
    <t>Pengiriman Barang Tujuan R022 Fatmawati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</si>
  <si>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Satu Juta Seratus Tujuh Puluh Enam Ribu Dua Ratus Tiga Puluh Delapan Rupiah.</t>
    </r>
  </si>
  <si>
    <t xml:space="preserve"> 040/PCI/K1/I/22</t>
  </si>
  <si>
    <t xml:space="preserve"> 21 Januari 2022</t>
  </si>
  <si>
    <t xml:space="preserve"> 10 Februari 2022</t>
  </si>
  <si>
    <t xml:space="preserve"> CDE </t>
  </si>
  <si>
    <t>402878</t>
  </si>
  <si>
    <r>
      <t xml:space="preserve">Pengiriman Barang Tujuan </t>
    </r>
    <r>
      <rPr>
        <b/>
        <sz val="12"/>
        <color theme="2" tint="-0.749992370372631"/>
        <rFont val="Calibri"/>
        <family val="2"/>
        <scheme val="minor"/>
      </rPr>
      <t>Bandung</t>
    </r>
    <r>
      <rPr>
        <sz val="12"/>
        <color theme="2" tint="-0.749992370372631"/>
        <rFont val="Calibri"/>
        <family val="2"/>
        <scheme val="minor"/>
      </rPr>
      <t xml:space="preserve"> (DO/W6/2022/01/002BC/R/01),               </t>
    </r>
  </si>
  <si>
    <t xml:space="preserve"> 049/01/2022</t>
  </si>
  <si>
    <t xml:space="preserve">Bandung 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</si>
  <si>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Satu Juta Tiga Ratus Tiga Belas Ribu Rupiah</t>
    </r>
  </si>
  <si>
    <t xml:space="preserve"> 20 Januari 2022</t>
  </si>
  <si>
    <t xml:space="preserve"> 21 Februari 2022</t>
  </si>
  <si>
    <t>0112</t>
  </si>
  <si>
    <t>Pengiriman Barang Tujuan M042 Cibinong Mall</t>
  </si>
  <si>
    <t>Pengiriman Barang Tujuan M073 Aeon Sentul City</t>
  </si>
  <si>
    <t>BATAM</t>
  </si>
  <si>
    <t>DMP BTH (BATAM)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</si>
  <si>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Tujuh Ratus Delapan Puluh Delapan Juta Tiga Ratus Delapan Puluh Dua Ribu Dua Ratus Dua Puluh Enam Rupiah.</t>
    </r>
  </si>
  <si>
    <t>PENGIRIMAN BARANG TUJUAN BATAM</t>
  </si>
  <si>
    <t xml:space="preserve"> 041/PCI/K1/I/22</t>
  </si>
  <si>
    <t xml:space="preserve"> 042/PCI/K1/I/22</t>
  </si>
  <si>
    <t xml:space="preserve"> 043/PCI/K1/I/22</t>
  </si>
  <si>
    <t xml:space="preserve"> CDD</t>
  </si>
  <si>
    <t xml:space="preserve"> 032/01/2022</t>
  </si>
  <si>
    <t xml:space="preserve">Pengiriman Barang Tujuan Transmart Lebak Bulus (DO/W6/2022/01/0029A)               </t>
  </si>
  <si>
    <t>402874</t>
  </si>
  <si>
    <t xml:space="preserve">Pengiriman Barang Tujuan Cakung (DO/W6/2022/01/000CA)               </t>
  </si>
  <si>
    <t>Cakung</t>
  </si>
  <si>
    <t xml:space="preserve"> 028/01/2022</t>
  </si>
  <si>
    <t xml:space="preserve"> 044/PCI/K1/I/22</t>
  </si>
  <si>
    <t xml:space="preserve"> 045/PCI/K1/I/22</t>
  </si>
  <si>
    <t xml:space="preserve"> 0811/12/2021</t>
  </si>
  <si>
    <t>402869</t>
  </si>
  <si>
    <t xml:space="preserve">Pengiriman Barang Tujuan Cakung (DO/W6/2022/01/0143C)               </t>
  </si>
  <si>
    <t xml:space="preserve"> 046/PCI/K1/I/22</t>
  </si>
  <si>
    <t xml:space="preserve"> 0809/12/2021</t>
  </si>
  <si>
    <t xml:space="preserve"> CDE</t>
  </si>
  <si>
    <t>402867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</si>
  <si>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Tujuh Ratus Lima Puluh Tujuh Ribu Lima Ratus Rupiah</t>
    </r>
  </si>
  <si>
    <t>402868</t>
  </si>
  <si>
    <t xml:space="preserve"> 0810/12/2021</t>
  </si>
  <si>
    <t xml:space="preserve">Bogor </t>
  </si>
  <si>
    <t xml:space="preserve"> 047/PCI/K1/I/22</t>
  </si>
  <si>
    <t xml:space="preserve"> 048/PCI/K1/I/22</t>
  </si>
  <si>
    <t xml:space="preserve">Bekasi  </t>
  </si>
  <si>
    <t xml:space="preserve"> 0808/12/2021</t>
  </si>
  <si>
    <t>402866</t>
  </si>
  <si>
    <t xml:space="preserve">Pengiriman Barang Tujuan Bekasi (DO/W6/2021/12/01173)               </t>
  </si>
  <si>
    <t xml:space="preserve"> 049/PCI/K1/I/22</t>
  </si>
  <si>
    <t xml:space="preserve">Pengiriman Barang Tujuan Cianjur (DO/W6/2022/01/00577)               </t>
  </si>
  <si>
    <t>Cianjur</t>
  </si>
  <si>
    <t xml:space="preserve"> 076/01/2022</t>
  </si>
  <si>
    <t>402880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</si>
  <si>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Satu Juta Lima Ratus Lima Belas Ribu Rupiah</t>
    </r>
  </si>
  <si>
    <t xml:space="preserve"> 050/PCI/K1/I/22</t>
  </si>
  <si>
    <t xml:space="preserve"> 075/01/2022</t>
  </si>
  <si>
    <t>402879</t>
  </si>
  <si>
    <t>Cikarang</t>
  </si>
  <si>
    <t xml:space="preserve">Pengiriman Barang Tujuan Cikarang (DO/W6/2022/01/00594)               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</si>
  <si>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Sembilan Ratus Lima Puluh Sembilan Ribu Lima Ratus Rupiah</t>
    </r>
  </si>
  <si>
    <t>GORONTALO</t>
  </si>
  <si>
    <t>DMP GTO (GORONTALO)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</si>
  <si>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Satu Juta Enam Puluh Sembilan Ribu Dua Ratus Rupiah.</t>
    </r>
  </si>
  <si>
    <t xml:space="preserve"> 051/PCI/K1/I/22</t>
  </si>
  <si>
    <t>PENGIRIMAN BARANG TUJUAN GORONTALO</t>
  </si>
  <si>
    <t xml:space="preserve"> 052/PCI/K1/I/22</t>
  </si>
  <si>
    <t xml:space="preserve"> 24 Januari 2022</t>
  </si>
  <si>
    <t>: PT. Jalur Nugraha Eka Logistik</t>
  </si>
  <si>
    <t>094</t>
  </si>
  <si>
    <t>Medan</t>
  </si>
  <si>
    <t>Pengiriman Barang Tujuan Sumber Tani Medan (Tronton WB)</t>
  </si>
  <si>
    <t>UNIT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</si>
  <si>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Dua Puluh Enam Juta Tujuh Ratus Tiga Puluh Ribu Rupiah.</t>
    </r>
  </si>
  <si>
    <t xml:space="preserve"> 24 Februari 2022</t>
  </si>
  <si>
    <t xml:space="preserve">Due Date </t>
  </si>
  <si>
    <t xml:space="preserve"> 053/PCI/K1/I/22</t>
  </si>
  <si>
    <t>093</t>
  </si>
  <si>
    <t>Pengiriman Barang Tujuan PT. Transpacific Agro Industri (Tronton WB)</t>
  </si>
  <si>
    <t>Palembang</t>
  </si>
  <si>
    <t>Biaya Bongkar Pengiriman Tujuan PT. Transpacific Agro Industri (Tronton WB)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</si>
  <si>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Sembilan Belas Juta Delapan Ratus Ribu Rupiah.</t>
    </r>
  </si>
  <si>
    <t xml:space="preserve"> 054/PCI/K1/I/22</t>
  </si>
  <si>
    <t>080</t>
  </si>
  <si>
    <t>Pengiriman Barang Tujuan M066 The Park Solo</t>
  </si>
  <si>
    <t>Pengiriman Barang Tujuan M045 Solo Paragon Mall</t>
  </si>
  <si>
    <t>Solo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</si>
  <si>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Tiga Juta Enam Ratus Tujuh Puluh Lima Ribu Tujuh Ratus Empat Puluh Dua Rupiah.</t>
    </r>
  </si>
  <si>
    <t>0169</t>
  </si>
  <si>
    <t>: PT. Putra Log Indonesia</t>
  </si>
  <si>
    <t>Trucking Pengiriman Barang Tujuan Cileungsi - Bali ( WB K 1760 FD)</t>
  </si>
  <si>
    <t>Bali</t>
  </si>
  <si>
    <t>DP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</si>
  <si>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Enam Juta Sembilan Ratus Tiga Puluh Ribu Enam Ratus Sembilan Puluh Tiga Ribu Rupiah.</t>
    </r>
  </si>
  <si>
    <t>Performa</t>
  </si>
  <si>
    <t>PERFORMA INVOICE</t>
  </si>
  <si>
    <t>PENGIRIMAN BARANG TUJUAN PONTIANAK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</si>
  <si>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Tiga Ratus Delapan Juta Dua Ratus Sembilan Puluh Empat Ribu Delapan Ratus Delapan Puluh Rupiah.</t>
    </r>
  </si>
  <si>
    <t xml:space="preserve"> 055/PCI/K1/I/22</t>
  </si>
  <si>
    <t xml:space="preserve"> 25 Januari 2022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</si>
  <si>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Sepuluh Juta Lima Ratus Tiga Puluh Ribu Sembilan Ratus Lima Puluh Enam Rupiah.</t>
    </r>
  </si>
  <si>
    <t>DMP TJQ         (TJ. PANDAN)</t>
  </si>
  <si>
    <t>PENGIRIMAN BARANG TUJUAN TANJUNG PANDAN</t>
  </si>
  <si>
    <t>01 - 31 DES 2021</t>
  </si>
  <si>
    <t xml:space="preserve"> 056/PCI/K1/I/22</t>
  </si>
  <si>
    <t>16-31 DES 2021</t>
  </si>
  <si>
    <t xml:space="preserve"> 057/PCI/K1/I/22</t>
  </si>
  <si>
    <t xml:space="preserve"> 26 Januari 2022</t>
  </si>
  <si>
    <t xml:space="preserve"> 28 Februari 2022</t>
  </si>
  <si>
    <t>0166</t>
  </si>
  <si>
    <t>CDE Long</t>
  </si>
  <si>
    <t xml:space="preserve"> 058/PCI/K1/I/22</t>
  </si>
  <si>
    <t>LCL</t>
  </si>
  <si>
    <t>029</t>
  </si>
  <si>
    <t>Pengiriman Barang Tujuan Manado Town Squre</t>
  </si>
  <si>
    <t>Manado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</si>
  <si>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Satu Juta Empat Ratus Tujuh Puluh Ribu Dua Ratus Sembilan Puluh Delapan Rupiah.</t>
    </r>
  </si>
  <si>
    <t xml:space="preserve"> 059/PCI/K1/I/22</t>
  </si>
  <si>
    <t>0167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</si>
  <si>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Satu Juta Seratus Dua Puluh Tujuh Ribu Dua Ratus Dua Puluh Delapan Rupiah.</t>
    </r>
  </si>
  <si>
    <t xml:space="preserve"> 060/PCI/K1/I/22</t>
  </si>
  <si>
    <t>0179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</si>
  <si>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Tujuh Ratus Sembilan Puluh Dua Ribu Rupiah.</t>
    </r>
  </si>
  <si>
    <t xml:space="preserve"> 31 Januari 2022</t>
  </si>
  <si>
    <t>07 Februari 2022</t>
  </si>
  <si>
    <t>Trucking Pengiriman Barang Tujuan PT. Huawei                   ( CDD Z 9577 TM )</t>
  </si>
  <si>
    <t xml:space="preserve">Pengiriman Barang Tujuan Bogor (DO/W6/2021/12/0143B)               </t>
  </si>
  <si>
    <t xml:space="preserve">Pengiriman Barang Tujuan Cakung (DO/W6/2022/12/0134B)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</si>
</sst>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3" formatCode="_-* #,##0.00_-;\-* #,##0.00_-;_-* &quot;-&quot;??_-;_-@_-"/>
    <numFmt numFmtId="164" formatCode="_(* #,##0_);_(* \(#,##0\);_(* &quot;-&quot;_);_(@_)"/>
    <numFmt numFmtId="165" formatCode="_(* #,##0.00_);_(* \(#,##0.00\);_(* &quot;-&quot;??_);_(@_)"/>
    <numFmt numFmtId="166" formatCode="_(* #,##0_);_(* \(#,##0\);_(* &quot;-&quot;??_);_(@_)"/>
    <numFmt numFmtId="167" formatCode="[$-F800]dddd\,\ mmmm\ dd\,\ yyyy"/>
    <numFmt numFmtId="168" formatCode="_(&quot;Rp&quot;* #,##0_);_(&quot;Rp&quot;* \(#,##0\);_(&quot;Rp&quot;* &quot;-&quot;_);_(@_)"/>
    <numFmt numFmtId="169" formatCode="[$-421]dd\ mmmm\ yyyy;@"/>
    <numFmt numFmtId="170" formatCode="[$-409]d\-mmm\-yy;@"/>
    <numFmt numFmtId="171" formatCode="_-* #,##0_-;\-* #,##0_-;_-* &quot;-&quot;??_-;_-@_-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2" tint="-0.749992370372631"/>
      <name val="Calibri"/>
      <family val="2"/>
      <scheme val="minor"/>
    </font>
    <font>
      <b/>
      <sz val="11"/>
      <color theme="2" tint="-0.749992370372631"/>
      <name val="Calibri"/>
      <family val="2"/>
      <scheme val="minor"/>
    </font>
    <font>
      <sz val="11"/>
      <color theme="2" tint="-0.749992370372631"/>
      <name val="Calibri"/>
      <family val="2"/>
      <scheme val="minor"/>
    </font>
    <font>
      <sz val="10"/>
      <color theme="2" tint="-0.749992370372631"/>
      <name val="Calibri"/>
      <family val="2"/>
      <scheme val="minor"/>
    </font>
    <font>
      <b/>
      <sz val="18"/>
      <color theme="2" tint="-0.74999237037263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2" tint="-0.749992370372631"/>
      <name val="Calibri"/>
      <family val="2"/>
      <scheme val="minor"/>
    </font>
    <font>
      <b/>
      <i/>
      <sz val="11"/>
      <color theme="2" tint="-0.749992370372631"/>
      <name val="Calibri"/>
      <family val="2"/>
      <scheme val="minor"/>
    </font>
    <font>
      <sz val="11"/>
      <color theme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2"/>
      <color rgb="FF0070C0"/>
      <name val="Calibri"/>
      <family val="2"/>
      <scheme val="minor"/>
    </font>
    <font>
      <sz val="11"/>
      <color rgb="FF0070C0"/>
      <name val="Calibri"/>
      <family val="2"/>
      <charset val="1"/>
      <scheme val="minor"/>
    </font>
    <font>
      <b/>
      <sz val="12"/>
      <color theme="1"/>
      <name val="Calibri"/>
      <family val="2"/>
      <scheme val="minor"/>
    </font>
    <font>
      <b/>
      <i/>
      <sz val="12"/>
      <color theme="2" tint="-0.74999237037263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2" tint="-0.749992370372631"/>
      <name val="Calibri"/>
      <family val="2"/>
      <scheme val="minor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 tint="0.249977111117893"/>
      <name val="Calibri"/>
      <family val="2"/>
      <scheme val="minor"/>
    </font>
    <font>
      <sz val="12"/>
      <color theme="1" tint="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4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301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166" fontId="4" fillId="0" borderId="0" xfId="1" applyNumberFormat="1" applyFont="1"/>
    <xf numFmtId="0" fontId="5" fillId="0" borderId="0" xfId="0" applyFont="1"/>
    <xf numFmtId="0" fontId="4" fillId="0" borderId="1" xfId="0" applyFont="1" applyBorder="1"/>
    <xf numFmtId="166" fontId="4" fillId="0" borderId="1" xfId="1" applyNumberFormat="1" applyFont="1" applyBorder="1"/>
    <xf numFmtId="166" fontId="4" fillId="0" borderId="0" xfId="1" applyNumberFormat="1" applyFont="1" applyAlignment="1">
      <alignment horizontal="center"/>
    </xf>
    <xf numFmtId="0" fontId="7" fillId="0" borderId="0" xfId="0" applyFont="1"/>
    <xf numFmtId="0" fontId="4" fillId="0" borderId="0" xfId="0" applyFont="1" applyAlignment="1"/>
    <xf numFmtId="167" fontId="8" fillId="0" borderId="0" xfId="0" quotePrefix="1" applyNumberFormat="1" applyFont="1"/>
    <xf numFmtId="167" fontId="4" fillId="0" borderId="0" xfId="0" applyNumberFormat="1" applyFont="1"/>
    <xf numFmtId="0" fontId="3" fillId="2" borderId="5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4" fillId="3" borderId="10" xfId="0" applyFont="1" applyFill="1" applyBorder="1" applyAlignment="1">
      <alignment horizontal="center" vertical="center"/>
    </xf>
    <xf numFmtId="15" fontId="4" fillId="3" borderId="11" xfId="0" quotePrefix="1" applyNumberFormat="1" applyFont="1" applyFill="1" applyBorder="1" applyAlignment="1">
      <alignment horizontal="center" vertical="center"/>
    </xf>
    <xf numFmtId="0" fontId="4" fillId="3" borderId="11" xfId="0" quotePrefix="1" applyNumberFormat="1" applyFont="1" applyFill="1" applyBorder="1" applyAlignment="1">
      <alignment horizontal="center" vertical="center" wrapText="1"/>
    </xf>
    <xf numFmtId="0" fontId="4" fillId="3" borderId="11" xfId="0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166" fontId="4" fillId="3" borderId="14" xfId="0" applyNumberFormat="1" applyFont="1" applyFill="1" applyBorder="1" applyAlignment="1">
      <alignment horizontal="center" vertical="center"/>
    </xf>
    <xf numFmtId="168" fontId="3" fillId="0" borderId="18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66" fontId="4" fillId="0" borderId="0" xfId="1" applyNumberFormat="1" applyFont="1" applyAlignment="1">
      <alignment horizontal="center" vertical="center"/>
    </xf>
    <xf numFmtId="168" fontId="4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66" fontId="2" fillId="0" borderId="0" xfId="1" applyNumberFormat="1" applyFont="1" applyAlignment="1">
      <alignment horizontal="left" vertical="center"/>
    </xf>
    <xf numFmtId="168" fontId="8" fillId="0" borderId="0" xfId="0" applyNumberFormat="1" applyFont="1" applyAlignment="1">
      <alignment horizontal="center" vertical="center"/>
    </xf>
    <xf numFmtId="0" fontId="8" fillId="0" borderId="0" xfId="0" applyFont="1"/>
    <xf numFmtId="166" fontId="2" fillId="0" borderId="1" xfId="1" applyNumberFormat="1" applyFont="1" applyBorder="1" applyAlignment="1">
      <alignment horizontal="left" vertical="center"/>
    </xf>
    <xf numFmtId="168" fontId="8" fillId="0" borderId="1" xfId="0" applyNumberFormat="1" applyFont="1" applyBorder="1" applyAlignment="1">
      <alignment horizontal="center" vertical="center"/>
    </xf>
    <xf numFmtId="166" fontId="2" fillId="0" borderId="0" xfId="1" applyNumberFormat="1" applyFont="1"/>
    <xf numFmtId="168" fontId="2" fillId="0" borderId="0" xfId="0" applyNumberFormat="1" applyFont="1"/>
    <xf numFmtId="166" fontId="3" fillId="0" borderId="0" xfId="1" applyNumberFormat="1" applyFont="1"/>
    <xf numFmtId="168" fontId="3" fillId="0" borderId="0" xfId="0" applyNumberFormat="1" applyFont="1"/>
    <xf numFmtId="0" fontId="10" fillId="0" borderId="0" xfId="0" applyFont="1"/>
    <xf numFmtId="0" fontId="3" fillId="0" borderId="0" xfId="0" applyFont="1" applyAlignment="1">
      <alignment horizontal="left"/>
    </xf>
    <xf numFmtId="0" fontId="3" fillId="0" borderId="0" xfId="0" quotePrefix="1" applyFont="1" applyAlignment="1">
      <alignment horizontal="left"/>
    </xf>
    <xf numFmtId="0" fontId="4" fillId="0" borderId="0" xfId="0" applyFont="1" applyAlignment="1">
      <alignment horizontal="left"/>
    </xf>
    <xf numFmtId="0" fontId="4" fillId="0" borderId="0" xfId="0" quotePrefix="1" applyFont="1" applyAlignment="1">
      <alignment horizontal="left"/>
    </xf>
    <xf numFmtId="0" fontId="4" fillId="0" borderId="0" xfId="0" applyFont="1" applyAlignment="1">
      <alignment horizontal="right"/>
    </xf>
    <xf numFmtId="0" fontId="11" fillId="0" borderId="0" xfId="0" applyFont="1"/>
    <xf numFmtId="166" fontId="0" fillId="0" borderId="0" xfId="1" applyNumberFormat="1" applyFont="1"/>
    <xf numFmtId="0" fontId="12" fillId="0" borderId="0" xfId="0" applyFont="1"/>
    <xf numFmtId="0" fontId="0" fillId="0" borderId="1" xfId="0" applyBorder="1"/>
    <xf numFmtId="166" fontId="0" fillId="0" borderId="1" xfId="1" applyNumberFormat="1" applyFont="1" applyBorder="1"/>
    <xf numFmtId="166" fontId="0" fillId="0" borderId="0" xfId="1" applyNumberFormat="1" applyFont="1" applyAlignment="1">
      <alignment horizontal="center"/>
    </xf>
    <xf numFmtId="0" fontId="0" fillId="0" borderId="0" xfId="0" applyAlignment="1"/>
    <xf numFmtId="169" fontId="8" fillId="0" borderId="0" xfId="0" quotePrefix="1" applyNumberFormat="1" applyFont="1"/>
    <xf numFmtId="167" fontId="0" fillId="0" borderId="0" xfId="0" applyNumberFormat="1" applyAlignment="1">
      <alignment horizontal="left"/>
    </xf>
    <xf numFmtId="0" fontId="11" fillId="2" borderId="5" xfId="0" applyFont="1" applyFill="1" applyBorder="1" applyAlignment="1">
      <alignment horizontal="center"/>
    </xf>
    <xf numFmtId="0" fontId="11" fillId="2" borderId="6" xfId="0" applyFont="1" applyFill="1" applyBorder="1" applyAlignment="1">
      <alignment horizontal="center"/>
    </xf>
    <xf numFmtId="0" fontId="11" fillId="2" borderId="9" xfId="0" applyFont="1" applyFill="1" applyBorder="1" applyAlignment="1">
      <alignment horizontal="center"/>
    </xf>
    <xf numFmtId="0" fontId="0" fillId="3" borderId="10" xfId="0" applyFill="1" applyBorder="1" applyAlignment="1">
      <alignment horizontal="center" vertical="center"/>
    </xf>
    <xf numFmtId="170" fontId="0" fillId="3" borderId="11" xfId="0" quotePrefix="1" applyNumberFormat="1" applyFill="1" applyBorder="1" applyAlignment="1">
      <alignment horizontal="center" vertical="center"/>
    </xf>
    <xf numFmtId="0" fontId="0" fillId="3" borderId="11" xfId="0" quotePrefix="1" applyNumberFormat="1" applyFill="1" applyBorder="1" applyAlignment="1">
      <alignment horizontal="center" vertical="center" wrapText="1"/>
    </xf>
    <xf numFmtId="0" fontId="0" fillId="3" borderId="11" xfId="0" applyFill="1" applyBorder="1" applyAlignment="1">
      <alignment horizontal="center" vertical="center" wrapText="1"/>
    </xf>
    <xf numFmtId="0" fontId="0" fillId="3" borderId="19" xfId="0" quotePrefix="1" applyFill="1" applyBorder="1" applyAlignment="1">
      <alignment horizontal="center" vertical="center"/>
    </xf>
    <xf numFmtId="166" fontId="0" fillId="3" borderId="20" xfId="0" applyNumberFormat="1" applyFill="1" applyBorder="1" applyAlignment="1">
      <alignment vertical="center"/>
    </xf>
    <xf numFmtId="168" fontId="11" fillId="0" borderId="18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166" fontId="0" fillId="0" borderId="0" xfId="1" applyNumberFormat="1" applyFont="1" applyAlignment="1">
      <alignment horizontal="center" vertical="center"/>
    </xf>
    <xf numFmtId="168" fontId="0" fillId="0" borderId="0" xfId="0" applyNumberFormat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166" fontId="11" fillId="0" borderId="0" xfId="1" applyNumberFormat="1" applyFont="1" applyAlignment="1">
      <alignment horizontal="left" vertical="center"/>
    </xf>
    <xf numFmtId="166" fontId="11" fillId="0" borderId="1" xfId="1" applyNumberFormat="1" applyFont="1" applyBorder="1" applyAlignment="1">
      <alignment horizontal="left" vertical="center"/>
    </xf>
    <xf numFmtId="168" fontId="0" fillId="0" borderId="1" xfId="0" applyNumberFormat="1" applyBorder="1" applyAlignment="1">
      <alignment horizontal="center" vertical="center"/>
    </xf>
    <xf numFmtId="166" fontId="11" fillId="0" borderId="0" xfId="1" applyNumberFormat="1" applyFont="1"/>
    <xf numFmtId="168" fontId="11" fillId="0" borderId="0" xfId="0" applyNumberFormat="1" applyFont="1"/>
    <xf numFmtId="0" fontId="11" fillId="0" borderId="0" xfId="0" applyFont="1" applyAlignment="1">
      <alignment vertical="center"/>
    </xf>
    <xf numFmtId="0" fontId="15" fillId="0" borderId="0" xfId="0" applyFont="1"/>
    <xf numFmtId="0" fontId="16" fillId="0" borderId="0" xfId="0" applyFont="1"/>
    <xf numFmtId="0" fontId="17" fillId="0" borderId="0" xfId="0" applyFont="1"/>
    <xf numFmtId="0" fontId="17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7" fillId="0" borderId="0" xfId="0" quotePrefix="1" applyFont="1" applyAlignment="1">
      <alignment horizontal="left"/>
    </xf>
    <xf numFmtId="0" fontId="11" fillId="0" borderId="0" xfId="0" quotePrefix="1" applyFont="1" applyAlignment="1">
      <alignment horizontal="left"/>
    </xf>
    <xf numFmtId="0" fontId="0" fillId="0" borderId="0" xfId="0" applyAlignment="1">
      <alignment horizontal="right"/>
    </xf>
    <xf numFmtId="167" fontId="3" fillId="0" borderId="0" xfId="0" quotePrefix="1" applyNumberFormat="1" applyFont="1"/>
    <xf numFmtId="167" fontId="11" fillId="0" borderId="0" xfId="0" quotePrefix="1" applyNumberFormat="1" applyFont="1" applyAlignment="1">
      <alignment horizontal="left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8" fillId="3" borderId="22" xfId="0" applyFont="1" applyFill="1" applyBorder="1" applyAlignment="1">
      <alignment horizontal="center" vertical="center"/>
    </xf>
    <xf numFmtId="15" fontId="8" fillId="3" borderId="19" xfId="0" quotePrefix="1" applyNumberFormat="1" applyFont="1" applyFill="1" applyBorder="1" applyAlignment="1">
      <alignment horizontal="center" vertical="center"/>
    </xf>
    <xf numFmtId="0" fontId="0" fillId="0" borderId="19" xfId="0" applyBorder="1" applyAlignment="1">
      <alignment horizontal="center" vertical="center" wrapText="1"/>
    </xf>
    <xf numFmtId="166" fontId="8" fillId="3" borderId="19" xfId="1" applyNumberFormat="1" applyFont="1" applyFill="1" applyBorder="1" applyAlignment="1">
      <alignment horizontal="center" vertical="center" wrapText="1"/>
    </xf>
    <xf numFmtId="0" fontId="8" fillId="3" borderId="23" xfId="1" applyNumberFormat="1" applyFont="1" applyFill="1" applyBorder="1" applyAlignment="1">
      <alignment horizontal="center" vertical="center" wrapText="1"/>
    </xf>
    <xf numFmtId="0" fontId="8" fillId="3" borderId="23" xfId="1" applyNumberFormat="1" applyFont="1" applyFill="1" applyBorder="1" applyAlignment="1">
      <alignment horizontal="center" vertical="center"/>
    </xf>
    <xf numFmtId="166" fontId="8" fillId="0" borderId="14" xfId="1" applyNumberFormat="1" applyFont="1" applyBorder="1" applyAlignment="1">
      <alignment horizontal="center" vertical="center"/>
    </xf>
    <xf numFmtId="164" fontId="8" fillId="0" borderId="18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6" fontId="8" fillId="0" borderId="0" xfId="1" applyNumberFormat="1" applyFont="1" applyAlignment="1">
      <alignment horizontal="center" vertical="center"/>
    </xf>
    <xf numFmtId="164" fontId="8" fillId="0" borderId="0" xfId="0" applyNumberFormat="1" applyFont="1"/>
    <xf numFmtId="166" fontId="2" fillId="0" borderId="1" xfId="1" applyNumberFormat="1" applyFont="1" applyBorder="1"/>
    <xf numFmtId="166" fontId="7" fillId="0" borderId="0" xfId="1" applyNumberFormat="1" applyFont="1"/>
    <xf numFmtId="0" fontId="7" fillId="0" borderId="0" xfId="0" applyFont="1" applyBorder="1"/>
    <xf numFmtId="166" fontId="7" fillId="0" borderId="0" xfId="1" applyNumberFormat="1" applyFont="1" applyBorder="1"/>
    <xf numFmtId="167" fontId="7" fillId="0" borderId="0" xfId="0" applyNumberFormat="1" applyFont="1"/>
    <xf numFmtId="0" fontId="7" fillId="0" borderId="0" xfId="0" applyFont="1" applyAlignment="1"/>
    <xf numFmtId="0" fontId="8" fillId="3" borderId="19" xfId="0" quotePrefix="1" applyNumberFormat="1" applyFont="1" applyFill="1" applyBorder="1" applyAlignment="1">
      <alignment horizontal="center" vertical="center" wrapText="1"/>
    </xf>
    <xf numFmtId="166" fontId="8" fillId="3" borderId="19" xfId="1" applyNumberFormat="1" applyFont="1" applyFill="1" applyBorder="1" applyAlignment="1">
      <alignment horizontal="center" vertical="center"/>
    </xf>
    <xf numFmtId="166" fontId="17" fillId="0" borderId="0" xfId="1" applyNumberFormat="1" applyFont="1"/>
    <xf numFmtId="168" fontId="17" fillId="0" borderId="0" xfId="0" applyNumberFormat="1" applyFont="1"/>
    <xf numFmtId="0" fontId="7" fillId="0" borderId="0" xfId="0" applyFont="1" applyAlignment="1">
      <alignment horizontal="left"/>
    </xf>
    <xf numFmtId="0" fontId="7" fillId="0" borderId="0" xfId="0" applyFont="1" applyAlignment="1">
      <alignment horizontal="right"/>
    </xf>
    <xf numFmtId="0" fontId="7" fillId="0" borderId="0" xfId="0" applyFont="1" applyAlignment="1">
      <alignment horizontal="center"/>
    </xf>
    <xf numFmtId="167" fontId="7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0" fontId="17" fillId="0" borderId="0" xfId="0" quotePrefix="1" applyFont="1"/>
    <xf numFmtId="0" fontId="2" fillId="0" borderId="0" xfId="0" applyFont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166" fontId="8" fillId="0" borderId="0" xfId="1" applyNumberFormat="1" applyFont="1"/>
    <xf numFmtId="0" fontId="8" fillId="0" borderId="1" xfId="0" applyFont="1" applyBorder="1"/>
    <xf numFmtId="166" fontId="8" fillId="0" borderId="1" xfId="1" applyNumberFormat="1" applyFont="1" applyBorder="1"/>
    <xf numFmtId="166" fontId="8" fillId="0" borderId="0" xfId="1" applyNumberFormat="1" applyFont="1" applyAlignment="1">
      <alignment horizontal="center"/>
    </xf>
    <xf numFmtId="17" fontId="8" fillId="0" borderId="0" xfId="0" applyNumberFormat="1" applyFont="1"/>
    <xf numFmtId="0" fontId="8" fillId="3" borderId="19" xfId="1" applyNumberFormat="1" applyFont="1" applyFill="1" applyBorder="1" applyAlignment="1">
      <alignment horizontal="center" vertical="center" wrapText="1"/>
    </xf>
    <xf numFmtId="1" fontId="8" fillId="3" borderId="23" xfId="1" applyNumberFormat="1" applyFont="1" applyFill="1" applyBorder="1" applyAlignment="1">
      <alignment horizontal="center" vertical="center" wrapText="1"/>
    </xf>
    <xf numFmtId="166" fontId="3" fillId="0" borderId="0" xfId="1" applyNumberFormat="1" applyFont="1" applyBorder="1" applyAlignment="1">
      <alignment horizontal="left" vertical="center"/>
    </xf>
    <xf numFmtId="166" fontId="8" fillId="0" borderId="0" xfId="1" applyNumberFormat="1" applyFont="1" applyBorder="1" applyAlignment="1">
      <alignment horizontal="center" vertical="center"/>
    </xf>
    <xf numFmtId="168" fontId="2" fillId="0" borderId="0" xfId="0" applyNumberFormat="1" applyFont="1" applyBorder="1" applyAlignment="1">
      <alignment horizontal="center" vertical="center"/>
    </xf>
    <xf numFmtId="0" fontId="18" fillId="0" borderId="0" xfId="0" applyFont="1"/>
    <xf numFmtId="0" fontId="2" fillId="0" borderId="0" xfId="0" applyFont="1" applyBorder="1"/>
    <xf numFmtId="0" fontId="8" fillId="0" borderId="0" xfId="0" applyFont="1" applyBorder="1"/>
    <xf numFmtId="0" fontId="8" fillId="0" borderId="0" xfId="0" applyFont="1" applyBorder="1" applyAlignment="1">
      <alignment horizontal="left"/>
    </xf>
    <xf numFmtId="0" fontId="2" fillId="0" borderId="0" xfId="0" quotePrefix="1" applyFont="1" applyBorder="1" applyAlignment="1">
      <alignment horizontal="left"/>
    </xf>
    <xf numFmtId="0" fontId="2" fillId="0" borderId="0" xfId="0" quotePrefix="1" applyFont="1" applyAlignment="1">
      <alignment horizontal="left"/>
    </xf>
    <xf numFmtId="0" fontId="8" fillId="0" borderId="0" xfId="0" applyFont="1" applyAlignment="1">
      <alignment horizontal="right"/>
    </xf>
    <xf numFmtId="1" fontId="8" fillId="3" borderId="19" xfId="1" applyNumberFormat="1" applyFont="1" applyFill="1" applyBorder="1" applyAlignment="1">
      <alignment horizontal="center" vertical="center" wrapText="1"/>
    </xf>
    <xf numFmtId="166" fontId="8" fillId="0" borderId="20" xfId="1" applyNumberFormat="1" applyFont="1" applyBorder="1" applyAlignment="1">
      <alignment horizontal="center" vertical="center"/>
    </xf>
    <xf numFmtId="0" fontId="8" fillId="0" borderId="0" xfId="0" quotePrefix="1" applyFont="1"/>
    <xf numFmtId="0" fontId="8" fillId="0" borderId="0" xfId="0" applyFont="1" applyAlignment="1">
      <alignment horizontal="left"/>
    </xf>
    <xf numFmtId="0" fontId="8" fillId="0" borderId="0" xfId="0" applyFont="1" applyAlignment="1">
      <alignment vertical="center"/>
    </xf>
    <xf numFmtId="0" fontId="2" fillId="0" borderId="0" xfId="0" quotePrefix="1" applyFont="1"/>
    <xf numFmtId="15" fontId="8" fillId="3" borderId="11" xfId="0" quotePrefix="1" applyNumberFormat="1" applyFont="1" applyFill="1" applyBorder="1" applyAlignment="1">
      <alignment horizontal="center" vertical="center"/>
    </xf>
    <xf numFmtId="0" fontId="8" fillId="3" borderId="11" xfId="0" quotePrefix="1" applyFont="1" applyFill="1" applyBorder="1" applyAlignment="1">
      <alignment horizontal="center" vertical="center"/>
    </xf>
    <xf numFmtId="0" fontId="8" fillId="3" borderId="19" xfId="0" applyFont="1" applyFill="1" applyBorder="1" applyAlignment="1">
      <alignment horizontal="center" vertical="center" wrapText="1"/>
    </xf>
    <xf numFmtId="166" fontId="8" fillId="3" borderId="11" xfId="1" applyNumberFormat="1" applyFont="1" applyFill="1" applyBorder="1" applyAlignment="1">
      <alignment horizontal="center" vertical="center" wrapText="1"/>
    </xf>
    <xf numFmtId="0" fontId="8" fillId="3" borderId="12" xfId="1" applyNumberFormat="1" applyFont="1" applyFill="1" applyBorder="1" applyAlignment="1">
      <alignment horizontal="center" vertical="center" wrapText="1"/>
    </xf>
    <xf numFmtId="166" fontId="8" fillId="3" borderId="20" xfId="0" applyNumberFormat="1" applyFont="1" applyFill="1" applyBorder="1" applyAlignment="1">
      <alignment vertical="center"/>
    </xf>
    <xf numFmtId="166" fontId="8" fillId="0" borderId="0" xfId="0" applyNumberFormat="1" applyFont="1"/>
    <xf numFmtId="168" fontId="8" fillId="0" borderId="0" xfId="0" applyNumberFormat="1" applyFont="1"/>
    <xf numFmtId="166" fontId="8" fillId="3" borderId="0" xfId="0" applyNumberFormat="1" applyFont="1" applyFill="1"/>
    <xf numFmtId="164" fontId="8" fillId="3" borderId="0" xfId="0" applyNumberFormat="1" applyFont="1" applyFill="1"/>
    <xf numFmtId="0" fontId="8" fillId="3" borderId="0" xfId="0" applyFont="1" applyFill="1"/>
    <xf numFmtId="168" fontId="8" fillId="3" borderId="0" xfId="0" applyNumberFormat="1" applyFont="1" applyFill="1"/>
    <xf numFmtId="168" fontId="2" fillId="4" borderId="0" xfId="0" applyNumberFormat="1" applyFont="1" applyFill="1"/>
    <xf numFmtId="0" fontId="2" fillId="0" borderId="0" xfId="0" applyFont="1" applyBorder="1" applyAlignment="1">
      <alignment horizontal="left"/>
    </xf>
    <xf numFmtId="0" fontId="8" fillId="0" borderId="0" xfId="0" quotePrefix="1" applyFont="1" applyAlignment="1">
      <alignment horizontal="left"/>
    </xf>
    <xf numFmtId="0" fontId="2" fillId="0" borderId="0" xfId="0" applyFont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49" fontId="8" fillId="3" borderId="19" xfId="0" quotePrefix="1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171" fontId="8" fillId="0" borderId="0" xfId="2" applyNumberFormat="1" applyFont="1"/>
    <xf numFmtId="171" fontId="8" fillId="0" borderId="0" xfId="0" applyNumberFormat="1" applyFont="1"/>
    <xf numFmtId="0" fontId="2" fillId="0" borderId="0" xfId="0" applyFont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166" fontId="8" fillId="0" borderId="14" xfId="1" applyNumberFormat="1" applyFont="1" applyBorder="1" applyAlignment="1">
      <alignment horizontal="center" vertical="center"/>
    </xf>
    <xf numFmtId="0" fontId="21" fillId="0" borderId="0" xfId="0" applyFont="1"/>
    <xf numFmtId="17" fontId="21" fillId="0" borderId="0" xfId="0" quotePrefix="1" applyNumberFormat="1" applyFont="1"/>
    <xf numFmtId="0" fontId="2" fillId="0" borderId="0" xfId="0" applyFont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166" fontId="8" fillId="0" borderId="14" xfId="1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166" fontId="8" fillId="0" borderId="14" xfId="1" applyNumberFormat="1" applyFont="1" applyBorder="1" applyAlignment="1">
      <alignment horizontal="center" vertical="center"/>
    </xf>
    <xf numFmtId="0" fontId="22" fillId="0" borderId="19" xfId="0" applyFont="1" applyBorder="1" applyAlignment="1">
      <alignment horizontal="center" vertical="center" wrapText="1"/>
    </xf>
    <xf numFmtId="0" fontId="23" fillId="0" borderId="19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166" fontId="21" fillId="0" borderId="0" xfId="1" applyNumberFormat="1" applyFont="1" applyAlignment="1">
      <alignment horizontal="center"/>
    </xf>
    <xf numFmtId="166" fontId="21" fillId="0" borderId="0" xfId="1" applyNumberFormat="1" applyFont="1"/>
    <xf numFmtId="0" fontId="24" fillId="2" borderId="32" xfId="0" applyFont="1" applyFill="1" applyBorder="1" applyAlignment="1">
      <alignment horizontal="center" vertical="center"/>
    </xf>
    <xf numFmtId="0" fontId="24" fillId="2" borderId="33" xfId="0" applyFont="1" applyFill="1" applyBorder="1" applyAlignment="1">
      <alignment horizontal="center" vertical="center"/>
    </xf>
    <xf numFmtId="0" fontId="24" fillId="2" borderId="34" xfId="0" applyFont="1" applyFill="1" applyBorder="1" applyAlignment="1">
      <alignment horizontal="center" vertical="center"/>
    </xf>
    <xf numFmtId="0" fontId="24" fillId="2" borderId="36" xfId="0" applyFont="1" applyFill="1" applyBorder="1" applyAlignment="1">
      <alignment horizontal="center" vertical="center"/>
    </xf>
    <xf numFmtId="164" fontId="8" fillId="0" borderId="39" xfId="0" applyNumberFormat="1" applyFont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15" fontId="8" fillId="3" borderId="6" xfId="0" quotePrefix="1" applyNumberFormat="1" applyFont="1" applyFill="1" applyBorder="1" applyAlignment="1">
      <alignment horizontal="center" vertical="center"/>
    </xf>
    <xf numFmtId="0" fontId="8" fillId="3" borderId="6" xfId="0" quotePrefix="1" applyNumberFormat="1" applyFont="1" applyFill="1" applyBorder="1" applyAlignment="1">
      <alignment horizontal="center" vertical="center" wrapText="1"/>
    </xf>
    <xf numFmtId="166" fontId="8" fillId="3" borderId="6" xfId="1" applyNumberFormat="1" applyFont="1" applyFill="1" applyBorder="1" applyAlignment="1">
      <alignment horizontal="center" vertical="center" wrapText="1"/>
    </xf>
    <xf numFmtId="0" fontId="8" fillId="3" borderId="6" xfId="1" applyNumberFormat="1" applyFont="1" applyFill="1" applyBorder="1" applyAlignment="1">
      <alignment horizontal="center" vertical="center" wrapText="1"/>
    </xf>
    <xf numFmtId="1" fontId="8" fillId="3" borderId="6" xfId="1" applyNumberFormat="1" applyFont="1" applyFill="1" applyBorder="1" applyAlignment="1">
      <alignment horizontal="center" vertical="center" wrapText="1"/>
    </xf>
    <xf numFmtId="0" fontId="8" fillId="3" borderId="40" xfId="0" applyFont="1" applyFill="1" applyBorder="1" applyAlignment="1">
      <alignment horizontal="center" vertical="center"/>
    </xf>
    <xf numFmtId="15" fontId="8" fillId="3" borderId="41" xfId="0" quotePrefix="1" applyNumberFormat="1" applyFont="1" applyFill="1" applyBorder="1" applyAlignment="1">
      <alignment horizontal="center" vertical="center"/>
    </xf>
    <xf numFmtId="0" fontId="8" fillId="3" borderId="41" xfId="0" quotePrefix="1" applyNumberFormat="1" applyFont="1" applyFill="1" applyBorder="1" applyAlignment="1">
      <alignment horizontal="center" vertical="center" wrapText="1"/>
    </xf>
    <xf numFmtId="166" fontId="8" fillId="3" borderId="41" xfId="1" applyNumberFormat="1" applyFont="1" applyFill="1" applyBorder="1" applyAlignment="1">
      <alignment horizontal="center" vertical="center" wrapText="1"/>
    </xf>
    <xf numFmtId="0" fontId="8" fillId="3" borderId="41" xfId="1" applyNumberFormat="1" applyFont="1" applyFill="1" applyBorder="1" applyAlignment="1">
      <alignment horizontal="center" vertical="center" wrapText="1"/>
    </xf>
    <xf numFmtId="1" fontId="8" fillId="3" borderId="41" xfId="1" applyNumberFormat="1" applyFont="1" applyFill="1" applyBorder="1" applyAlignment="1">
      <alignment horizontal="center" vertical="center" wrapText="1"/>
    </xf>
    <xf numFmtId="166" fontId="8" fillId="0" borderId="18" xfId="1" applyNumberFormat="1" applyFont="1" applyBorder="1" applyAlignment="1">
      <alignment horizontal="center" vertical="center"/>
    </xf>
    <xf numFmtId="166" fontId="8" fillId="0" borderId="9" xfId="1" applyNumberFormat="1" applyFont="1" applyBorder="1" applyAlignment="1">
      <alignment horizontal="center" vertical="center"/>
    </xf>
    <xf numFmtId="0" fontId="25" fillId="0" borderId="19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166" fontId="8" fillId="0" borderId="14" xfId="1" applyNumberFormat="1" applyFont="1" applyBorder="1" applyAlignment="1">
      <alignment horizontal="center" vertical="center"/>
    </xf>
    <xf numFmtId="166" fontId="8" fillId="3" borderId="23" xfId="1" applyNumberFormat="1" applyFont="1" applyFill="1" applyBorder="1" applyAlignment="1">
      <alignment horizontal="center" vertical="center" wrapText="1"/>
    </xf>
    <xf numFmtId="166" fontId="4" fillId="3" borderId="19" xfId="1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166" fontId="8" fillId="0" borderId="14" xfId="1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166" fontId="8" fillId="0" borderId="14" xfId="1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166" fontId="8" fillId="0" borderId="14" xfId="1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166" fontId="8" fillId="0" borderId="14" xfId="1" applyNumberFormat="1" applyFont="1" applyBorder="1" applyAlignment="1">
      <alignment horizontal="center" vertical="center"/>
    </xf>
    <xf numFmtId="168" fontId="2" fillId="0" borderId="0" xfId="0" applyNumberFormat="1" applyFont="1" applyAlignment="1">
      <alignment horizontal="center" vertical="center"/>
    </xf>
    <xf numFmtId="0" fontId="2" fillId="0" borderId="0" xfId="0" applyNumberFormat="1" applyFont="1" applyAlignment="1">
      <alignment horizontal="left" vertical="center"/>
    </xf>
    <xf numFmtId="0" fontId="2" fillId="0" borderId="0" xfId="1" applyNumberFormat="1" applyFont="1" applyAlignment="1">
      <alignment horizontal="left" vertical="center"/>
    </xf>
    <xf numFmtId="0" fontId="2" fillId="0" borderId="1" xfId="1" applyNumberFormat="1" applyFont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166" fontId="8" fillId="0" borderId="14" xfId="1" applyNumberFormat="1" applyFont="1" applyBorder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43" fontId="8" fillId="0" borderId="0" xfId="2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166" fontId="3" fillId="2" borderId="7" xfId="1" applyNumberFormat="1" applyFont="1" applyFill="1" applyBorder="1" applyAlignment="1">
      <alignment horizontal="center"/>
    </xf>
    <xf numFmtId="166" fontId="3" fillId="2" borderId="8" xfId="1" applyNumberFormat="1" applyFont="1" applyFill="1" applyBorder="1" applyAlignment="1">
      <alignment horizontal="center"/>
    </xf>
    <xf numFmtId="166" fontId="4" fillId="3" borderId="12" xfId="0" applyNumberFormat="1" applyFont="1" applyFill="1" applyBorder="1" applyAlignment="1">
      <alignment horizontal="center" vertical="center"/>
    </xf>
    <xf numFmtId="166" fontId="4" fillId="3" borderId="13" xfId="0" applyNumberFormat="1" applyFont="1" applyFill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67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11" fillId="0" borderId="21" xfId="0" applyFont="1" applyBorder="1" applyAlignment="1">
      <alignment horizontal="center" vertical="center"/>
    </xf>
    <xf numFmtId="167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3" fillId="0" borderId="2" xfId="0" applyFont="1" applyBorder="1" applyAlignment="1">
      <alignment horizontal="center"/>
    </xf>
    <xf numFmtId="0" fontId="13" fillId="0" borderId="3" xfId="0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66" fontId="11" fillId="2" borderId="7" xfId="1" applyNumberFormat="1" applyFont="1" applyFill="1" applyBorder="1" applyAlignment="1">
      <alignment horizontal="center"/>
    </xf>
    <xf numFmtId="166" fontId="11" fillId="2" borderId="8" xfId="1" applyNumberFormat="1" applyFont="1" applyFill="1" applyBorder="1" applyAlignment="1">
      <alignment horizontal="center"/>
    </xf>
    <xf numFmtId="164" fontId="0" fillId="0" borderId="12" xfId="1" applyNumberFormat="1" applyFont="1" applyBorder="1" applyAlignment="1">
      <alignment horizontal="center" vertical="center"/>
    </xf>
    <xf numFmtId="164" fontId="0" fillId="0" borderId="13" xfId="1" applyNumberFormat="1" applyFont="1" applyBorder="1" applyAlignment="1">
      <alignment horizontal="center" vertical="center"/>
    </xf>
    <xf numFmtId="0" fontId="11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11" fillId="0" borderId="17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7" fillId="0" borderId="0" xfId="0" applyFont="1" applyAlignment="1">
      <alignment horizontal="center"/>
    </xf>
    <xf numFmtId="0" fontId="19" fillId="0" borderId="2" xfId="0" applyFont="1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0" fontId="19" fillId="0" borderId="4" xfId="0" applyFont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166" fontId="8" fillId="0" borderId="24" xfId="1" applyNumberFormat="1" applyFont="1" applyBorder="1" applyAlignment="1">
      <alignment horizontal="center" vertical="center"/>
    </xf>
    <xf numFmtId="166" fontId="8" fillId="0" borderId="25" xfId="1" applyNumberFormat="1" applyFont="1" applyBorder="1" applyAlignment="1">
      <alignment horizontal="center" vertical="center"/>
    </xf>
    <xf numFmtId="167" fontId="8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166" fontId="8" fillId="0" borderId="12" xfId="1" applyNumberFormat="1" applyFont="1" applyBorder="1" applyAlignment="1">
      <alignment horizontal="center" vertical="center"/>
    </xf>
    <xf numFmtId="166" fontId="8" fillId="0" borderId="13" xfId="1" applyNumberFormat="1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20" fillId="0" borderId="3" xfId="0" applyFont="1" applyBorder="1" applyAlignment="1">
      <alignment horizontal="center" vertical="center"/>
    </xf>
    <xf numFmtId="0" fontId="20" fillId="0" borderId="4" xfId="0" applyFont="1" applyBorder="1" applyAlignment="1">
      <alignment horizontal="center" vertical="center"/>
    </xf>
    <xf numFmtId="166" fontId="8" fillId="0" borderId="0" xfId="1" applyNumberFormat="1" applyFont="1" applyAlignment="1">
      <alignment horizontal="left"/>
    </xf>
    <xf numFmtId="166" fontId="8" fillId="0" borderId="19" xfId="1" applyNumberFormat="1" applyFont="1" applyBorder="1" applyAlignment="1">
      <alignment horizontal="center" vertical="center"/>
    </xf>
    <xf numFmtId="166" fontId="8" fillId="0" borderId="14" xfId="1" applyNumberFormat="1" applyFont="1" applyBorder="1" applyAlignment="1">
      <alignment horizontal="center" vertical="center"/>
    </xf>
    <xf numFmtId="166" fontId="8" fillId="0" borderId="28" xfId="1" applyNumberFormat="1" applyFont="1" applyBorder="1" applyAlignment="1">
      <alignment horizontal="center" vertical="center"/>
    </xf>
    <xf numFmtId="166" fontId="8" fillId="0" borderId="31" xfId="1" applyNumberFormat="1" applyFont="1" applyBorder="1" applyAlignment="1">
      <alignment horizontal="center" vertical="center"/>
    </xf>
    <xf numFmtId="166" fontId="8" fillId="0" borderId="26" xfId="1" applyNumberFormat="1" applyFont="1" applyBorder="1" applyAlignment="1">
      <alignment horizontal="center" vertical="center"/>
    </xf>
    <xf numFmtId="166" fontId="8" fillId="0" borderId="27" xfId="1" applyNumberFormat="1" applyFont="1" applyBorder="1" applyAlignment="1">
      <alignment horizontal="center" vertical="center"/>
    </xf>
    <xf numFmtId="166" fontId="8" fillId="0" borderId="29" xfId="1" applyNumberFormat="1" applyFont="1" applyBorder="1" applyAlignment="1">
      <alignment horizontal="center" vertical="center"/>
    </xf>
    <xf numFmtId="166" fontId="8" fillId="0" borderId="30" xfId="1" applyNumberFormat="1" applyFont="1" applyBorder="1" applyAlignment="1">
      <alignment horizontal="center" vertical="center"/>
    </xf>
    <xf numFmtId="166" fontId="2" fillId="2" borderId="7" xfId="1" applyNumberFormat="1" applyFont="1" applyFill="1" applyBorder="1" applyAlignment="1">
      <alignment horizontal="center" vertical="center"/>
    </xf>
    <xf numFmtId="166" fontId="2" fillId="2" borderId="8" xfId="1" applyNumberFormat="1" applyFont="1" applyFill="1" applyBorder="1" applyAlignment="1">
      <alignment horizontal="center" vertical="center"/>
    </xf>
    <xf numFmtId="166" fontId="21" fillId="0" borderId="0" xfId="1" applyNumberFormat="1" applyFont="1" applyAlignment="1">
      <alignment horizontal="left"/>
    </xf>
    <xf numFmtId="0" fontId="24" fillId="2" borderId="34" xfId="0" applyFont="1" applyFill="1" applyBorder="1" applyAlignment="1">
      <alignment horizontal="center" vertical="center"/>
    </xf>
    <xf numFmtId="0" fontId="24" fillId="2" borderId="35" xfId="0" applyFont="1" applyFill="1" applyBorder="1" applyAlignment="1">
      <alignment horizontal="center" vertical="center"/>
    </xf>
    <xf numFmtId="166" fontId="8" fillId="0" borderId="6" xfId="1" applyNumberFormat="1" applyFont="1" applyBorder="1" applyAlignment="1">
      <alignment horizontal="center" vertical="center"/>
    </xf>
    <xf numFmtId="166" fontId="8" fillId="0" borderId="41" xfId="1" applyNumberFormat="1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</cellXfs>
  <cellStyles count="3">
    <cellStyle name="Comma" xfId="2" builtinId="3"/>
    <cellStyle name="Comma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externalLink" Target="externalLinks/externalLink2.xml"/><Relationship Id="rId68" Type="http://schemas.openxmlformats.org/officeDocument/2006/relationships/externalLink" Target="externalLinks/externalLink7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externalLink" Target="externalLinks/externalLink5.xml"/><Relationship Id="rId74" Type="http://schemas.openxmlformats.org/officeDocument/2006/relationships/theme" Target="theme/theme1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externalLink" Target="externalLinks/externalLink3.xml"/><Relationship Id="rId69" Type="http://schemas.openxmlformats.org/officeDocument/2006/relationships/externalLink" Target="externalLinks/externalLink8.xml"/><Relationship Id="rId77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externalLink" Target="externalLinks/externalLink1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externalLink" Target="externalLinks/externalLink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externalLink" Target="externalLinks/externalLink1.xml"/><Relationship Id="rId70" Type="http://schemas.openxmlformats.org/officeDocument/2006/relationships/externalLink" Target="externalLinks/externalLink9.xml"/><Relationship Id="rId75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externalLink" Target="externalLinks/externalLink4.xml"/><Relationship Id="rId73" Type="http://schemas.openxmlformats.org/officeDocument/2006/relationships/externalLink" Target="externalLinks/externalLink1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71" Type="http://schemas.openxmlformats.org/officeDocument/2006/relationships/externalLink" Target="externalLinks/externalLink10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0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21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2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2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2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25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1.png"/></Relationships>
</file>

<file path=xl/drawings/_rels/drawing27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1.png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30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1.png"/></Relationships>
</file>

<file path=xl/drawings/_rels/drawing31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1.pn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35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1.png"/></Relationships>
</file>

<file path=xl/drawings/_rels/drawing36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1.png"/></Relationships>
</file>

<file path=xl/drawings/_rels/drawing37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38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39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1.png"/></Relationships>
</file>

<file path=xl/drawings/_rels/drawing40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1.png"/></Relationships>
</file>

<file path=xl/drawings/_rels/drawing41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4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4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4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45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46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47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48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49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1.png"/></Relationships>
</file>

<file path=xl/drawings/_rels/drawing5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54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1.png"/></Relationships>
</file>

<file path=xl/drawings/_rels/drawing55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1.png"/></Relationships>
</file>

<file path=xl/drawings/_rels/drawing56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57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58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59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60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9525</xdr:colOff>
      <xdr:row>1</xdr:row>
      <xdr:rowOff>98613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24400" y="289113"/>
          <a:ext cx="2333625" cy="1162050"/>
        </a:xfrm>
        <a:prstGeom prst="rect">
          <a:avLst/>
        </a:prstGeom>
      </xdr:spPr>
    </xdr:pic>
    <xdr:clientData/>
  </xdr:oneCellAnchor>
  <xdr:oneCellAnchor>
    <xdr:from>
      <xdr:col>13</xdr:col>
      <xdr:colOff>428625</xdr:colOff>
      <xdr:row>35</xdr:row>
      <xdr:rowOff>161925</xdr:rowOff>
    </xdr:from>
    <xdr:ext cx="1850091" cy="1058263"/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505950" y="7610475"/>
          <a:ext cx="1850091" cy="1058263"/>
        </a:xfrm>
        <a:prstGeom prst="rect">
          <a:avLst/>
        </a:prstGeom>
      </xdr:spPr>
    </xdr:pic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142875</xdr:colOff>
      <xdr:row>1</xdr:row>
      <xdr:rowOff>60513</xdr:rowOff>
    </xdr:from>
    <xdr:ext cx="2333625" cy="1162050"/>
    <xdr:pic>
      <xdr:nvPicPr>
        <xdr:cNvPr id="14" name="Picture 13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95850" y="2605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200025</xdr:colOff>
      <xdr:row>42</xdr:row>
      <xdr:rowOff>95250</xdr:rowOff>
    </xdr:from>
    <xdr:to>
      <xdr:col>15</xdr:col>
      <xdr:colOff>307041</xdr:colOff>
      <xdr:row>47</xdr:row>
      <xdr:rowOff>153388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48875" y="9382125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15</xdr:col>
      <xdr:colOff>276225</xdr:colOff>
      <xdr:row>7</xdr:row>
      <xdr:rowOff>171450</xdr:rowOff>
    </xdr:from>
    <xdr:to>
      <xdr:col>18</xdr:col>
      <xdr:colOff>409575</xdr:colOff>
      <xdr:row>12</xdr:row>
      <xdr:rowOff>142874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2230100" y="1571625"/>
          <a:ext cx="2124075" cy="1028699"/>
        </a:xfrm>
        <a:prstGeom prst="rect">
          <a:avLst/>
        </a:prstGeom>
      </xdr:spPr>
    </xdr:pic>
    <xdr:clientData/>
  </xdr:twoCellAnchor>
  <xdr:oneCellAnchor>
    <xdr:from>
      <xdr:col>5</xdr:col>
      <xdr:colOff>142875</xdr:colOff>
      <xdr:row>1</xdr:row>
      <xdr:rowOff>60513</xdr:rowOff>
    </xdr:from>
    <xdr:ext cx="2333625" cy="1162050"/>
    <xdr:pic>
      <xdr:nvPicPr>
        <xdr:cNvPr id="17" name="Picture 16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95850" y="2605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200025</xdr:colOff>
      <xdr:row>42</xdr:row>
      <xdr:rowOff>95250</xdr:rowOff>
    </xdr:from>
    <xdr:to>
      <xdr:col>15</xdr:col>
      <xdr:colOff>307041</xdr:colOff>
      <xdr:row>47</xdr:row>
      <xdr:rowOff>153388</xdr:rowOff>
    </xdr:to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48875" y="9382125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18</xdr:col>
      <xdr:colOff>219075</xdr:colOff>
      <xdr:row>21</xdr:row>
      <xdr:rowOff>95250</xdr:rowOff>
    </xdr:from>
    <xdr:to>
      <xdr:col>21</xdr:col>
      <xdr:colOff>514350</xdr:colOff>
      <xdr:row>26</xdr:row>
      <xdr:rowOff>114299</xdr:rowOff>
    </xdr:to>
    <xdr:pic>
      <xdr:nvPicPr>
        <xdr:cNvPr id="19" name="Picture 18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3115925" y="5172075"/>
          <a:ext cx="2124075" cy="1028699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142875</xdr:colOff>
      <xdr:row>1</xdr:row>
      <xdr:rowOff>60513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95850" y="2605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200025</xdr:colOff>
      <xdr:row>42</xdr:row>
      <xdr:rowOff>95250</xdr:rowOff>
    </xdr:from>
    <xdr:to>
      <xdr:col>16</xdr:col>
      <xdr:colOff>221316</xdr:colOff>
      <xdr:row>47</xdr:row>
      <xdr:rowOff>153388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48875" y="9382125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16</xdr:col>
      <xdr:colOff>171450</xdr:colOff>
      <xdr:row>15</xdr:row>
      <xdr:rowOff>76200</xdr:rowOff>
    </xdr:from>
    <xdr:to>
      <xdr:col>19</xdr:col>
      <xdr:colOff>466725</xdr:colOff>
      <xdr:row>17</xdr:row>
      <xdr:rowOff>695324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1849100" y="3133725"/>
          <a:ext cx="2124075" cy="1028699"/>
        </a:xfrm>
        <a:prstGeom prst="rect">
          <a:avLst/>
        </a:prstGeom>
      </xdr:spPr>
    </xdr:pic>
    <xdr:clientData/>
  </xdr:twoCellAnchor>
  <xdr:oneCellAnchor>
    <xdr:from>
      <xdr:col>5</xdr:col>
      <xdr:colOff>142875</xdr:colOff>
      <xdr:row>1</xdr:row>
      <xdr:rowOff>60513</xdr:rowOff>
    </xdr:from>
    <xdr:ext cx="2333625" cy="1162050"/>
    <xdr:pic>
      <xdr:nvPicPr>
        <xdr:cNvPr id="5" name="Picture 4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95850" y="2605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200025</xdr:colOff>
      <xdr:row>42</xdr:row>
      <xdr:rowOff>95250</xdr:rowOff>
    </xdr:from>
    <xdr:to>
      <xdr:col>16</xdr:col>
      <xdr:colOff>221316</xdr:colOff>
      <xdr:row>47</xdr:row>
      <xdr:rowOff>153388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48875" y="9382125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18</xdr:col>
      <xdr:colOff>219075</xdr:colOff>
      <xdr:row>21</xdr:row>
      <xdr:rowOff>95250</xdr:rowOff>
    </xdr:from>
    <xdr:to>
      <xdr:col>21</xdr:col>
      <xdr:colOff>514350</xdr:colOff>
      <xdr:row>26</xdr:row>
      <xdr:rowOff>114299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3115925" y="5172075"/>
          <a:ext cx="2124075" cy="1028699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142875</xdr:colOff>
      <xdr:row>1</xdr:row>
      <xdr:rowOff>60513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95850" y="2605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200025</xdr:colOff>
      <xdr:row>42</xdr:row>
      <xdr:rowOff>95250</xdr:rowOff>
    </xdr:from>
    <xdr:to>
      <xdr:col>16</xdr:col>
      <xdr:colOff>221316</xdr:colOff>
      <xdr:row>47</xdr:row>
      <xdr:rowOff>153388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48875" y="9382125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16</xdr:col>
      <xdr:colOff>171450</xdr:colOff>
      <xdr:row>15</xdr:row>
      <xdr:rowOff>76200</xdr:rowOff>
    </xdr:from>
    <xdr:to>
      <xdr:col>19</xdr:col>
      <xdr:colOff>466725</xdr:colOff>
      <xdr:row>17</xdr:row>
      <xdr:rowOff>695324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1849100" y="3133725"/>
          <a:ext cx="2124075" cy="1028699"/>
        </a:xfrm>
        <a:prstGeom prst="rect">
          <a:avLst/>
        </a:prstGeom>
      </xdr:spPr>
    </xdr:pic>
    <xdr:clientData/>
  </xdr:twoCellAnchor>
  <xdr:oneCellAnchor>
    <xdr:from>
      <xdr:col>5</xdr:col>
      <xdr:colOff>142875</xdr:colOff>
      <xdr:row>1</xdr:row>
      <xdr:rowOff>60513</xdr:rowOff>
    </xdr:from>
    <xdr:ext cx="2333625" cy="1162050"/>
    <xdr:pic>
      <xdr:nvPicPr>
        <xdr:cNvPr id="5" name="Picture 4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95850" y="2605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200025</xdr:colOff>
      <xdr:row>42</xdr:row>
      <xdr:rowOff>95250</xdr:rowOff>
    </xdr:from>
    <xdr:to>
      <xdr:col>16</xdr:col>
      <xdr:colOff>221316</xdr:colOff>
      <xdr:row>47</xdr:row>
      <xdr:rowOff>153388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48875" y="9382125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18</xdr:col>
      <xdr:colOff>219075</xdr:colOff>
      <xdr:row>21</xdr:row>
      <xdr:rowOff>95250</xdr:rowOff>
    </xdr:from>
    <xdr:to>
      <xdr:col>21</xdr:col>
      <xdr:colOff>514350</xdr:colOff>
      <xdr:row>26</xdr:row>
      <xdr:rowOff>114299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3115925" y="5172075"/>
          <a:ext cx="2124075" cy="1028699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142875</xdr:colOff>
      <xdr:row>1</xdr:row>
      <xdr:rowOff>60513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95850" y="2605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200025</xdr:colOff>
      <xdr:row>42</xdr:row>
      <xdr:rowOff>95250</xdr:rowOff>
    </xdr:from>
    <xdr:to>
      <xdr:col>16</xdr:col>
      <xdr:colOff>221316</xdr:colOff>
      <xdr:row>47</xdr:row>
      <xdr:rowOff>153388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48875" y="9382125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16</xdr:col>
      <xdr:colOff>171450</xdr:colOff>
      <xdr:row>15</xdr:row>
      <xdr:rowOff>76200</xdr:rowOff>
    </xdr:from>
    <xdr:to>
      <xdr:col>19</xdr:col>
      <xdr:colOff>466725</xdr:colOff>
      <xdr:row>17</xdr:row>
      <xdr:rowOff>695324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1849100" y="3133725"/>
          <a:ext cx="2124075" cy="1028699"/>
        </a:xfrm>
        <a:prstGeom prst="rect">
          <a:avLst/>
        </a:prstGeom>
      </xdr:spPr>
    </xdr:pic>
    <xdr:clientData/>
  </xdr:twoCellAnchor>
  <xdr:oneCellAnchor>
    <xdr:from>
      <xdr:col>5</xdr:col>
      <xdr:colOff>142875</xdr:colOff>
      <xdr:row>1</xdr:row>
      <xdr:rowOff>60513</xdr:rowOff>
    </xdr:from>
    <xdr:ext cx="2333625" cy="1162050"/>
    <xdr:pic>
      <xdr:nvPicPr>
        <xdr:cNvPr id="5" name="Picture 4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95850" y="2605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200025</xdr:colOff>
      <xdr:row>42</xdr:row>
      <xdr:rowOff>95250</xdr:rowOff>
    </xdr:from>
    <xdr:to>
      <xdr:col>16</xdr:col>
      <xdr:colOff>221316</xdr:colOff>
      <xdr:row>47</xdr:row>
      <xdr:rowOff>153388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48875" y="9382125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18</xdr:col>
      <xdr:colOff>219075</xdr:colOff>
      <xdr:row>21</xdr:row>
      <xdr:rowOff>95250</xdr:rowOff>
    </xdr:from>
    <xdr:to>
      <xdr:col>21</xdr:col>
      <xdr:colOff>514350</xdr:colOff>
      <xdr:row>26</xdr:row>
      <xdr:rowOff>114299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3115925" y="5172075"/>
          <a:ext cx="2124075" cy="1028699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142875</xdr:colOff>
      <xdr:row>1</xdr:row>
      <xdr:rowOff>60513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95850" y="2605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200025</xdr:colOff>
      <xdr:row>42</xdr:row>
      <xdr:rowOff>95250</xdr:rowOff>
    </xdr:from>
    <xdr:to>
      <xdr:col>16</xdr:col>
      <xdr:colOff>221316</xdr:colOff>
      <xdr:row>47</xdr:row>
      <xdr:rowOff>153388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48875" y="9382125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16</xdr:col>
      <xdr:colOff>171450</xdr:colOff>
      <xdr:row>15</xdr:row>
      <xdr:rowOff>76200</xdr:rowOff>
    </xdr:from>
    <xdr:to>
      <xdr:col>19</xdr:col>
      <xdr:colOff>466725</xdr:colOff>
      <xdr:row>17</xdr:row>
      <xdr:rowOff>695324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1849100" y="3133725"/>
          <a:ext cx="2124075" cy="1028699"/>
        </a:xfrm>
        <a:prstGeom prst="rect">
          <a:avLst/>
        </a:prstGeom>
      </xdr:spPr>
    </xdr:pic>
    <xdr:clientData/>
  </xdr:twoCellAnchor>
  <xdr:oneCellAnchor>
    <xdr:from>
      <xdr:col>5</xdr:col>
      <xdr:colOff>142875</xdr:colOff>
      <xdr:row>1</xdr:row>
      <xdr:rowOff>60513</xdr:rowOff>
    </xdr:from>
    <xdr:ext cx="2333625" cy="1162050"/>
    <xdr:pic>
      <xdr:nvPicPr>
        <xdr:cNvPr id="5" name="Picture 4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95850" y="2605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200025</xdr:colOff>
      <xdr:row>42</xdr:row>
      <xdr:rowOff>95250</xdr:rowOff>
    </xdr:from>
    <xdr:to>
      <xdr:col>16</xdr:col>
      <xdr:colOff>221316</xdr:colOff>
      <xdr:row>47</xdr:row>
      <xdr:rowOff>153388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48875" y="9382125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18</xdr:col>
      <xdr:colOff>219075</xdr:colOff>
      <xdr:row>21</xdr:row>
      <xdr:rowOff>95250</xdr:rowOff>
    </xdr:from>
    <xdr:to>
      <xdr:col>21</xdr:col>
      <xdr:colOff>514350</xdr:colOff>
      <xdr:row>26</xdr:row>
      <xdr:rowOff>114299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3115925" y="5172075"/>
          <a:ext cx="2124075" cy="1028699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142875</xdr:colOff>
      <xdr:row>1</xdr:row>
      <xdr:rowOff>60513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95850" y="2605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200025</xdr:colOff>
      <xdr:row>42</xdr:row>
      <xdr:rowOff>95250</xdr:rowOff>
    </xdr:from>
    <xdr:to>
      <xdr:col>16</xdr:col>
      <xdr:colOff>221316</xdr:colOff>
      <xdr:row>47</xdr:row>
      <xdr:rowOff>153388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48875" y="9382125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16</xdr:col>
      <xdr:colOff>171450</xdr:colOff>
      <xdr:row>15</xdr:row>
      <xdr:rowOff>76200</xdr:rowOff>
    </xdr:from>
    <xdr:to>
      <xdr:col>19</xdr:col>
      <xdr:colOff>466725</xdr:colOff>
      <xdr:row>17</xdr:row>
      <xdr:rowOff>695324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1849100" y="3133725"/>
          <a:ext cx="2124075" cy="1028699"/>
        </a:xfrm>
        <a:prstGeom prst="rect">
          <a:avLst/>
        </a:prstGeom>
      </xdr:spPr>
    </xdr:pic>
    <xdr:clientData/>
  </xdr:twoCellAnchor>
  <xdr:oneCellAnchor>
    <xdr:from>
      <xdr:col>5</xdr:col>
      <xdr:colOff>142875</xdr:colOff>
      <xdr:row>1</xdr:row>
      <xdr:rowOff>60513</xdr:rowOff>
    </xdr:from>
    <xdr:ext cx="2333625" cy="1162050"/>
    <xdr:pic>
      <xdr:nvPicPr>
        <xdr:cNvPr id="5" name="Picture 4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95850" y="2605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200025</xdr:colOff>
      <xdr:row>42</xdr:row>
      <xdr:rowOff>95250</xdr:rowOff>
    </xdr:from>
    <xdr:to>
      <xdr:col>16</xdr:col>
      <xdr:colOff>221316</xdr:colOff>
      <xdr:row>47</xdr:row>
      <xdr:rowOff>153388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48875" y="9382125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18</xdr:col>
      <xdr:colOff>219075</xdr:colOff>
      <xdr:row>21</xdr:row>
      <xdr:rowOff>95250</xdr:rowOff>
    </xdr:from>
    <xdr:to>
      <xdr:col>21</xdr:col>
      <xdr:colOff>514350</xdr:colOff>
      <xdr:row>26</xdr:row>
      <xdr:rowOff>114299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3115925" y="5172075"/>
          <a:ext cx="2124075" cy="1028699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142875</xdr:colOff>
      <xdr:row>1</xdr:row>
      <xdr:rowOff>60513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95850" y="2605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200025</xdr:colOff>
      <xdr:row>42</xdr:row>
      <xdr:rowOff>95250</xdr:rowOff>
    </xdr:from>
    <xdr:to>
      <xdr:col>16</xdr:col>
      <xdr:colOff>221316</xdr:colOff>
      <xdr:row>47</xdr:row>
      <xdr:rowOff>153388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48875" y="9382125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16</xdr:col>
      <xdr:colOff>171450</xdr:colOff>
      <xdr:row>15</xdr:row>
      <xdr:rowOff>76200</xdr:rowOff>
    </xdr:from>
    <xdr:to>
      <xdr:col>19</xdr:col>
      <xdr:colOff>466725</xdr:colOff>
      <xdr:row>17</xdr:row>
      <xdr:rowOff>695324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1849100" y="3133725"/>
          <a:ext cx="2124075" cy="1028699"/>
        </a:xfrm>
        <a:prstGeom prst="rect">
          <a:avLst/>
        </a:prstGeom>
      </xdr:spPr>
    </xdr:pic>
    <xdr:clientData/>
  </xdr:twoCellAnchor>
  <xdr:oneCellAnchor>
    <xdr:from>
      <xdr:col>5</xdr:col>
      <xdr:colOff>142875</xdr:colOff>
      <xdr:row>1</xdr:row>
      <xdr:rowOff>60513</xdr:rowOff>
    </xdr:from>
    <xdr:ext cx="2333625" cy="1162050"/>
    <xdr:pic>
      <xdr:nvPicPr>
        <xdr:cNvPr id="5" name="Picture 4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95850" y="2605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200025</xdr:colOff>
      <xdr:row>42</xdr:row>
      <xdr:rowOff>95250</xdr:rowOff>
    </xdr:from>
    <xdr:to>
      <xdr:col>16</xdr:col>
      <xdr:colOff>221316</xdr:colOff>
      <xdr:row>47</xdr:row>
      <xdr:rowOff>153388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48875" y="9382125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18</xdr:col>
      <xdr:colOff>219075</xdr:colOff>
      <xdr:row>21</xdr:row>
      <xdr:rowOff>95250</xdr:rowOff>
    </xdr:from>
    <xdr:to>
      <xdr:col>21</xdr:col>
      <xdr:colOff>514350</xdr:colOff>
      <xdr:row>26</xdr:row>
      <xdr:rowOff>114299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3115925" y="5172075"/>
          <a:ext cx="2124075" cy="1028699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142875</xdr:colOff>
      <xdr:row>1</xdr:row>
      <xdr:rowOff>60513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95850" y="2605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200025</xdr:colOff>
      <xdr:row>42</xdr:row>
      <xdr:rowOff>95250</xdr:rowOff>
    </xdr:from>
    <xdr:to>
      <xdr:col>16</xdr:col>
      <xdr:colOff>221316</xdr:colOff>
      <xdr:row>47</xdr:row>
      <xdr:rowOff>153388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48875" y="9382125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16</xdr:col>
      <xdr:colOff>171450</xdr:colOff>
      <xdr:row>15</xdr:row>
      <xdr:rowOff>76200</xdr:rowOff>
    </xdr:from>
    <xdr:to>
      <xdr:col>19</xdr:col>
      <xdr:colOff>466725</xdr:colOff>
      <xdr:row>17</xdr:row>
      <xdr:rowOff>695324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1849100" y="3133725"/>
          <a:ext cx="2124075" cy="1028699"/>
        </a:xfrm>
        <a:prstGeom prst="rect">
          <a:avLst/>
        </a:prstGeom>
      </xdr:spPr>
    </xdr:pic>
    <xdr:clientData/>
  </xdr:twoCellAnchor>
  <xdr:oneCellAnchor>
    <xdr:from>
      <xdr:col>5</xdr:col>
      <xdr:colOff>142875</xdr:colOff>
      <xdr:row>1</xdr:row>
      <xdr:rowOff>60513</xdr:rowOff>
    </xdr:from>
    <xdr:ext cx="2333625" cy="1162050"/>
    <xdr:pic>
      <xdr:nvPicPr>
        <xdr:cNvPr id="5" name="Picture 4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95850" y="2605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200025</xdr:colOff>
      <xdr:row>42</xdr:row>
      <xdr:rowOff>95250</xdr:rowOff>
    </xdr:from>
    <xdr:to>
      <xdr:col>16</xdr:col>
      <xdr:colOff>221316</xdr:colOff>
      <xdr:row>47</xdr:row>
      <xdr:rowOff>153388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48875" y="9382125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18</xdr:col>
      <xdr:colOff>219075</xdr:colOff>
      <xdr:row>21</xdr:row>
      <xdr:rowOff>95250</xdr:rowOff>
    </xdr:from>
    <xdr:to>
      <xdr:col>21</xdr:col>
      <xdr:colOff>514350</xdr:colOff>
      <xdr:row>26</xdr:row>
      <xdr:rowOff>114299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3115925" y="5172075"/>
          <a:ext cx="2124075" cy="1028699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142875</xdr:colOff>
      <xdr:row>1</xdr:row>
      <xdr:rowOff>60513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95850" y="2605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200025</xdr:colOff>
      <xdr:row>42</xdr:row>
      <xdr:rowOff>95250</xdr:rowOff>
    </xdr:from>
    <xdr:to>
      <xdr:col>16</xdr:col>
      <xdr:colOff>221316</xdr:colOff>
      <xdr:row>47</xdr:row>
      <xdr:rowOff>153388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48875" y="9382125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16</xdr:col>
      <xdr:colOff>171450</xdr:colOff>
      <xdr:row>15</xdr:row>
      <xdr:rowOff>76200</xdr:rowOff>
    </xdr:from>
    <xdr:to>
      <xdr:col>19</xdr:col>
      <xdr:colOff>466725</xdr:colOff>
      <xdr:row>17</xdr:row>
      <xdr:rowOff>695324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1849100" y="3133725"/>
          <a:ext cx="2124075" cy="1028699"/>
        </a:xfrm>
        <a:prstGeom prst="rect">
          <a:avLst/>
        </a:prstGeom>
      </xdr:spPr>
    </xdr:pic>
    <xdr:clientData/>
  </xdr:twoCellAnchor>
  <xdr:oneCellAnchor>
    <xdr:from>
      <xdr:col>5</xdr:col>
      <xdr:colOff>142875</xdr:colOff>
      <xdr:row>1</xdr:row>
      <xdr:rowOff>60513</xdr:rowOff>
    </xdr:from>
    <xdr:ext cx="2333625" cy="1162050"/>
    <xdr:pic>
      <xdr:nvPicPr>
        <xdr:cNvPr id="5" name="Picture 4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95850" y="2605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200025</xdr:colOff>
      <xdr:row>42</xdr:row>
      <xdr:rowOff>95250</xdr:rowOff>
    </xdr:from>
    <xdr:to>
      <xdr:col>16</xdr:col>
      <xdr:colOff>221316</xdr:colOff>
      <xdr:row>47</xdr:row>
      <xdr:rowOff>153388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48875" y="9382125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18</xdr:col>
      <xdr:colOff>219075</xdr:colOff>
      <xdr:row>21</xdr:row>
      <xdr:rowOff>95250</xdr:rowOff>
    </xdr:from>
    <xdr:to>
      <xdr:col>21</xdr:col>
      <xdr:colOff>514350</xdr:colOff>
      <xdr:row>26</xdr:row>
      <xdr:rowOff>114299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3115925" y="5172075"/>
          <a:ext cx="2124075" cy="1028699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142875</xdr:colOff>
      <xdr:row>1</xdr:row>
      <xdr:rowOff>60513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95850" y="2605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200025</xdr:colOff>
      <xdr:row>42</xdr:row>
      <xdr:rowOff>95250</xdr:rowOff>
    </xdr:from>
    <xdr:to>
      <xdr:col>16</xdr:col>
      <xdr:colOff>221316</xdr:colOff>
      <xdr:row>47</xdr:row>
      <xdr:rowOff>153388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48875" y="9382125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16</xdr:col>
      <xdr:colOff>171450</xdr:colOff>
      <xdr:row>15</xdr:row>
      <xdr:rowOff>76200</xdr:rowOff>
    </xdr:from>
    <xdr:to>
      <xdr:col>19</xdr:col>
      <xdr:colOff>466725</xdr:colOff>
      <xdr:row>17</xdr:row>
      <xdr:rowOff>695324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1849100" y="3133725"/>
          <a:ext cx="2124075" cy="1028699"/>
        </a:xfrm>
        <a:prstGeom prst="rect">
          <a:avLst/>
        </a:prstGeom>
      </xdr:spPr>
    </xdr:pic>
    <xdr:clientData/>
  </xdr:twoCellAnchor>
  <xdr:oneCellAnchor>
    <xdr:from>
      <xdr:col>5</xdr:col>
      <xdr:colOff>142875</xdr:colOff>
      <xdr:row>1</xdr:row>
      <xdr:rowOff>60513</xdr:rowOff>
    </xdr:from>
    <xdr:ext cx="2333625" cy="1162050"/>
    <xdr:pic>
      <xdr:nvPicPr>
        <xdr:cNvPr id="5" name="Picture 4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95850" y="2605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200025</xdr:colOff>
      <xdr:row>42</xdr:row>
      <xdr:rowOff>95250</xdr:rowOff>
    </xdr:from>
    <xdr:to>
      <xdr:col>16</xdr:col>
      <xdr:colOff>221316</xdr:colOff>
      <xdr:row>47</xdr:row>
      <xdr:rowOff>153388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48875" y="9382125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18</xdr:col>
      <xdr:colOff>219075</xdr:colOff>
      <xdr:row>21</xdr:row>
      <xdr:rowOff>95250</xdr:rowOff>
    </xdr:from>
    <xdr:to>
      <xdr:col>21</xdr:col>
      <xdr:colOff>514350</xdr:colOff>
      <xdr:row>26</xdr:row>
      <xdr:rowOff>114299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3115925" y="5172075"/>
          <a:ext cx="2124075" cy="10286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390525</xdr:colOff>
      <xdr:row>1</xdr:row>
      <xdr:rowOff>50988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57750" y="241488"/>
          <a:ext cx="2333625" cy="1162050"/>
        </a:xfrm>
        <a:prstGeom prst="rect">
          <a:avLst/>
        </a:prstGeom>
      </xdr:spPr>
    </xdr:pic>
    <xdr:clientData/>
  </xdr:oneCellAnchor>
  <xdr:oneCellAnchor>
    <xdr:from>
      <xdr:col>13</xdr:col>
      <xdr:colOff>590550</xdr:colOff>
      <xdr:row>31</xdr:row>
      <xdr:rowOff>133350</xdr:rowOff>
    </xdr:from>
    <xdr:ext cx="1981200" cy="1104900"/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29800" y="7705725"/>
          <a:ext cx="1981200" cy="1104900"/>
        </a:xfrm>
        <a:prstGeom prst="rect">
          <a:avLst/>
        </a:prstGeom>
      </xdr:spPr>
    </xdr:pic>
    <xdr:clientData/>
  </xdr:oneCellAnchor>
  <xdr:twoCellAnchor editAs="oneCell">
    <xdr:from>
      <xdr:col>6</xdr:col>
      <xdr:colOff>333376</xdr:colOff>
      <xdr:row>36</xdr:row>
      <xdr:rowOff>88872</xdr:rowOff>
    </xdr:from>
    <xdr:to>
      <xdr:col>10</xdr:col>
      <xdr:colOff>219075</xdr:colOff>
      <xdr:row>42</xdr:row>
      <xdr:rowOff>75842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72026" y="7699347"/>
          <a:ext cx="2428874" cy="1129970"/>
        </a:xfrm>
        <a:prstGeom prst="rect">
          <a:avLst/>
        </a:prstGeom>
      </xdr:spPr>
    </xdr:pic>
    <xdr:clientData/>
  </xdr:twoCellAnchor>
  <xdr:twoCellAnchor editAs="oneCell">
    <xdr:from>
      <xdr:col>11</xdr:col>
      <xdr:colOff>171450</xdr:colOff>
      <xdr:row>34</xdr:row>
      <xdr:rowOff>145901</xdr:rowOff>
    </xdr:from>
    <xdr:to>
      <xdr:col>15</xdr:col>
      <xdr:colOff>247650</xdr:colOff>
      <xdr:row>40</xdr:row>
      <xdr:rowOff>180974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91500" y="8308826"/>
          <a:ext cx="2514600" cy="1178073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142875</xdr:colOff>
      <xdr:row>1</xdr:row>
      <xdr:rowOff>60513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95850" y="2605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200025</xdr:colOff>
      <xdr:row>42</xdr:row>
      <xdr:rowOff>95250</xdr:rowOff>
    </xdr:from>
    <xdr:to>
      <xdr:col>16</xdr:col>
      <xdr:colOff>221316</xdr:colOff>
      <xdr:row>47</xdr:row>
      <xdr:rowOff>153388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48875" y="9382125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16</xdr:col>
      <xdr:colOff>171450</xdr:colOff>
      <xdr:row>15</xdr:row>
      <xdr:rowOff>76200</xdr:rowOff>
    </xdr:from>
    <xdr:to>
      <xdr:col>19</xdr:col>
      <xdr:colOff>466725</xdr:colOff>
      <xdr:row>17</xdr:row>
      <xdr:rowOff>695324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1849100" y="3133725"/>
          <a:ext cx="2124075" cy="1028699"/>
        </a:xfrm>
        <a:prstGeom prst="rect">
          <a:avLst/>
        </a:prstGeom>
      </xdr:spPr>
    </xdr:pic>
    <xdr:clientData/>
  </xdr:twoCellAnchor>
  <xdr:oneCellAnchor>
    <xdr:from>
      <xdr:col>5</xdr:col>
      <xdr:colOff>142875</xdr:colOff>
      <xdr:row>1</xdr:row>
      <xdr:rowOff>60513</xdr:rowOff>
    </xdr:from>
    <xdr:ext cx="2333625" cy="1162050"/>
    <xdr:pic>
      <xdr:nvPicPr>
        <xdr:cNvPr id="5" name="Picture 4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95850" y="2605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200025</xdr:colOff>
      <xdr:row>42</xdr:row>
      <xdr:rowOff>95250</xdr:rowOff>
    </xdr:from>
    <xdr:to>
      <xdr:col>16</xdr:col>
      <xdr:colOff>221316</xdr:colOff>
      <xdr:row>47</xdr:row>
      <xdr:rowOff>153388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48875" y="9382125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18</xdr:col>
      <xdr:colOff>219075</xdr:colOff>
      <xdr:row>21</xdr:row>
      <xdr:rowOff>95250</xdr:rowOff>
    </xdr:from>
    <xdr:to>
      <xdr:col>21</xdr:col>
      <xdr:colOff>514350</xdr:colOff>
      <xdr:row>26</xdr:row>
      <xdr:rowOff>114299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3115925" y="5172075"/>
          <a:ext cx="2124075" cy="1028699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142875</xdr:colOff>
      <xdr:row>1</xdr:row>
      <xdr:rowOff>60513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95850" y="2605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200025</xdr:colOff>
      <xdr:row>42</xdr:row>
      <xdr:rowOff>95250</xdr:rowOff>
    </xdr:from>
    <xdr:to>
      <xdr:col>16</xdr:col>
      <xdr:colOff>221316</xdr:colOff>
      <xdr:row>47</xdr:row>
      <xdr:rowOff>153388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48875" y="9382125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16</xdr:col>
      <xdr:colOff>171450</xdr:colOff>
      <xdr:row>15</xdr:row>
      <xdr:rowOff>76200</xdr:rowOff>
    </xdr:from>
    <xdr:to>
      <xdr:col>19</xdr:col>
      <xdr:colOff>466725</xdr:colOff>
      <xdr:row>17</xdr:row>
      <xdr:rowOff>695324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1849100" y="3133725"/>
          <a:ext cx="2124075" cy="1028699"/>
        </a:xfrm>
        <a:prstGeom prst="rect">
          <a:avLst/>
        </a:prstGeom>
      </xdr:spPr>
    </xdr:pic>
    <xdr:clientData/>
  </xdr:twoCellAnchor>
  <xdr:oneCellAnchor>
    <xdr:from>
      <xdr:col>5</xdr:col>
      <xdr:colOff>142875</xdr:colOff>
      <xdr:row>1</xdr:row>
      <xdr:rowOff>60513</xdr:rowOff>
    </xdr:from>
    <xdr:ext cx="2333625" cy="1162050"/>
    <xdr:pic>
      <xdr:nvPicPr>
        <xdr:cNvPr id="5" name="Picture 4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95850" y="2605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200025</xdr:colOff>
      <xdr:row>42</xdr:row>
      <xdr:rowOff>95250</xdr:rowOff>
    </xdr:from>
    <xdr:to>
      <xdr:col>16</xdr:col>
      <xdr:colOff>221316</xdr:colOff>
      <xdr:row>47</xdr:row>
      <xdr:rowOff>153388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48875" y="9382125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18</xdr:col>
      <xdr:colOff>219075</xdr:colOff>
      <xdr:row>21</xdr:row>
      <xdr:rowOff>95250</xdr:rowOff>
    </xdr:from>
    <xdr:to>
      <xdr:col>21</xdr:col>
      <xdr:colOff>514350</xdr:colOff>
      <xdr:row>26</xdr:row>
      <xdr:rowOff>114299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3115925" y="5172075"/>
          <a:ext cx="2124075" cy="1028699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142875</xdr:colOff>
      <xdr:row>1</xdr:row>
      <xdr:rowOff>60513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95850" y="2605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200025</xdr:colOff>
      <xdr:row>42</xdr:row>
      <xdr:rowOff>95250</xdr:rowOff>
    </xdr:from>
    <xdr:to>
      <xdr:col>16</xdr:col>
      <xdr:colOff>221316</xdr:colOff>
      <xdr:row>47</xdr:row>
      <xdr:rowOff>153388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48875" y="9382125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16</xdr:col>
      <xdr:colOff>171450</xdr:colOff>
      <xdr:row>15</xdr:row>
      <xdr:rowOff>76200</xdr:rowOff>
    </xdr:from>
    <xdr:to>
      <xdr:col>19</xdr:col>
      <xdr:colOff>466725</xdr:colOff>
      <xdr:row>17</xdr:row>
      <xdr:rowOff>695324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1849100" y="3133725"/>
          <a:ext cx="2124075" cy="1028699"/>
        </a:xfrm>
        <a:prstGeom prst="rect">
          <a:avLst/>
        </a:prstGeom>
      </xdr:spPr>
    </xdr:pic>
    <xdr:clientData/>
  </xdr:twoCellAnchor>
  <xdr:oneCellAnchor>
    <xdr:from>
      <xdr:col>5</xdr:col>
      <xdr:colOff>142875</xdr:colOff>
      <xdr:row>1</xdr:row>
      <xdr:rowOff>60513</xdr:rowOff>
    </xdr:from>
    <xdr:ext cx="2333625" cy="1162050"/>
    <xdr:pic>
      <xdr:nvPicPr>
        <xdr:cNvPr id="5" name="Picture 4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95850" y="2605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200025</xdr:colOff>
      <xdr:row>42</xdr:row>
      <xdr:rowOff>95250</xdr:rowOff>
    </xdr:from>
    <xdr:to>
      <xdr:col>16</xdr:col>
      <xdr:colOff>221316</xdr:colOff>
      <xdr:row>47</xdr:row>
      <xdr:rowOff>153388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48875" y="9382125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18</xdr:col>
      <xdr:colOff>219075</xdr:colOff>
      <xdr:row>21</xdr:row>
      <xdr:rowOff>95250</xdr:rowOff>
    </xdr:from>
    <xdr:to>
      <xdr:col>21</xdr:col>
      <xdr:colOff>514350</xdr:colOff>
      <xdr:row>26</xdr:row>
      <xdr:rowOff>114299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3115925" y="5172075"/>
          <a:ext cx="2124075" cy="1028699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142875</xdr:colOff>
      <xdr:row>1</xdr:row>
      <xdr:rowOff>60513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95850" y="2605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200025</xdr:colOff>
      <xdr:row>42</xdr:row>
      <xdr:rowOff>95250</xdr:rowOff>
    </xdr:from>
    <xdr:to>
      <xdr:col>16</xdr:col>
      <xdr:colOff>221316</xdr:colOff>
      <xdr:row>47</xdr:row>
      <xdr:rowOff>153388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48875" y="9382125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16</xdr:col>
      <xdr:colOff>171450</xdr:colOff>
      <xdr:row>15</xdr:row>
      <xdr:rowOff>76200</xdr:rowOff>
    </xdr:from>
    <xdr:to>
      <xdr:col>19</xdr:col>
      <xdr:colOff>466725</xdr:colOff>
      <xdr:row>17</xdr:row>
      <xdr:rowOff>695324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1849100" y="3133725"/>
          <a:ext cx="2124075" cy="1028699"/>
        </a:xfrm>
        <a:prstGeom prst="rect">
          <a:avLst/>
        </a:prstGeom>
      </xdr:spPr>
    </xdr:pic>
    <xdr:clientData/>
  </xdr:twoCellAnchor>
  <xdr:oneCellAnchor>
    <xdr:from>
      <xdr:col>5</xdr:col>
      <xdr:colOff>142875</xdr:colOff>
      <xdr:row>1</xdr:row>
      <xdr:rowOff>60513</xdr:rowOff>
    </xdr:from>
    <xdr:ext cx="2333625" cy="1162050"/>
    <xdr:pic>
      <xdr:nvPicPr>
        <xdr:cNvPr id="5" name="Picture 4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95850" y="2605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200025</xdr:colOff>
      <xdr:row>42</xdr:row>
      <xdr:rowOff>95250</xdr:rowOff>
    </xdr:from>
    <xdr:to>
      <xdr:col>16</xdr:col>
      <xdr:colOff>221316</xdr:colOff>
      <xdr:row>47</xdr:row>
      <xdr:rowOff>153388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48875" y="9382125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18</xdr:col>
      <xdr:colOff>219075</xdr:colOff>
      <xdr:row>21</xdr:row>
      <xdr:rowOff>95250</xdr:rowOff>
    </xdr:from>
    <xdr:to>
      <xdr:col>21</xdr:col>
      <xdr:colOff>514350</xdr:colOff>
      <xdr:row>26</xdr:row>
      <xdr:rowOff>114299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3115925" y="5172075"/>
          <a:ext cx="2124075" cy="1028699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142875</xdr:colOff>
      <xdr:row>1</xdr:row>
      <xdr:rowOff>60513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95850" y="2605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200025</xdr:colOff>
      <xdr:row>42</xdr:row>
      <xdr:rowOff>95250</xdr:rowOff>
    </xdr:from>
    <xdr:to>
      <xdr:col>16</xdr:col>
      <xdr:colOff>221316</xdr:colOff>
      <xdr:row>47</xdr:row>
      <xdr:rowOff>153388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48875" y="9382125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16</xdr:col>
      <xdr:colOff>171450</xdr:colOff>
      <xdr:row>15</xdr:row>
      <xdr:rowOff>76200</xdr:rowOff>
    </xdr:from>
    <xdr:to>
      <xdr:col>19</xdr:col>
      <xdr:colOff>466725</xdr:colOff>
      <xdr:row>17</xdr:row>
      <xdr:rowOff>695324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1849100" y="3133725"/>
          <a:ext cx="2124075" cy="1028699"/>
        </a:xfrm>
        <a:prstGeom prst="rect">
          <a:avLst/>
        </a:prstGeom>
      </xdr:spPr>
    </xdr:pic>
    <xdr:clientData/>
  </xdr:twoCellAnchor>
  <xdr:oneCellAnchor>
    <xdr:from>
      <xdr:col>5</xdr:col>
      <xdr:colOff>142875</xdr:colOff>
      <xdr:row>1</xdr:row>
      <xdr:rowOff>60513</xdr:rowOff>
    </xdr:from>
    <xdr:ext cx="2333625" cy="1162050"/>
    <xdr:pic>
      <xdr:nvPicPr>
        <xdr:cNvPr id="5" name="Picture 4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95850" y="2605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200025</xdr:colOff>
      <xdr:row>42</xdr:row>
      <xdr:rowOff>95250</xdr:rowOff>
    </xdr:from>
    <xdr:to>
      <xdr:col>16</xdr:col>
      <xdr:colOff>221316</xdr:colOff>
      <xdr:row>47</xdr:row>
      <xdr:rowOff>153388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48875" y="9382125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18</xdr:col>
      <xdr:colOff>219075</xdr:colOff>
      <xdr:row>21</xdr:row>
      <xdr:rowOff>95250</xdr:rowOff>
    </xdr:from>
    <xdr:to>
      <xdr:col>21</xdr:col>
      <xdr:colOff>514350</xdr:colOff>
      <xdr:row>26</xdr:row>
      <xdr:rowOff>114299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3115925" y="5172075"/>
          <a:ext cx="2124075" cy="1028699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142875</xdr:colOff>
      <xdr:row>1</xdr:row>
      <xdr:rowOff>60513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95850" y="2605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200025</xdr:colOff>
      <xdr:row>42</xdr:row>
      <xdr:rowOff>95250</xdr:rowOff>
    </xdr:from>
    <xdr:to>
      <xdr:col>16</xdr:col>
      <xdr:colOff>221316</xdr:colOff>
      <xdr:row>47</xdr:row>
      <xdr:rowOff>153388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48875" y="9382125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16</xdr:col>
      <xdr:colOff>171450</xdr:colOff>
      <xdr:row>15</xdr:row>
      <xdr:rowOff>76200</xdr:rowOff>
    </xdr:from>
    <xdr:to>
      <xdr:col>19</xdr:col>
      <xdr:colOff>466725</xdr:colOff>
      <xdr:row>17</xdr:row>
      <xdr:rowOff>695324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1849100" y="3133725"/>
          <a:ext cx="2124075" cy="1028699"/>
        </a:xfrm>
        <a:prstGeom prst="rect">
          <a:avLst/>
        </a:prstGeom>
      </xdr:spPr>
    </xdr:pic>
    <xdr:clientData/>
  </xdr:twoCellAnchor>
  <xdr:oneCellAnchor>
    <xdr:from>
      <xdr:col>5</xdr:col>
      <xdr:colOff>142875</xdr:colOff>
      <xdr:row>1</xdr:row>
      <xdr:rowOff>60513</xdr:rowOff>
    </xdr:from>
    <xdr:ext cx="2333625" cy="1162050"/>
    <xdr:pic>
      <xdr:nvPicPr>
        <xdr:cNvPr id="5" name="Picture 4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95850" y="2605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200025</xdr:colOff>
      <xdr:row>42</xdr:row>
      <xdr:rowOff>95250</xdr:rowOff>
    </xdr:from>
    <xdr:to>
      <xdr:col>16</xdr:col>
      <xdr:colOff>221316</xdr:colOff>
      <xdr:row>47</xdr:row>
      <xdr:rowOff>153388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48875" y="9382125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18</xdr:col>
      <xdr:colOff>219075</xdr:colOff>
      <xdr:row>21</xdr:row>
      <xdr:rowOff>95250</xdr:rowOff>
    </xdr:from>
    <xdr:to>
      <xdr:col>21</xdr:col>
      <xdr:colOff>514350</xdr:colOff>
      <xdr:row>26</xdr:row>
      <xdr:rowOff>114299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3115925" y="5172075"/>
          <a:ext cx="2124075" cy="1028699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66675</xdr:colOff>
      <xdr:row>1</xdr:row>
      <xdr:rowOff>108138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52975" y="308163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542925</xdr:colOff>
      <xdr:row>34</xdr:row>
      <xdr:rowOff>19050</xdr:rowOff>
    </xdr:from>
    <xdr:to>
      <xdr:col>18</xdr:col>
      <xdr:colOff>257175</xdr:colOff>
      <xdr:row>40</xdr:row>
      <xdr:rowOff>112995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53575" y="7867650"/>
          <a:ext cx="2762250" cy="1294095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171450</xdr:colOff>
      <xdr:row>1</xdr:row>
      <xdr:rowOff>89088</xdr:rowOff>
    </xdr:from>
    <xdr:ext cx="2384256" cy="1187262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48225" y="289113"/>
          <a:ext cx="2384256" cy="1187262"/>
        </a:xfrm>
        <a:prstGeom prst="rect">
          <a:avLst/>
        </a:prstGeom>
      </xdr:spPr>
    </xdr:pic>
    <xdr:clientData/>
  </xdr:oneCellAnchor>
  <xdr:twoCellAnchor editAs="oneCell">
    <xdr:from>
      <xdr:col>13</xdr:col>
      <xdr:colOff>200025</xdr:colOff>
      <xdr:row>43</xdr:row>
      <xdr:rowOff>95250</xdr:rowOff>
    </xdr:from>
    <xdr:to>
      <xdr:col>16</xdr:col>
      <xdr:colOff>221316</xdr:colOff>
      <xdr:row>48</xdr:row>
      <xdr:rowOff>153388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10775" y="10467975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11</xdr:col>
      <xdr:colOff>257175</xdr:colOff>
      <xdr:row>31</xdr:row>
      <xdr:rowOff>133350</xdr:rowOff>
    </xdr:from>
    <xdr:to>
      <xdr:col>14</xdr:col>
      <xdr:colOff>552450</xdr:colOff>
      <xdr:row>36</xdr:row>
      <xdr:rowOff>161924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8848725" y="8058150"/>
          <a:ext cx="2124075" cy="1028699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66675</xdr:colOff>
      <xdr:row>1</xdr:row>
      <xdr:rowOff>108138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52975" y="308163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10</xdr:col>
      <xdr:colOff>581026</xdr:colOff>
      <xdr:row>33</xdr:row>
      <xdr:rowOff>14408</xdr:rowOff>
    </xdr:from>
    <xdr:to>
      <xdr:col>15</xdr:col>
      <xdr:colOff>285750</xdr:colOff>
      <xdr:row>39</xdr:row>
      <xdr:rowOff>94892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62876" y="7662983"/>
          <a:ext cx="2752724" cy="1280634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323850</xdr:colOff>
      <xdr:row>1</xdr:row>
      <xdr:rowOff>165288</xdr:rowOff>
    </xdr:from>
    <xdr:ext cx="2460768" cy="1225362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14875" y="365313"/>
          <a:ext cx="2460768" cy="1225362"/>
        </a:xfrm>
        <a:prstGeom prst="rect">
          <a:avLst/>
        </a:prstGeom>
      </xdr:spPr>
    </xdr:pic>
    <xdr:clientData/>
  </xdr:oneCellAnchor>
  <xdr:twoCellAnchor editAs="oneCell">
    <xdr:from>
      <xdr:col>10</xdr:col>
      <xdr:colOff>533400</xdr:colOff>
      <xdr:row>35</xdr:row>
      <xdr:rowOff>1304</xdr:rowOff>
    </xdr:from>
    <xdr:to>
      <xdr:col>15</xdr:col>
      <xdr:colOff>247650</xdr:colOff>
      <xdr:row>41</xdr:row>
      <xdr:rowOff>95249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15475" y="7764179"/>
          <a:ext cx="2762250" cy="129409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345705</xdr:colOff>
      <xdr:row>1</xdr:row>
      <xdr:rowOff>73400</xdr:rowOff>
    </xdr:from>
    <xdr:ext cx="2510114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17630" y="273425"/>
          <a:ext cx="2510114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285750</xdr:colOff>
      <xdr:row>37</xdr:row>
      <xdr:rowOff>0</xdr:rowOff>
    </xdr:from>
    <xdr:to>
      <xdr:col>17</xdr:col>
      <xdr:colOff>276224</xdr:colOff>
      <xdr:row>42</xdr:row>
      <xdr:rowOff>129845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58275" y="9248775"/>
          <a:ext cx="2428874" cy="1129970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180975</xdr:colOff>
      <xdr:row>1</xdr:row>
      <xdr:rowOff>108138</xdr:rowOff>
    </xdr:from>
    <xdr:ext cx="2460768" cy="1225362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91125" y="308163"/>
          <a:ext cx="2460768" cy="1225362"/>
        </a:xfrm>
        <a:prstGeom prst="rect">
          <a:avLst/>
        </a:prstGeom>
      </xdr:spPr>
    </xdr:pic>
    <xdr:clientData/>
  </xdr:oneCellAnchor>
  <xdr:twoCellAnchor editAs="oneCell">
    <xdr:from>
      <xdr:col>12</xdr:col>
      <xdr:colOff>342900</xdr:colOff>
      <xdr:row>44</xdr:row>
      <xdr:rowOff>20354</xdr:rowOff>
    </xdr:from>
    <xdr:to>
      <xdr:col>17</xdr:col>
      <xdr:colOff>57150</xdr:colOff>
      <xdr:row>50</xdr:row>
      <xdr:rowOff>114299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91700" y="14612654"/>
          <a:ext cx="2762250" cy="1294095"/>
        </a:xfrm>
        <a:prstGeom prst="rect">
          <a:avLst/>
        </a:prstGeom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180975</xdr:colOff>
      <xdr:row>1</xdr:row>
      <xdr:rowOff>108138</xdr:rowOff>
    </xdr:from>
    <xdr:ext cx="2460768" cy="1225362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38750" y="308163"/>
          <a:ext cx="2460768" cy="1225362"/>
        </a:xfrm>
        <a:prstGeom prst="rect">
          <a:avLst/>
        </a:prstGeom>
      </xdr:spPr>
    </xdr:pic>
    <xdr:clientData/>
  </xdr:oneCellAnchor>
  <xdr:twoCellAnchor editAs="oneCell">
    <xdr:from>
      <xdr:col>11</xdr:col>
      <xdr:colOff>476250</xdr:colOff>
      <xdr:row>39</xdr:row>
      <xdr:rowOff>172754</xdr:rowOff>
    </xdr:from>
    <xdr:to>
      <xdr:col>15</xdr:col>
      <xdr:colOff>361950</xdr:colOff>
      <xdr:row>46</xdr:row>
      <xdr:rowOff>19049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24925" y="9840629"/>
          <a:ext cx="2762250" cy="1294095"/>
        </a:xfrm>
        <a:prstGeom prst="rect">
          <a:avLst/>
        </a:prstGeom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180975</xdr:colOff>
      <xdr:row>1</xdr:row>
      <xdr:rowOff>108138</xdr:rowOff>
    </xdr:from>
    <xdr:ext cx="2460768" cy="1225362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91125" y="308163"/>
          <a:ext cx="2460768" cy="1225362"/>
        </a:xfrm>
        <a:prstGeom prst="rect">
          <a:avLst/>
        </a:prstGeom>
      </xdr:spPr>
    </xdr:pic>
    <xdr:clientData/>
  </xdr:oneCellAnchor>
</xdr:wsDr>
</file>

<file path=xl/drawings/drawing33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180975</xdr:colOff>
      <xdr:row>1</xdr:row>
      <xdr:rowOff>108138</xdr:rowOff>
    </xdr:from>
    <xdr:ext cx="2460768" cy="1225362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91125" y="308163"/>
          <a:ext cx="2460768" cy="1225362"/>
        </a:xfrm>
        <a:prstGeom prst="rect">
          <a:avLst/>
        </a:prstGeom>
      </xdr:spPr>
    </xdr:pic>
    <xdr:clientData/>
  </xdr:oneCellAnchor>
</xdr:wsDr>
</file>

<file path=xl/drawings/drawing3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390525</xdr:colOff>
      <xdr:row>1</xdr:row>
      <xdr:rowOff>50988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29125" y="241488"/>
          <a:ext cx="2333625" cy="1162050"/>
        </a:xfrm>
        <a:prstGeom prst="rect">
          <a:avLst/>
        </a:prstGeom>
      </xdr:spPr>
    </xdr:pic>
    <xdr:clientData/>
  </xdr:oneCellAnchor>
  <xdr:oneCellAnchor>
    <xdr:from>
      <xdr:col>13</xdr:col>
      <xdr:colOff>590550</xdr:colOff>
      <xdr:row>31</xdr:row>
      <xdr:rowOff>133350</xdr:rowOff>
    </xdr:from>
    <xdr:ext cx="1981200" cy="1104900"/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401175" y="6772275"/>
          <a:ext cx="1981200" cy="1104900"/>
        </a:xfrm>
        <a:prstGeom prst="rect">
          <a:avLst/>
        </a:prstGeom>
      </xdr:spPr>
    </xdr:pic>
    <xdr:clientData/>
  </xdr:oneCellAnchor>
  <xdr:twoCellAnchor editAs="oneCell">
    <xdr:from>
      <xdr:col>6</xdr:col>
      <xdr:colOff>266701</xdr:colOff>
      <xdr:row>36</xdr:row>
      <xdr:rowOff>31722</xdr:rowOff>
    </xdr:from>
    <xdr:to>
      <xdr:col>10</xdr:col>
      <xdr:colOff>152400</xdr:colOff>
      <xdr:row>42</xdr:row>
      <xdr:rowOff>18692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5351" y="7642197"/>
          <a:ext cx="2428874" cy="1129970"/>
        </a:xfrm>
        <a:prstGeom prst="rect">
          <a:avLst/>
        </a:prstGeom>
      </xdr:spPr>
    </xdr:pic>
    <xdr:clientData/>
  </xdr:twoCellAnchor>
  <xdr:twoCellAnchor editAs="oneCell">
    <xdr:from>
      <xdr:col>11</xdr:col>
      <xdr:colOff>171450</xdr:colOff>
      <xdr:row>34</xdr:row>
      <xdr:rowOff>145901</xdr:rowOff>
    </xdr:from>
    <xdr:to>
      <xdr:col>15</xdr:col>
      <xdr:colOff>247650</xdr:colOff>
      <xdr:row>40</xdr:row>
      <xdr:rowOff>180974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62875" y="7375376"/>
          <a:ext cx="2514600" cy="1178073"/>
        </a:xfrm>
        <a:prstGeom prst="rect">
          <a:avLst/>
        </a:prstGeom>
      </xdr:spPr>
    </xdr:pic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180975</xdr:colOff>
      <xdr:row>1</xdr:row>
      <xdr:rowOff>108138</xdr:rowOff>
    </xdr:from>
    <xdr:ext cx="2460768" cy="1225362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91125" y="308163"/>
          <a:ext cx="2460768" cy="1225362"/>
        </a:xfrm>
        <a:prstGeom prst="rect">
          <a:avLst/>
        </a:prstGeom>
      </xdr:spPr>
    </xdr:pic>
    <xdr:clientData/>
  </xdr:oneCellAnchor>
  <xdr:twoCellAnchor editAs="oneCell">
    <xdr:from>
      <xdr:col>11</xdr:col>
      <xdr:colOff>95250</xdr:colOff>
      <xdr:row>34</xdr:row>
      <xdr:rowOff>115604</xdr:rowOff>
    </xdr:from>
    <xdr:to>
      <xdr:col>14</xdr:col>
      <xdr:colOff>590550</xdr:colOff>
      <xdr:row>40</xdr:row>
      <xdr:rowOff>180974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96300" y="7792754"/>
          <a:ext cx="2762250" cy="1294095"/>
        </a:xfrm>
        <a:prstGeom prst="rect">
          <a:avLst/>
        </a:prstGeom>
      </xdr:spPr>
    </xdr:pic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180975</xdr:colOff>
      <xdr:row>1</xdr:row>
      <xdr:rowOff>108138</xdr:rowOff>
    </xdr:from>
    <xdr:ext cx="2460768" cy="1225362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91125" y="308163"/>
          <a:ext cx="2460768" cy="1225362"/>
        </a:xfrm>
        <a:prstGeom prst="rect">
          <a:avLst/>
        </a:prstGeom>
      </xdr:spPr>
    </xdr:pic>
    <xdr:clientData/>
  </xdr:oneCellAnchor>
  <xdr:twoCellAnchor editAs="oneCell">
    <xdr:from>
      <xdr:col>13</xdr:col>
      <xdr:colOff>323850</xdr:colOff>
      <xdr:row>41</xdr:row>
      <xdr:rowOff>134654</xdr:rowOff>
    </xdr:from>
    <xdr:to>
      <xdr:col>18</xdr:col>
      <xdr:colOff>38100</xdr:colOff>
      <xdr:row>48</xdr:row>
      <xdr:rowOff>28574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82250" y="9259604"/>
          <a:ext cx="2762250" cy="1294095"/>
        </a:xfrm>
        <a:prstGeom prst="rect">
          <a:avLst/>
        </a:prstGeom>
      </xdr:spPr>
    </xdr:pic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171450</xdr:colOff>
      <xdr:row>1</xdr:row>
      <xdr:rowOff>89088</xdr:rowOff>
    </xdr:from>
    <xdr:ext cx="2384256" cy="1187262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48225" y="289113"/>
          <a:ext cx="2384256" cy="1187262"/>
        </a:xfrm>
        <a:prstGeom prst="rect">
          <a:avLst/>
        </a:prstGeom>
      </xdr:spPr>
    </xdr:pic>
    <xdr:clientData/>
  </xdr:oneCellAnchor>
  <xdr:twoCellAnchor editAs="oneCell">
    <xdr:from>
      <xdr:col>13</xdr:col>
      <xdr:colOff>200025</xdr:colOff>
      <xdr:row>42</xdr:row>
      <xdr:rowOff>95250</xdr:rowOff>
    </xdr:from>
    <xdr:to>
      <xdr:col>16</xdr:col>
      <xdr:colOff>221316</xdr:colOff>
      <xdr:row>47</xdr:row>
      <xdr:rowOff>153388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10775" y="10467975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11</xdr:col>
      <xdr:colOff>257175</xdr:colOff>
      <xdr:row>30</xdr:row>
      <xdr:rowOff>133350</xdr:rowOff>
    </xdr:from>
    <xdr:to>
      <xdr:col>14</xdr:col>
      <xdr:colOff>552450</xdr:colOff>
      <xdr:row>35</xdr:row>
      <xdr:rowOff>161924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8848725" y="8058150"/>
          <a:ext cx="2124075" cy="1028699"/>
        </a:xfrm>
        <a:prstGeom prst="rect">
          <a:avLst/>
        </a:prstGeom>
      </xdr:spPr>
    </xdr:pic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171450</xdr:colOff>
      <xdr:row>1</xdr:row>
      <xdr:rowOff>89088</xdr:rowOff>
    </xdr:from>
    <xdr:ext cx="2384256" cy="1187262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48225" y="289113"/>
          <a:ext cx="2384256" cy="1187262"/>
        </a:xfrm>
        <a:prstGeom prst="rect">
          <a:avLst/>
        </a:prstGeom>
      </xdr:spPr>
    </xdr:pic>
    <xdr:clientData/>
  </xdr:oneCellAnchor>
  <xdr:twoCellAnchor editAs="oneCell">
    <xdr:from>
      <xdr:col>13</xdr:col>
      <xdr:colOff>200025</xdr:colOff>
      <xdr:row>43</xdr:row>
      <xdr:rowOff>95250</xdr:rowOff>
    </xdr:from>
    <xdr:to>
      <xdr:col>16</xdr:col>
      <xdr:colOff>221316</xdr:colOff>
      <xdr:row>48</xdr:row>
      <xdr:rowOff>153388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10775" y="9791700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11</xdr:col>
      <xdr:colOff>257175</xdr:colOff>
      <xdr:row>31</xdr:row>
      <xdr:rowOff>133350</xdr:rowOff>
    </xdr:from>
    <xdr:to>
      <xdr:col>14</xdr:col>
      <xdr:colOff>552450</xdr:colOff>
      <xdr:row>36</xdr:row>
      <xdr:rowOff>161924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8848725" y="7381875"/>
          <a:ext cx="2124075" cy="1028699"/>
        </a:xfrm>
        <a:prstGeom prst="rect">
          <a:avLst/>
        </a:prstGeom>
      </xdr:spPr>
    </xdr:pic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171450</xdr:colOff>
      <xdr:row>1</xdr:row>
      <xdr:rowOff>89088</xdr:rowOff>
    </xdr:from>
    <xdr:ext cx="2384256" cy="1187262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48225" y="289113"/>
          <a:ext cx="2384256" cy="1187262"/>
        </a:xfrm>
        <a:prstGeom prst="rect">
          <a:avLst/>
        </a:prstGeom>
      </xdr:spPr>
    </xdr:pic>
    <xdr:clientData/>
  </xdr:oneCellAnchor>
  <xdr:twoCellAnchor editAs="oneCell">
    <xdr:from>
      <xdr:col>13</xdr:col>
      <xdr:colOff>200025</xdr:colOff>
      <xdr:row>43</xdr:row>
      <xdr:rowOff>95250</xdr:rowOff>
    </xdr:from>
    <xdr:to>
      <xdr:col>16</xdr:col>
      <xdr:colOff>221316</xdr:colOff>
      <xdr:row>48</xdr:row>
      <xdr:rowOff>153388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10775" y="10467975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11</xdr:col>
      <xdr:colOff>257175</xdr:colOff>
      <xdr:row>31</xdr:row>
      <xdr:rowOff>133350</xdr:rowOff>
    </xdr:from>
    <xdr:to>
      <xdr:col>14</xdr:col>
      <xdr:colOff>552450</xdr:colOff>
      <xdr:row>36</xdr:row>
      <xdr:rowOff>161924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8848725" y="8058150"/>
          <a:ext cx="2124075" cy="102869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180975</xdr:colOff>
      <xdr:row>1</xdr:row>
      <xdr:rowOff>108138</xdr:rowOff>
    </xdr:from>
    <xdr:ext cx="2460768" cy="1225362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91125" y="308163"/>
          <a:ext cx="2460768" cy="1225362"/>
        </a:xfrm>
        <a:prstGeom prst="rect">
          <a:avLst/>
        </a:prstGeom>
      </xdr:spPr>
    </xdr:pic>
    <xdr:clientData/>
  </xdr:oneCellAnchor>
  <xdr:twoCellAnchor editAs="oneCell">
    <xdr:from>
      <xdr:col>12</xdr:col>
      <xdr:colOff>190500</xdr:colOff>
      <xdr:row>41</xdr:row>
      <xdr:rowOff>1304</xdr:rowOff>
    </xdr:from>
    <xdr:to>
      <xdr:col>16</xdr:col>
      <xdr:colOff>514350</xdr:colOff>
      <xdr:row>47</xdr:row>
      <xdr:rowOff>47624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39300" y="11126504"/>
          <a:ext cx="2762250" cy="1294095"/>
        </a:xfrm>
        <a:prstGeom prst="rect">
          <a:avLst/>
        </a:prstGeom>
      </xdr:spPr>
    </xdr:pic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180975</xdr:colOff>
      <xdr:row>1</xdr:row>
      <xdr:rowOff>108138</xdr:rowOff>
    </xdr:from>
    <xdr:ext cx="2460768" cy="1225362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91125" y="308163"/>
          <a:ext cx="2460768" cy="1225362"/>
        </a:xfrm>
        <a:prstGeom prst="rect">
          <a:avLst/>
        </a:prstGeom>
      </xdr:spPr>
    </xdr:pic>
    <xdr:clientData/>
  </xdr:oneCellAnchor>
  <xdr:twoCellAnchor editAs="oneCell">
    <xdr:from>
      <xdr:col>12</xdr:col>
      <xdr:colOff>66675</xdr:colOff>
      <xdr:row>133</xdr:row>
      <xdr:rowOff>172754</xdr:rowOff>
    </xdr:from>
    <xdr:to>
      <xdr:col>16</xdr:col>
      <xdr:colOff>390525</xdr:colOff>
      <xdr:row>140</xdr:row>
      <xdr:rowOff>19049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15475" y="67790729"/>
          <a:ext cx="2762250" cy="1294095"/>
        </a:xfrm>
        <a:prstGeom prst="rect">
          <a:avLst/>
        </a:prstGeom>
      </xdr:spPr>
    </xdr:pic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142875</xdr:colOff>
      <xdr:row>1</xdr:row>
      <xdr:rowOff>60513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95850" y="2605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200025</xdr:colOff>
      <xdr:row>43</xdr:row>
      <xdr:rowOff>95250</xdr:rowOff>
    </xdr:from>
    <xdr:to>
      <xdr:col>16</xdr:col>
      <xdr:colOff>221316</xdr:colOff>
      <xdr:row>48</xdr:row>
      <xdr:rowOff>153388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48875" y="9382125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22</xdr:col>
      <xdr:colOff>180975</xdr:colOff>
      <xdr:row>22</xdr:row>
      <xdr:rowOff>133350</xdr:rowOff>
    </xdr:from>
    <xdr:to>
      <xdr:col>25</xdr:col>
      <xdr:colOff>476250</xdr:colOff>
      <xdr:row>27</xdr:row>
      <xdr:rowOff>152399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5516225" y="5210175"/>
          <a:ext cx="2124075" cy="1028699"/>
        </a:xfrm>
        <a:prstGeom prst="rect">
          <a:avLst/>
        </a:prstGeom>
      </xdr:spPr>
    </xdr:pic>
    <xdr:clientData/>
  </xdr:twoCellAnchor>
  <xdr:oneCellAnchor>
    <xdr:from>
      <xdr:col>5</xdr:col>
      <xdr:colOff>142875</xdr:colOff>
      <xdr:row>1</xdr:row>
      <xdr:rowOff>60513</xdr:rowOff>
    </xdr:from>
    <xdr:ext cx="2333625" cy="1162050"/>
    <xdr:pic>
      <xdr:nvPicPr>
        <xdr:cNvPr id="5" name="Picture 4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95850" y="2605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200025</xdr:colOff>
      <xdr:row>43</xdr:row>
      <xdr:rowOff>95250</xdr:rowOff>
    </xdr:from>
    <xdr:to>
      <xdr:col>16</xdr:col>
      <xdr:colOff>221316</xdr:colOff>
      <xdr:row>48</xdr:row>
      <xdr:rowOff>153388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48875" y="9382125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18</xdr:col>
      <xdr:colOff>219075</xdr:colOff>
      <xdr:row>22</xdr:row>
      <xdr:rowOff>95250</xdr:rowOff>
    </xdr:from>
    <xdr:to>
      <xdr:col>21</xdr:col>
      <xdr:colOff>514350</xdr:colOff>
      <xdr:row>27</xdr:row>
      <xdr:rowOff>114299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3115925" y="5172075"/>
          <a:ext cx="2124075" cy="1028699"/>
        </a:xfrm>
        <a:prstGeom prst="rect">
          <a:avLst/>
        </a:prstGeom>
      </xdr:spPr>
    </xdr:pic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142875</xdr:colOff>
      <xdr:row>1</xdr:row>
      <xdr:rowOff>60513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95850" y="2605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200025</xdr:colOff>
      <xdr:row>43</xdr:row>
      <xdr:rowOff>95250</xdr:rowOff>
    </xdr:from>
    <xdr:to>
      <xdr:col>16</xdr:col>
      <xdr:colOff>221316</xdr:colOff>
      <xdr:row>48</xdr:row>
      <xdr:rowOff>153388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48875" y="9382125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22</xdr:col>
      <xdr:colOff>180975</xdr:colOff>
      <xdr:row>22</xdr:row>
      <xdr:rowOff>133350</xdr:rowOff>
    </xdr:from>
    <xdr:to>
      <xdr:col>25</xdr:col>
      <xdr:colOff>476250</xdr:colOff>
      <xdr:row>27</xdr:row>
      <xdr:rowOff>152399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5516225" y="5210175"/>
          <a:ext cx="2124075" cy="1028699"/>
        </a:xfrm>
        <a:prstGeom prst="rect">
          <a:avLst/>
        </a:prstGeom>
      </xdr:spPr>
    </xdr:pic>
    <xdr:clientData/>
  </xdr:twoCellAnchor>
  <xdr:oneCellAnchor>
    <xdr:from>
      <xdr:col>5</xdr:col>
      <xdr:colOff>142875</xdr:colOff>
      <xdr:row>1</xdr:row>
      <xdr:rowOff>60513</xdr:rowOff>
    </xdr:from>
    <xdr:ext cx="2333625" cy="1162050"/>
    <xdr:pic>
      <xdr:nvPicPr>
        <xdr:cNvPr id="5" name="Picture 4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95850" y="2605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200025</xdr:colOff>
      <xdr:row>43</xdr:row>
      <xdr:rowOff>95250</xdr:rowOff>
    </xdr:from>
    <xdr:to>
      <xdr:col>16</xdr:col>
      <xdr:colOff>221316</xdr:colOff>
      <xdr:row>48</xdr:row>
      <xdr:rowOff>153388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48875" y="9382125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18</xdr:col>
      <xdr:colOff>219075</xdr:colOff>
      <xdr:row>22</xdr:row>
      <xdr:rowOff>95250</xdr:rowOff>
    </xdr:from>
    <xdr:to>
      <xdr:col>21</xdr:col>
      <xdr:colOff>514350</xdr:colOff>
      <xdr:row>27</xdr:row>
      <xdr:rowOff>114299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3115925" y="5172075"/>
          <a:ext cx="2124075" cy="1028699"/>
        </a:xfrm>
        <a:prstGeom prst="rect">
          <a:avLst/>
        </a:prstGeom>
      </xdr:spPr>
    </xdr:pic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142875</xdr:colOff>
      <xdr:row>1</xdr:row>
      <xdr:rowOff>60513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95850" y="2605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200025</xdr:colOff>
      <xdr:row>43</xdr:row>
      <xdr:rowOff>95250</xdr:rowOff>
    </xdr:from>
    <xdr:to>
      <xdr:col>16</xdr:col>
      <xdr:colOff>221316</xdr:colOff>
      <xdr:row>48</xdr:row>
      <xdr:rowOff>153388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48875" y="9182100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22</xdr:col>
      <xdr:colOff>180975</xdr:colOff>
      <xdr:row>22</xdr:row>
      <xdr:rowOff>133350</xdr:rowOff>
    </xdr:from>
    <xdr:to>
      <xdr:col>25</xdr:col>
      <xdr:colOff>476250</xdr:colOff>
      <xdr:row>27</xdr:row>
      <xdr:rowOff>152399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5516225" y="5010150"/>
          <a:ext cx="2124075" cy="1028699"/>
        </a:xfrm>
        <a:prstGeom prst="rect">
          <a:avLst/>
        </a:prstGeom>
      </xdr:spPr>
    </xdr:pic>
    <xdr:clientData/>
  </xdr:twoCellAnchor>
  <xdr:oneCellAnchor>
    <xdr:from>
      <xdr:col>5</xdr:col>
      <xdr:colOff>142875</xdr:colOff>
      <xdr:row>1</xdr:row>
      <xdr:rowOff>60513</xdr:rowOff>
    </xdr:from>
    <xdr:ext cx="2333625" cy="1162050"/>
    <xdr:pic>
      <xdr:nvPicPr>
        <xdr:cNvPr id="5" name="Picture 4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95850" y="2605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200025</xdr:colOff>
      <xdr:row>43</xdr:row>
      <xdr:rowOff>95250</xdr:rowOff>
    </xdr:from>
    <xdr:to>
      <xdr:col>16</xdr:col>
      <xdr:colOff>221316</xdr:colOff>
      <xdr:row>48</xdr:row>
      <xdr:rowOff>153388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48875" y="9182100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18</xdr:col>
      <xdr:colOff>219075</xdr:colOff>
      <xdr:row>22</xdr:row>
      <xdr:rowOff>95250</xdr:rowOff>
    </xdr:from>
    <xdr:to>
      <xdr:col>21</xdr:col>
      <xdr:colOff>514350</xdr:colOff>
      <xdr:row>27</xdr:row>
      <xdr:rowOff>114299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3115925" y="4972050"/>
          <a:ext cx="2124075" cy="1028699"/>
        </a:xfrm>
        <a:prstGeom prst="rect">
          <a:avLst/>
        </a:prstGeom>
      </xdr:spPr>
    </xdr:pic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142875</xdr:colOff>
      <xdr:row>1</xdr:row>
      <xdr:rowOff>60513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95850" y="2605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200025</xdr:colOff>
      <xdr:row>43</xdr:row>
      <xdr:rowOff>95250</xdr:rowOff>
    </xdr:from>
    <xdr:to>
      <xdr:col>16</xdr:col>
      <xdr:colOff>221316</xdr:colOff>
      <xdr:row>48</xdr:row>
      <xdr:rowOff>153388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48875" y="9182100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22</xdr:col>
      <xdr:colOff>180975</xdr:colOff>
      <xdr:row>22</xdr:row>
      <xdr:rowOff>133350</xdr:rowOff>
    </xdr:from>
    <xdr:to>
      <xdr:col>25</xdr:col>
      <xdr:colOff>476250</xdr:colOff>
      <xdr:row>27</xdr:row>
      <xdr:rowOff>152399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5516225" y="5010150"/>
          <a:ext cx="2124075" cy="1028699"/>
        </a:xfrm>
        <a:prstGeom prst="rect">
          <a:avLst/>
        </a:prstGeom>
      </xdr:spPr>
    </xdr:pic>
    <xdr:clientData/>
  </xdr:twoCellAnchor>
  <xdr:oneCellAnchor>
    <xdr:from>
      <xdr:col>5</xdr:col>
      <xdr:colOff>142875</xdr:colOff>
      <xdr:row>1</xdr:row>
      <xdr:rowOff>60513</xdr:rowOff>
    </xdr:from>
    <xdr:ext cx="2333625" cy="1162050"/>
    <xdr:pic>
      <xdr:nvPicPr>
        <xdr:cNvPr id="5" name="Picture 4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95850" y="2605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200025</xdr:colOff>
      <xdr:row>43</xdr:row>
      <xdr:rowOff>95250</xdr:rowOff>
    </xdr:from>
    <xdr:to>
      <xdr:col>16</xdr:col>
      <xdr:colOff>221316</xdr:colOff>
      <xdr:row>48</xdr:row>
      <xdr:rowOff>153388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48875" y="9182100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18</xdr:col>
      <xdr:colOff>219075</xdr:colOff>
      <xdr:row>22</xdr:row>
      <xdr:rowOff>95250</xdr:rowOff>
    </xdr:from>
    <xdr:to>
      <xdr:col>21</xdr:col>
      <xdr:colOff>514350</xdr:colOff>
      <xdr:row>27</xdr:row>
      <xdr:rowOff>114299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3115925" y="4972050"/>
          <a:ext cx="2124075" cy="1028699"/>
        </a:xfrm>
        <a:prstGeom prst="rect">
          <a:avLst/>
        </a:prstGeom>
      </xdr:spPr>
    </xdr:pic>
    <xdr:clientData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142875</xdr:colOff>
      <xdr:row>1</xdr:row>
      <xdr:rowOff>60513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95850" y="2605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200025</xdr:colOff>
      <xdr:row>43</xdr:row>
      <xdr:rowOff>95250</xdr:rowOff>
    </xdr:from>
    <xdr:to>
      <xdr:col>16</xdr:col>
      <xdr:colOff>221316</xdr:colOff>
      <xdr:row>48</xdr:row>
      <xdr:rowOff>153388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48875" y="9182100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22</xdr:col>
      <xdr:colOff>180975</xdr:colOff>
      <xdr:row>22</xdr:row>
      <xdr:rowOff>133350</xdr:rowOff>
    </xdr:from>
    <xdr:to>
      <xdr:col>25</xdr:col>
      <xdr:colOff>476250</xdr:colOff>
      <xdr:row>27</xdr:row>
      <xdr:rowOff>152399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5516225" y="5010150"/>
          <a:ext cx="2124075" cy="1028699"/>
        </a:xfrm>
        <a:prstGeom prst="rect">
          <a:avLst/>
        </a:prstGeom>
      </xdr:spPr>
    </xdr:pic>
    <xdr:clientData/>
  </xdr:twoCellAnchor>
  <xdr:oneCellAnchor>
    <xdr:from>
      <xdr:col>5</xdr:col>
      <xdr:colOff>142875</xdr:colOff>
      <xdr:row>1</xdr:row>
      <xdr:rowOff>60513</xdr:rowOff>
    </xdr:from>
    <xdr:ext cx="2333625" cy="1162050"/>
    <xdr:pic>
      <xdr:nvPicPr>
        <xdr:cNvPr id="5" name="Picture 4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95850" y="2605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200025</xdr:colOff>
      <xdr:row>43</xdr:row>
      <xdr:rowOff>95250</xdr:rowOff>
    </xdr:from>
    <xdr:to>
      <xdr:col>16</xdr:col>
      <xdr:colOff>221316</xdr:colOff>
      <xdr:row>48</xdr:row>
      <xdr:rowOff>153388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48875" y="9182100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18</xdr:col>
      <xdr:colOff>219075</xdr:colOff>
      <xdr:row>22</xdr:row>
      <xdr:rowOff>95250</xdr:rowOff>
    </xdr:from>
    <xdr:to>
      <xdr:col>21</xdr:col>
      <xdr:colOff>514350</xdr:colOff>
      <xdr:row>27</xdr:row>
      <xdr:rowOff>114299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3115925" y="4972050"/>
          <a:ext cx="2124075" cy="1028699"/>
        </a:xfrm>
        <a:prstGeom prst="rect">
          <a:avLst/>
        </a:prstGeom>
      </xdr:spPr>
    </xdr:pic>
    <xdr:clientData/>
  </xdr:twoCellAnchor>
</xdr:wsDr>
</file>

<file path=xl/drawings/drawing4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142875</xdr:colOff>
      <xdr:row>1</xdr:row>
      <xdr:rowOff>60513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95850" y="2605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200025</xdr:colOff>
      <xdr:row>43</xdr:row>
      <xdr:rowOff>95250</xdr:rowOff>
    </xdr:from>
    <xdr:to>
      <xdr:col>16</xdr:col>
      <xdr:colOff>221316</xdr:colOff>
      <xdr:row>48</xdr:row>
      <xdr:rowOff>153388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48875" y="9182100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22</xdr:col>
      <xdr:colOff>180975</xdr:colOff>
      <xdr:row>22</xdr:row>
      <xdr:rowOff>133350</xdr:rowOff>
    </xdr:from>
    <xdr:to>
      <xdr:col>25</xdr:col>
      <xdr:colOff>476250</xdr:colOff>
      <xdr:row>27</xdr:row>
      <xdr:rowOff>152399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5516225" y="5010150"/>
          <a:ext cx="2124075" cy="1028699"/>
        </a:xfrm>
        <a:prstGeom prst="rect">
          <a:avLst/>
        </a:prstGeom>
      </xdr:spPr>
    </xdr:pic>
    <xdr:clientData/>
  </xdr:twoCellAnchor>
  <xdr:oneCellAnchor>
    <xdr:from>
      <xdr:col>5</xdr:col>
      <xdr:colOff>142875</xdr:colOff>
      <xdr:row>1</xdr:row>
      <xdr:rowOff>60513</xdr:rowOff>
    </xdr:from>
    <xdr:ext cx="2333625" cy="1162050"/>
    <xdr:pic>
      <xdr:nvPicPr>
        <xdr:cNvPr id="5" name="Picture 4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95850" y="2605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200025</xdr:colOff>
      <xdr:row>43</xdr:row>
      <xdr:rowOff>95250</xdr:rowOff>
    </xdr:from>
    <xdr:to>
      <xdr:col>16</xdr:col>
      <xdr:colOff>221316</xdr:colOff>
      <xdr:row>48</xdr:row>
      <xdr:rowOff>153388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48875" y="9182100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18</xdr:col>
      <xdr:colOff>219075</xdr:colOff>
      <xdr:row>22</xdr:row>
      <xdr:rowOff>95250</xdr:rowOff>
    </xdr:from>
    <xdr:to>
      <xdr:col>21</xdr:col>
      <xdr:colOff>514350</xdr:colOff>
      <xdr:row>27</xdr:row>
      <xdr:rowOff>114299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3115925" y="4972050"/>
          <a:ext cx="2124075" cy="1028699"/>
        </a:xfrm>
        <a:prstGeom prst="rect">
          <a:avLst/>
        </a:prstGeom>
      </xdr:spPr>
    </xdr:pic>
    <xdr:clientData/>
  </xdr:twoCellAnchor>
</xdr:wsDr>
</file>

<file path=xl/drawings/drawing47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142875</xdr:colOff>
      <xdr:row>1</xdr:row>
      <xdr:rowOff>60513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95850" y="2605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200025</xdr:colOff>
      <xdr:row>43</xdr:row>
      <xdr:rowOff>95250</xdr:rowOff>
    </xdr:from>
    <xdr:to>
      <xdr:col>16</xdr:col>
      <xdr:colOff>221316</xdr:colOff>
      <xdr:row>48</xdr:row>
      <xdr:rowOff>153388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48875" y="9182100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22</xdr:col>
      <xdr:colOff>180975</xdr:colOff>
      <xdr:row>22</xdr:row>
      <xdr:rowOff>133350</xdr:rowOff>
    </xdr:from>
    <xdr:to>
      <xdr:col>25</xdr:col>
      <xdr:colOff>476250</xdr:colOff>
      <xdr:row>27</xdr:row>
      <xdr:rowOff>152399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5516225" y="5010150"/>
          <a:ext cx="2124075" cy="1028699"/>
        </a:xfrm>
        <a:prstGeom prst="rect">
          <a:avLst/>
        </a:prstGeom>
      </xdr:spPr>
    </xdr:pic>
    <xdr:clientData/>
  </xdr:twoCellAnchor>
  <xdr:oneCellAnchor>
    <xdr:from>
      <xdr:col>5</xdr:col>
      <xdr:colOff>142875</xdr:colOff>
      <xdr:row>1</xdr:row>
      <xdr:rowOff>60513</xdr:rowOff>
    </xdr:from>
    <xdr:ext cx="2333625" cy="1162050"/>
    <xdr:pic>
      <xdr:nvPicPr>
        <xdr:cNvPr id="5" name="Picture 4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95850" y="2605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200025</xdr:colOff>
      <xdr:row>43</xdr:row>
      <xdr:rowOff>95250</xdr:rowOff>
    </xdr:from>
    <xdr:to>
      <xdr:col>16</xdr:col>
      <xdr:colOff>221316</xdr:colOff>
      <xdr:row>48</xdr:row>
      <xdr:rowOff>153388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48875" y="9182100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18</xdr:col>
      <xdr:colOff>219075</xdr:colOff>
      <xdr:row>22</xdr:row>
      <xdr:rowOff>95250</xdr:rowOff>
    </xdr:from>
    <xdr:to>
      <xdr:col>21</xdr:col>
      <xdr:colOff>514350</xdr:colOff>
      <xdr:row>27</xdr:row>
      <xdr:rowOff>114299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3115925" y="4972050"/>
          <a:ext cx="2124075" cy="1028699"/>
        </a:xfrm>
        <a:prstGeom prst="rect">
          <a:avLst/>
        </a:prstGeom>
      </xdr:spPr>
    </xdr:pic>
    <xdr:clientData/>
  </xdr:twoCellAnchor>
</xdr:wsDr>
</file>

<file path=xl/drawings/drawing48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142875</xdr:colOff>
      <xdr:row>1</xdr:row>
      <xdr:rowOff>60513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95850" y="2605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200025</xdr:colOff>
      <xdr:row>43</xdr:row>
      <xdr:rowOff>95250</xdr:rowOff>
    </xdr:from>
    <xdr:to>
      <xdr:col>16</xdr:col>
      <xdr:colOff>221316</xdr:colOff>
      <xdr:row>48</xdr:row>
      <xdr:rowOff>153388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48875" y="9182100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22</xdr:col>
      <xdr:colOff>180975</xdr:colOff>
      <xdr:row>22</xdr:row>
      <xdr:rowOff>133350</xdr:rowOff>
    </xdr:from>
    <xdr:to>
      <xdr:col>25</xdr:col>
      <xdr:colOff>476250</xdr:colOff>
      <xdr:row>27</xdr:row>
      <xdr:rowOff>152399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5516225" y="5010150"/>
          <a:ext cx="2124075" cy="1028699"/>
        </a:xfrm>
        <a:prstGeom prst="rect">
          <a:avLst/>
        </a:prstGeom>
      </xdr:spPr>
    </xdr:pic>
    <xdr:clientData/>
  </xdr:twoCellAnchor>
  <xdr:oneCellAnchor>
    <xdr:from>
      <xdr:col>5</xdr:col>
      <xdr:colOff>142875</xdr:colOff>
      <xdr:row>1</xdr:row>
      <xdr:rowOff>60513</xdr:rowOff>
    </xdr:from>
    <xdr:ext cx="2333625" cy="1162050"/>
    <xdr:pic>
      <xdr:nvPicPr>
        <xdr:cNvPr id="5" name="Picture 4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95850" y="2605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200025</xdr:colOff>
      <xdr:row>43</xdr:row>
      <xdr:rowOff>95250</xdr:rowOff>
    </xdr:from>
    <xdr:to>
      <xdr:col>16</xdr:col>
      <xdr:colOff>221316</xdr:colOff>
      <xdr:row>48</xdr:row>
      <xdr:rowOff>153388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48875" y="9182100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18</xdr:col>
      <xdr:colOff>219075</xdr:colOff>
      <xdr:row>22</xdr:row>
      <xdr:rowOff>95250</xdr:rowOff>
    </xdr:from>
    <xdr:to>
      <xdr:col>21</xdr:col>
      <xdr:colOff>514350</xdr:colOff>
      <xdr:row>27</xdr:row>
      <xdr:rowOff>114299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3115925" y="4972050"/>
          <a:ext cx="2124075" cy="1028699"/>
        </a:xfrm>
        <a:prstGeom prst="rect">
          <a:avLst/>
        </a:prstGeom>
      </xdr:spPr>
    </xdr:pic>
    <xdr:clientData/>
  </xdr:twoCellAnchor>
</xdr:wsDr>
</file>

<file path=xl/drawings/drawing49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142875</xdr:colOff>
      <xdr:row>1</xdr:row>
      <xdr:rowOff>60513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95850" y="2605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200025</xdr:colOff>
      <xdr:row>43</xdr:row>
      <xdr:rowOff>95250</xdr:rowOff>
    </xdr:from>
    <xdr:to>
      <xdr:col>16</xdr:col>
      <xdr:colOff>221316</xdr:colOff>
      <xdr:row>48</xdr:row>
      <xdr:rowOff>153388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48875" y="9182100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22</xdr:col>
      <xdr:colOff>180975</xdr:colOff>
      <xdr:row>22</xdr:row>
      <xdr:rowOff>133350</xdr:rowOff>
    </xdr:from>
    <xdr:to>
      <xdr:col>25</xdr:col>
      <xdr:colOff>476250</xdr:colOff>
      <xdr:row>27</xdr:row>
      <xdr:rowOff>152399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5516225" y="5010150"/>
          <a:ext cx="2124075" cy="1028699"/>
        </a:xfrm>
        <a:prstGeom prst="rect">
          <a:avLst/>
        </a:prstGeom>
      </xdr:spPr>
    </xdr:pic>
    <xdr:clientData/>
  </xdr:twoCellAnchor>
  <xdr:oneCellAnchor>
    <xdr:from>
      <xdr:col>5</xdr:col>
      <xdr:colOff>142875</xdr:colOff>
      <xdr:row>1</xdr:row>
      <xdr:rowOff>60513</xdr:rowOff>
    </xdr:from>
    <xdr:ext cx="2333625" cy="1162050"/>
    <xdr:pic>
      <xdr:nvPicPr>
        <xdr:cNvPr id="5" name="Picture 4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95850" y="2605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200025</xdr:colOff>
      <xdr:row>43</xdr:row>
      <xdr:rowOff>95250</xdr:rowOff>
    </xdr:from>
    <xdr:to>
      <xdr:col>16</xdr:col>
      <xdr:colOff>221316</xdr:colOff>
      <xdr:row>48</xdr:row>
      <xdr:rowOff>153388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48875" y="9182100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18</xdr:col>
      <xdr:colOff>219075</xdr:colOff>
      <xdr:row>22</xdr:row>
      <xdr:rowOff>95250</xdr:rowOff>
    </xdr:from>
    <xdr:to>
      <xdr:col>21</xdr:col>
      <xdr:colOff>514350</xdr:colOff>
      <xdr:row>27</xdr:row>
      <xdr:rowOff>114299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3115925" y="4972050"/>
          <a:ext cx="2124075" cy="102869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209550</xdr:colOff>
      <xdr:row>1</xdr:row>
      <xdr:rowOff>89088</xdr:rowOff>
    </xdr:from>
    <xdr:ext cx="2460768" cy="1225362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19700" y="289113"/>
          <a:ext cx="2460768" cy="1225362"/>
        </a:xfrm>
        <a:prstGeom prst="rect">
          <a:avLst/>
        </a:prstGeom>
      </xdr:spPr>
    </xdr:pic>
    <xdr:clientData/>
  </xdr:oneCellAnchor>
  <xdr:twoCellAnchor editAs="oneCell">
    <xdr:from>
      <xdr:col>12</xdr:col>
      <xdr:colOff>190500</xdr:colOff>
      <xdr:row>84</xdr:row>
      <xdr:rowOff>1304</xdr:rowOff>
    </xdr:from>
    <xdr:to>
      <xdr:col>16</xdr:col>
      <xdr:colOff>514350</xdr:colOff>
      <xdr:row>90</xdr:row>
      <xdr:rowOff>47624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39300" y="37339304"/>
          <a:ext cx="2762250" cy="1294095"/>
        </a:xfrm>
        <a:prstGeom prst="rect">
          <a:avLst/>
        </a:prstGeom>
      </xdr:spPr>
    </xdr:pic>
    <xdr:clientData/>
  </xdr:twoCellAnchor>
</xdr:wsDr>
</file>

<file path=xl/drawings/drawing50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180975</xdr:colOff>
      <xdr:row>1</xdr:row>
      <xdr:rowOff>108138</xdr:rowOff>
    </xdr:from>
    <xdr:ext cx="2460768" cy="1225362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91125" y="308163"/>
          <a:ext cx="2460768" cy="1225362"/>
        </a:xfrm>
        <a:prstGeom prst="rect">
          <a:avLst/>
        </a:prstGeom>
      </xdr:spPr>
    </xdr:pic>
    <xdr:clientData/>
  </xdr:oneCellAnchor>
</xdr:wsDr>
</file>

<file path=xl/drawings/drawing5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171450</xdr:colOff>
      <xdr:row>1</xdr:row>
      <xdr:rowOff>108138</xdr:rowOff>
    </xdr:from>
    <xdr:ext cx="2460768" cy="1225362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24400" y="308163"/>
          <a:ext cx="2460768" cy="1225362"/>
        </a:xfrm>
        <a:prstGeom prst="rect">
          <a:avLst/>
        </a:prstGeom>
      </xdr:spPr>
    </xdr:pic>
    <xdr:clientData/>
  </xdr:oneCellAnchor>
</xdr:wsDr>
</file>

<file path=xl/drawings/drawing5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200025</xdr:colOff>
      <xdr:row>2</xdr:row>
      <xdr:rowOff>12888</xdr:rowOff>
    </xdr:from>
    <xdr:ext cx="2460768" cy="1225362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52975" y="412938"/>
          <a:ext cx="2460768" cy="1225362"/>
        </a:xfrm>
        <a:prstGeom prst="rect">
          <a:avLst/>
        </a:prstGeom>
      </xdr:spPr>
    </xdr:pic>
    <xdr:clientData/>
  </xdr:oneCellAnchor>
</xdr:wsDr>
</file>

<file path=xl/drawings/drawing5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171450</xdr:colOff>
      <xdr:row>1</xdr:row>
      <xdr:rowOff>89088</xdr:rowOff>
    </xdr:from>
    <xdr:ext cx="2384256" cy="1187262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48225" y="289113"/>
          <a:ext cx="2384256" cy="1187262"/>
        </a:xfrm>
        <a:prstGeom prst="rect">
          <a:avLst/>
        </a:prstGeom>
      </xdr:spPr>
    </xdr:pic>
    <xdr:clientData/>
  </xdr:oneCellAnchor>
  <xdr:twoCellAnchor editAs="oneCell">
    <xdr:from>
      <xdr:col>13</xdr:col>
      <xdr:colOff>200025</xdr:colOff>
      <xdr:row>42</xdr:row>
      <xdr:rowOff>95250</xdr:rowOff>
    </xdr:from>
    <xdr:to>
      <xdr:col>16</xdr:col>
      <xdr:colOff>221316</xdr:colOff>
      <xdr:row>47</xdr:row>
      <xdr:rowOff>153388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10775" y="10467975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11</xdr:col>
      <xdr:colOff>257175</xdr:colOff>
      <xdr:row>30</xdr:row>
      <xdr:rowOff>133350</xdr:rowOff>
    </xdr:from>
    <xdr:to>
      <xdr:col>14</xdr:col>
      <xdr:colOff>552450</xdr:colOff>
      <xdr:row>35</xdr:row>
      <xdr:rowOff>161924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8848725" y="8058150"/>
          <a:ext cx="2124075" cy="1028699"/>
        </a:xfrm>
        <a:prstGeom prst="rect">
          <a:avLst/>
        </a:prstGeom>
      </xdr:spPr>
    </xdr:pic>
    <xdr:clientData/>
  </xdr:twoCellAnchor>
</xdr:wsDr>
</file>

<file path=xl/drawings/drawing54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180975</xdr:colOff>
      <xdr:row>1</xdr:row>
      <xdr:rowOff>50988</xdr:rowOff>
    </xdr:from>
    <xdr:ext cx="2460768" cy="1225362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57800" y="251013"/>
          <a:ext cx="2460768" cy="1225362"/>
        </a:xfrm>
        <a:prstGeom prst="rect">
          <a:avLst/>
        </a:prstGeom>
      </xdr:spPr>
    </xdr:pic>
    <xdr:clientData/>
  </xdr:oneCellAnchor>
  <xdr:twoCellAnchor editAs="oneCell">
    <xdr:from>
      <xdr:col>14</xdr:col>
      <xdr:colOff>276225</xdr:colOff>
      <xdr:row>90</xdr:row>
      <xdr:rowOff>144179</xdr:rowOff>
    </xdr:from>
    <xdr:to>
      <xdr:col>18</xdr:col>
      <xdr:colOff>600075</xdr:colOff>
      <xdr:row>96</xdr:row>
      <xdr:rowOff>209549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10900" y="41958929"/>
          <a:ext cx="2762250" cy="1294095"/>
        </a:xfrm>
        <a:prstGeom prst="rect">
          <a:avLst/>
        </a:prstGeom>
      </xdr:spPr>
    </xdr:pic>
    <xdr:clientData/>
  </xdr:twoCellAnchor>
</xdr:wsDr>
</file>

<file path=xl/drawings/drawing55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180975</xdr:colOff>
      <xdr:row>1</xdr:row>
      <xdr:rowOff>108138</xdr:rowOff>
    </xdr:from>
    <xdr:ext cx="2460768" cy="1225362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38575" y="298638"/>
          <a:ext cx="2460768" cy="1225362"/>
        </a:xfrm>
        <a:prstGeom prst="rect">
          <a:avLst/>
        </a:prstGeom>
      </xdr:spPr>
    </xdr:pic>
    <xdr:clientData/>
  </xdr:oneCellAnchor>
  <xdr:oneCellAnchor>
    <xdr:from>
      <xdr:col>12</xdr:col>
      <xdr:colOff>190500</xdr:colOff>
      <xdr:row>53</xdr:row>
      <xdr:rowOff>1304</xdr:rowOff>
    </xdr:from>
    <xdr:ext cx="2762250" cy="1294095"/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05700" y="10097804"/>
          <a:ext cx="2762250" cy="1294095"/>
        </a:xfrm>
        <a:prstGeom prst="rect">
          <a:avLst/>
        </a:prstGeom>
      </xdr:spPr>
    </xdr:pic>
    <xdr:clientData/>
  </xdr:oneCellAnchor>
</xdr:wsDr>
</file>

<file path=xl/drawings/drawing5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171450</xdr:colOff>
      <xdr:row>1</xdr:row>
      <xdr:rowOff>89088</xdr:rowOff>
    </xdr:from>
    <xdr:ext cx="2384256" cy="1187262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48225" y="289113"/>
          <a:ext cx="2384256" cy="1187262"/>
        </a:xfrm>
        <a:prstGeom prst="rect">
          <a:avLst/>
        </a:prstGeom>
      </xdr:spPr>
    </xdr:pic>
    <xdr:clientData/>
  </xdr:oneCellAnchor>
  <xdr:twoCellAnchor editAs="oneCell">
    <xdr:from>
      <xdr:col>13</xdr:col>
      <xdr:colOff>200025</xdr:colOff>
      <xdr:row>43</xdr:row>
      <xdr:rowOff>95250</xdr:rowOff>
    </xdr:from>
    <xdr:to>
      <xdr:col>16</xdr:col>
      <xdr:colOff>221316</xdr:colOff>
      <xdr:row>48</xdr:row>
      <xdr:rowOff>153388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10775" y="10467975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11</xdr:col>
      <xdr:colOff>257175</xdr:colOff>
      <xdr:row>31</xdr:row>
      <xdr:rowOff>133350</xdr:rowOff>
    </xdr:from>
    <xdr:to>
      <xdr:col>14</xdr:col>
      <xdr:colOff>552450</xdr:colOff>
      <xdr:row>36</xdr:row>
      <xdr:rowOff>161924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8848725" y="8058150"/>
          <a:ext cx="2124075" cy="1028699"/>
        </a:xfrm>
        <a:prstGeom prst="rect">
          <a:avLst/>
        </a:prstGeom>
      </xdr:spPr>
    </xdr:pic>
    <xdr:clientData/>
  </xdr:twoCellAnchor>
</xdr:wsDr>
</file>

<file path=xl/drawings/drawing57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171450</xdr:colOff>
      <xdr:row>1</xdr:row>
      <xdr:rowOff>89088</xdr:rowOff>
    </xdr:from>
    <xdr:ext cx="2384256" cy="1187262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48225" y="289113"/>
          <a:ext cx="2384256" cy="1187262"/>
        </a:xfrm>
        <a:prstGeom prst="rect">
          <a:avLst/>
        </a:prstGeom>
      </xdr:spPr>
    </xdr:pic>
    <xdr:clientData/>
  </xdr:oneCellAnchor>
  <xdr:twoCellAnchor editAs="oneCell">
    <xdr:from>
      <xdr:col>13</xdr:col>
      <xdr:colOff>200025</xdr:colOff>
      <xdr:row>41</xdr:row>
      <xdr:rowOff>95250</xdr:rowOff>
    </xdr:from>
    <xdr:to>
      <xdr:col>16</xdr:col>
      <xdr:colOff>221316</xdr:colOff>
      <xdr:row>46</xdr:row>
      <xdr:rowOff>153388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10775" y="10467975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11</xdr:col>
      <xdr:colOff>257175</xdr:colOff>
      <xdr:row>29</xdr:row>
      <xdr:rowOff>133350</xdr:rowOff>
    </xdr:from>
    <xdr:to>
      <xdr:col>14</xdr:col>
      <xdr:colOff>190500</xdr:colOff>
      <xdr:row>34</xdr:row>
      <xdr:rowOff>161924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8848725" y="8058150"/>
          <a:ext cx="2124075" cy="1028699"/>
        </a:xfrm>
        <a:prstGeom prst="rect">
          <a:avLst/>
        </a:prstGeom>
      </xdr:spPr>
    </xdr:pic>
    <xdr:clientData/>
  </xdr:twoCellAnchor>
</xdr:wsDr>
</file>

<file path=xl/drawings/drawing58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171450</xdr:colOff>
      <xdr:row>1</xdr:row>
      <xdr:rowOff>89088</xdr:rowOff>
    </xdr:from>
    <xdr:ext cx="2384256" cy="1187262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48225" y="289113"/>
          <a:ext cx="2384256" cy="1187262"/>
        </a:xfrm>
        <a:prstGeom prst="rect">
          <a:avLst/>
        </a:prstGeom>
      </xdr:spPr>
    </xdr:pic>
    <xdr:clientData/>
  </xdr:oneCellAnchor>
  <xdr:twoCellAnchor editAs="oneCell">
    <xdr:from>
      <xdr:col>13</xdr:col>
      <xdr:colOff>200025</xdr:colOff>
      <xdr:row>43</xdr:row>
      <xdr:rowOff>95250</xdr:rowOff>
    </xdr:from>
    <xdr:to>
      <xdr:col>16</xdr:col>
      <xdr:colOff>221316</xdr:colOff>
      <xdr:row>48</xdr:row>
      <xdr:rowOff>153388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10775" y="10467975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11</xdr:col>
      <xdr:colOff>257175</xdr:colOff>
      <xdr:row>31</xdr:row>
      <xdr:rowOff>133350</xdr:rowOff>
    </xdr:from>
    <xdr:to>
      <xdr:col>14</xdr:col>
      <xdr:colOff>552450</xdr:colOff>
      <xdr:row>36</xdr:row>
      <xdr:rowOff>161924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8848725" y="8058150"/>
          <a:ext cx="2124075" cy="1028699"/>
        </a:xfrm>
        <a:prstGeom prst="rect">
          <a:avLst/>
        </a:prstGeom>
      </xdr:spPr>
    </xdr:pic>
    <xdr:clientData/>
  </xdr:twoCellAnchor>
</xdr:wsDr>
</file>

<file path=xl/drawings/drawing59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142875</xdr:colOff>
      <xdr:row>1</xdr:row>
      <xdr:rowOff>108138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91025" y="308163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14</xdr:col>
      <xdr:colOff>476250</xdr:colOff>
      <xdr:row>37</xdr:row>
      <xdr:rowOff>152400</xdr:rowOff>
    </xdr:from>
    <xdr:to>
      <xdr:col>19</xdr:col>
      <xdr:colOff>190500</xdr:colOff>
      <xdr:row>44</xdr:row>
      <xdr:rowOff>46320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06075" y="8601075"/>
          <a:ext cx="2762250" cy="129409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171450</xdr:colOff>
      <xdr:row>1</xdr:row>
      <xdr:rowOff>89088</xdr:rowOff>
    </xdr:from>
    <xdr:ext cx="2384256" cy="1187262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48225" y="289113"/>
          <a:ext cx="2384256" cy="1187262"/>
        </a:xfrm>
        <a:prstGeom prst="rect">
          <a:avLst/>
        </a:prstGeom>
      </xdr:spPr>
    </xdr:pic>
    <xdr:clientData/>
  </xdr:oneCellAnchor>
  <xdr:twoCellAnchor editAs="oneCell">
    <xdr:from>
      <xdr:col>13</xdr:col>
      <xdr:colOff>200025</xdr:colOff>
      <xdr:row>43</xdr:row>
      <xdr:rowOff>95250</xdr:rowOff>
    </xdr:from>
    <xdr:to>
      <xdr:col>16</xdr:col>
      <xdr:colOff>221316</xdr:colOff>
      <xdr:row>48</xdr:row>
      <xdr:rowOff>153388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10775" y="9791700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11</xdr:col>
      <xdr:colOff>257175</xdr:colOff>
      <xdr:row>31</xdr:row>
      <xdr:rowOff>133350</xdr:rowOff>
    </xdr:from>
    <xdr:to>
      <xdr:col>14</xdr:col>
      <xdr:colOff>552450</xdr:colOff>
      <xdr:row>36</xdr:row>
      <xdr:rowOff>161924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8848725" y="7381875"/>
          <a:ext cx="2124075" cy="1028699"/>
        </a:xfrm>
        <a:prstGeom prst="rect">
          <a:avLst/>
        </a:prstGeom>
      </xdr:spPr>
    </xdr:pic>
    <xdr:clientData/>
  </xdr:twoCellAnchor>
</xdr:wsDr>
</file>

<file path=xl/drawings/drawing60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190500</xdr:colOff>
      <xdr:row>1</xdr:row>
      <xdr:rowOff>127188</xdr:rowOff>
    </xdr:from>
    <xdr:ext cx="2460768" cy="1225362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43450" y="327213"/>
          <a:ext cx="2460768" cy="1225362"/>
        </a:xfrm>
        <a:prstGeom prst="rect">
          <a:avLst/>
        </a:prstGeom>
      </xdr:spPr>
    </xdr:pic>
    <xdr:clientData/>
  </xdr:oneCellAnchor>
  <xdr:twoCellAnchor editAs="oneCell">
    <xdr:from>
      <xdr:col>5</xdr:col>
      <xdr:colOff>123825</xdr:colOff>
      <xdr:row>35</xdr:row>
      <xdr:rowOff>156444</xdr:rowOff>
    </xdr:from>
    <xdr:to>
      <xdr:col>9</xdr:col>
      <xdr:colOff>314325</xdr:colOff>
      <xdr:row>42</xdr:row>
      <xdr:rowOff>114299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76775" y="7833594"/>
          <a:ext cx="3000375" cy="140565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171450</xdr:colOff>
      <xdr:row>1</xdr:row>
      <xdr:rowOff>89088</xdr:rowOff>
    </xdr:from>
    <xdr:ext cx="2384256" cy="1187262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48225" y="289113"/>
          <a:ext cx="2384256" cy="1187262"/>
        </a:xfrm>
        <a:prstGeom prst="rect">
          <a:avLst/>
        </a:prstGeom>
      </xdr:spPr>
    </xdr:pic>
    <xdr:clientData/>
  </xdr:oneCellAnchor>
  <xdr:twoCellAnchor editAs="oneCell">
    <xdr:from>
      <xdr:col>13</xdr:col>
      <xdr:colOff>200025</xdr:colOff>
      <xdr:row>43</xdr:row>
      <xdr:rowOff>95250</xdr:rowOff>
    </xdr:from>
    <xdr:to>
      <xdr:col>16</xdr:col>
      <xdr:colOff>221316</xdr:colOff>
      <xdr:row>48</xdr:row>
      <xdr:rowOff>153388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10775" y="10467975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11</xdr:col>
      <xdr:colOff>257175</xdr:colOff>
      <xdr:row>31</xdr:row>
      <xdr:rowOff>133350</xdr:rowOff>
    </xdr:from>
    <xdr:to>
      <xdr:col>14</xdr:col>
      <xdr:colOff>552450</xdr:colOff>
      <xdr:row>36</xdr:row>
      <xdr:rowOff>161924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8848725" y="8058150"/>
          <a:ext cx="2124075" cy="1028699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171450</xdr:colOff>
      <xdr:row>1</xdr:row>
      <xdr:rowOff>89088</xdr:rowOff>
    </xdr:from>
    <xdr:ext cx="2384256" cy="1187262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48225" y="289113"/>
          <a:ext cx="2384256" cy="1187262"/>
        </a:xfrm>
        <a:prstGeom prst="rect">
          <a:avLst/>
        </a:prstGeom>
      </xdr:spPr>
    </xdr:pic>
    <xdr:clientData/>
  </xdr:oneCellAnchor>
  <xdr:twoCellAnchor editAs="oneCell">
    <xdr:from>
      <xdr:col>13</xdr:col>
      <xdr:colOff>200025</xdr:colOff>
      <xdr:row>43</xdr:row>
      <xdr:rowOff>95250</xdr:rowOff>
    </xdr:from>
    <xdr:to>
      <xdr:col>16</xdr:col>
      <xdr:colOff>221316</xdr:colOff>
      <xdr:row>48</xdr:row>
      <xdr:rowOff>153388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10775" y="10467975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11</xdr:col>
      <xdr:colOff>257175</xdr:colOff>
      <xdr:row>31</xdr:row>
      <xdr:rowOff>133350</xdr:rowOff>
    </xdr:from>
    <xdr:to>
      <xdr:col>14</xdr:col>
      <xdr:colOff>552450</xdr:colOff>
      <xdr:row>36</xdr:row>
      <xdr:rowOff>161924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8848725" y="8058150"/>
          <a:ext cx="2124075" cy="1028699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66675</xdr:colOff>
      <xdr:row>1</xdr:row>
      <xdr:rowOff>108138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52975" y="308163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11</xdr:col>
      <xdr:colOff>904875</xdr:colOff>
      <xdr:row>32</xdr:row>
      <xdr:rowOff>104775</xdr:rowOff>
    </xdr:from>
    <xdr:to>
      <xdr:col>14</xdr:col>
      <xdr:colOff>704850</xdr:colOff>
      <xdr:row>38</xdr:row>
      <xdr:rowOff>198720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96325" y="7553325"/>
          <a:ext cx="2762250" cy="129409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I-DEDE\Public\PT.%20PERISAI%20CAKRAWALA%20INDONESIA\INVOICE\Performa\2021\Sicepat\54_Performa%20Invoice%20Sicepat%20Periode_November_Ambon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I-DEDE\Public\PT.%20PERISAI%20CAKRAWALA%20INDONESIA\INVOICE\Performa\2021\Sicepat\Performa%20yang%20sudah%20ter%20invoice\53_Performa%20Invoice%20Sicepat%20Periode_November_Gorontalo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I-DEDE\Public\PT.%20PERISAI%20CAKRAWALA%20INDONESIA\INVOICE\Performa\2021\Sicepat\59_Performa%20Invoice%20Sicepat%20Periode-Desember_Pontianak_16-31.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I-DEDE\Public\PT.%20PERISAI%20CAKRAWALA%20INDONESIA\INVOICE\Performa\2021\Sicepat\61_Performa%20Invoice%20Sicepat%20Periode%20Desember%2021%20Tanjung%20Panda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I-DEDE\Public\PT.%20PERISAI%20CAKRAWALA%20INDONESIA\INVOICE\Performa\2021\Sicepat\57_Performa%20Invoice%20Sicepat%20Periode%2001-15%20Desember%202021_Pontianak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I-DEDE\Public\PT.%20PERISAI%20CAKRAWALA%20INDONESIA\INVOICE\Performa\2021\Sicepat\60_Performa%20Invoice%20Sicepat%20Periode%20Desember_Tanjung%20Pinang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I-DEDE\Public\PT.%20PERISAI%20CAKRAWALA%20INDONESIA\INVOICE\Performa\2021\Sicepat\63_Performa%20Invoice%20Sicepat%20Periode%20Desember_Manukwari%2021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I-DEDE\Public\PT.%20PERISAI%20CAKRAWALA%20INDONESIA\INVOICE\Performa\2021\Sicepat\55_Performa%20Invoice%20Sicepat%20Periode%20November_Tanjung%20Pandan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I-DEDE\Public\PT.%20PERISAI%20CAKRAWALA%20INDONESIA\INVOICE\Performa\2021\Sicepat\56_Performa%20Invoice%20Sicepat%20Periode%20-%20NOVEMBER_MANUKWARI%2021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I-DEDE\Public\PT.%20PERISAI%20CAKRAWALA%20INDONESIA\INVOICE\Performa\2021\Sicepat\Performa%20yang%20sudah%20ter%20invoice\47_Performa%20Invoice%20Sicepat%20Periode%20%20Oktober_MANOKWARI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I-DEDE\Public\PT.%20PERISAI%20CAKRAWALA%20INDONESIA\INVOICE\Performa\2021\Sicepat\Performa%20yang%20sudah%20ter%20invoice\47a_Performa%20Invoice%20Sicepat%20Periode%20%20Oktober_MARAUKE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I-DEDE\Public\PT.%20PERISAI%20CAKRAWALA%20INDONESIA\INVOICE\Performa\2021\Sicepat\58_Performa%20Invoice%20Sicepat_Priode%2001-31%20Desember%2021_BATA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54_Sicepat_Ambon"/>
      <sheetName val="403891"/>
      <sheetName val="403709"/>
      <sheetName val="403716"/>
      <sheetName val="403724"/>
      <sheetName val="403729"/>
      <sheetName val="403738"/>
    </sheetNames>
    <sheetDataSet>
      <sheetData sheetId="0"/>
      <sheetData sheetId="1">
        <row r="3">
          <cell r="A3">
            <v>403891</v>
          </cell>
          <cell r="E3">
            <v>44519</v>
          </cell>
        </row>
        <row r="10">
          <cell r="P10">
            <v>723492</v>
          </cell>
        </row>
      </sheetData>
      <sheetData sheetId="2">
        <row r="3">
          <cell r="A3">
            <v>403709</v>
          </cell>
          <cell r="E3">
            <v>44525</v>
          </cell>
        </row>
        <row r="8">
          <cell r="N8">
            <v>170.12350000000001</v>
          </cell>
        </row>
        <row r="13">
          <cell r="P13">
            <v>2122120.5390000003</v>
          </cell>
        </row>
      </sheetData>
      <sheetData sheetId="3">
        <row r="3">
          <cell r="A3">
            <v>403716</v>
          </cell>
          <cell r="E3">
            <v>44526</v>
          </cell>
        </row>
        <row r="11">
          <cell r="P11">
            <v>722634.41249999998</v>
          </cell>
        </row>
      </sheetData>
      <sheetData sheetId="4">
        <row r="3">
          <cell r="A3">
            <v>403724</v>
          </cell>
          <cell r="E3">
            <v>44527</v>
          </cell>
        </row>
        <row r="9">
          <cell r="P9">
            <v>261954</v>
          </cell>
        </row>
      </sheetData>
      <sheetData sheetId="5">
        <row r="3">
          <cell r="A3">
            <v>403729</v>
          </cell>
          <cell r="E3">
            <v>44528</v>
          </cell>
        </row>
        <row r="9">
          <cell r="N9">
            <v>127.017</v>
          </cell>
        </row>
        <row r="14">
          <cell r="P14">
            <v>1584410.058</v>
          </cell>
        </row>
      </sheetData>
      <sheetData sheetId="6">
        <row r="3">
          <cell r="A3">
            <v>403738</v>
          </cell>
          <cell r="E3">
            <v>44530</v>
          </cell>
        </row>
        <row r="8">
          <cell r="N8">
            <v>173.45499999999998</v>
          </cell>
        </row>
        <row r="13">
          <cell r="P13">
            <v>2163677.67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53_Sicepat_Gorontalo"/>
      <sheetName val="403887"/>
      <sheetName val="403717"/>
    </sheetNames>
    <sheetDataSet>
      <sheetData sheetId="0"/>
      <sheetData sheetId="1">
        <row r="3">
          <cell r="A3">
            <v>403887</v>
          </cell>
          <cell r="E3">
            <v>44518</v>
          </cell>
        </row>
      </sheetData>
      <sheetData sheetId="2">
        <row r="3">
          <cell r="A3">
            <v>403717</v>
          </cell>
          <cell r="E3">
            <v>44526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59_Sicepat_Pontianak 16-31 des"/>
      <sheetName val="406118"/>
      <sheetName val="402664"/>
      <sheetName val="402444"/>
      <sheetName val="402666"/>
      <sheetName val="403911"/>
      <sheetName val="406121"/>
      <sheetName val="406097"/>
      <sheetName val="402675"/>
      <sheetName val="406122"/>
      <sheetName val="403913"/>
      <sheetName val="402686"/>
      <sheetName val="402689"/>
      <sheetName val="406125"/>
      <sheetName val="403915"/>
      <sheetName val="402694"/>
      <sheetName val="403977"/>
      <sheetName val="403918"/>
      <sheetName val="402698"/>
      <sheetName val="403979"/>
      <sheetName val="403980"/>
      <sheetName val="403920"/>
      <sheetName val="402906"/>
      <sheetName val="402706"/>
      <sheetName val="402703"/>
      <sheetName val="403922"/>
      <sheetName val="403982"/>
      <sheetName val="402712"/>
      <sheetName val="403984"/>
      <sheetName val="403926"/>
      <sheetName val="402714"/>
      <sheetName val="403986"/>
      <sheetName val="403929"/>
      <sheetName val="402723"/>
      <sheetName val="403988"/>
      <sheetName val="403932"/>
      <sheetName val="402732"/>
      <sheetName val="402107"/>
      <sheetName val="403990"/>
      <sheetName val="402737"/>
      <sheetName val="406129"/>
      <sheetName val="403934"/>
      <sheetName val="402740"/>
      <sheetName val="406131"/>
      <sheetName val="402108"/>
      <sheetName val="402747"/>
      <sheetName val="402749"/>
      <sheetName val="406133"/>
      <sheetName val="406137"/>
      <sheetName val="403938"/>
      <sheetName val="402750"/>
      <sheetName val="403992"/>
      <sheetName val="402109"/>
      <sheetName val="402753"/>
      <sheetName val="403994"/>
      <sheetName val="406138"/>
      <sheetName val="403939"/>
      <sheetName val="402757"/>
    </sheetNames>
    <sheetDataSet>
      <sheetData sheetId="0"/>
      <sheetData sheetId="1">
        <row r="3">
          <cell r="A3">
            <v>406118</v>
          </cell>
          <cell r="E3">
            <v>44546</v>
          </cell>
        </row>
        <row r="71">
          <cell r="N71">
            <v>1563.3787500000001</v>
          </cell>
        </row>
      </sheetData>
      <sheetData sheetId="2">
        <row r="3">
          <cell r="A3">
            <v>402664</v>
          </cell>
          <cell r="E3">
            <v>44546</v>
          </cell>
        </row>
        <row r="401">
          <cell r="N401">
            <v>7296.9800000000014</v>
          </cell>
        </row>
      </sheetData>
      <sheetData sheetId="3">
        <row r="3">
          <cell r="A3">
            <v>402444</v>
          </cell>
          <cell r="E3">
            <v>44546</v>
          </cell>
        </row>
        <row r="115">
          <cell r="N115">
            <v>1681.5930000000001</v>
          </cell>
        </row>
      </sheetData>
      <sheetData sheetId="4">
        <row r="3">
          <cell r="A3">
            <v>402666</v>
          </cell>
          <cell r="E3">
            <v>44546</v>
          </cell>
        </row>
        <row r="47">
          <cell r="N47">
            <v>1544.6399999999999</v>
          </cell>
        </row>
      </sheetData>
      <sheetData sheetId="5">
        <row r="3">
          <cell r="A3">
            <v>403911</v>
          </cell>
          <cell r="E3">
            <v>44545</v>
          </cell>
        </row>
        <row r="15">
          <cell r="N15">
            <v>237.11224999999999</v>
          </cell>
        </row>
      </sheetData>
      <sheetData sheetId="6">
        <row r="3">
          <cell r="A3">
            <v>406121</v>
          </cell>
          <cell r="E3">
            <v>44547</v>
          </cell>
        </row>
        <row r="45">
          <cell r="N45">
            <v>827.28700000000015</v>
          </cell>
        </row>
      </sheetData>
      <sheetData sheetId="7">
        <row r="3">
          <cell r="A3">
            <v>406097</v>
          </cell>
          <cell r="E3">
            <v>44547</v>
          </cell>
        </row>
        <row r="74">
          <cell r="N74">
            <v>954.06949999999995</v>
          </cell>
        </row>
      </sheetData>
      <sheetData sheetId="8">
        <row r="3">
          <cell r="A3">
            <v>402675</v>
          </cell>
          <cell r="E3">
            <v>44547</v>
          </cell>
        </row>
        <row r="237">
          <cell r="N237">
            <v>5134.6805000000004</v>
          </cell>
        </row>
      </sheetData>
      <sheetData sheetId="9">
        <row r="3">
          <cell r="A3">
            <v>406122</v>
          </cell>
          <cell r="E3">
            <v>44548</v>
          </cell>
        </row>
        <row r="70">
          <cell r="N70">
            <v>1686.7517499999999</v>
          </cell>
        </row>
      </sheetData>
      <sheetData sheetId="10">
        <row r="3">
          <cell r="A3">
            <v>403913</v>
          </cell>
          <cell r="E3">
            <v>44548</v>
          </cell>
        </row>
        <row r="68">
          <cell r="N68">
            <v>1237.731</v>
          </cell>
        </row>
      </sheetData>
      <sheetData sheetId="11">
        <row r="3">
          <cell r="A3">
            <v>402686</v>
          </cell>
          <cell r="E3">
            <v>44548</v>
          </cell>
        </row>
        <row r="244">
          <cell r="N244">
            <v>4407.4604999999983</v>
          </cell>
        </row>
      </sheetData>
      <sheetData sheetId="12">
        <row r="3">
          <cell r="A3">
            <v>402689</v>
          </cell>
          <cell r="E3">
            <v>44548</v>
          </cell>
        </row>
        <row r="19">
          <cell r="N19">
            <v>299.84625</v>
          </cell>
        </row>
      </sheetData>
      <sheetData sheetId="13">
        <row r="3">
          <cell r="A3">
            <v>406125</v>
          </cell>
          <cell r="E3">
            <v>44549</v>
          </cell>
        </row>
        <row r="66">
          <cell r="N66">
            <v>1718.8282499999998</v>
          </cell>
        </row>
      </sheetData>
      <sheetData sheetId="14">
        <row r="3">
          <cell r="A3">
            <v>403915</v>
          </cell>
          <cell r="E3">
            <v>44549</v>
          </cell>
        </row>
        <row r="60">
          <cell r="N60">
            <v>945.83175000000017</v>
          </cell>
        </row>
      </sheetData>
      <sheetData sheetId="15">
        <row r="3">
          <cell r="A3">
            <v>402694</v>
          </cell>
          <cell r="E3">
            <v>44549</v>
          </cell>
        </row>
        <row r="270">
          <cell r="N270">
            <v>4980.0477500000006</v>
          </cell>
        </row>
      </sheetData>
      <sheetData sheetId="16">
        <row r="3">
          <cell r="A3">
            <v>403977</v>
          </cell>
          <cell r="E3">
            <v>44550</v>
          </cell>
        </row>
        <row r="30">
          <cell r="N30">
            <v>737.6077499999999</v>
          </cell>
        </row>
      </sheetData>
      <sheetData sheetId="17">
        <row r="3">
          <cell r="A3">
            <v>403918</v>
          </cell>
          <cell r="E3">
            <v>44550</v>
          </cell>
        </row>
        <row r="23">
          <cell r="N23">
            <v>306.79349999999994</v>
          </cell>
        </row>
      </sheetData>
      <sheetData sheetId="18">
        <row r="3">
          <cell r="A3">
            <v>402698</v>
          </cell>
          <cell r="E3">
            <v>44550</v>
          </cell>
        </row>
        <row r="123">
          <cell r="N123">
            <v>2543.924500000001</v>
          </cell>
        </row>
      </sheetData>
      <sheetData sheetId="19">
        <row r="3">
          <cell r="A3">
            <v>403979</v>
          </cell>
          <cell r="E3">
            <v>44551</v>
          </cell>
        </row>
        <row r="57">
          <cell r="N57">
            <v>1430.8655000000003</v>
          </cell>
        </row>
      </sheetData>
      <sheetData sheetId="20">
        <row r="3">
          <cell r="A3">
            <v>403980</v>
          </cell>
          <cell r="E3">
            <v>44551</v>
          </cell>
        </row>
        <row r="49">
          <cell r="N49">
            <v>1486.5864999999997</v>
          </cell>
        </row>
      </sheetData>
      <sheetData sheetId="21">
        <row r="3">
          <cell r="A3">
            <v>403920</v>
          </cell>
          <cell r="E3">
            <v>44551</v>
          </cell>
        </row>
        <row r="85">
          <cell r="N85">
            <v>1600.4920000000002</v>
          </cell>
        </row>
      </sheetData>
      <sheetData sheetId="22">
        <row r="3">
          <cell r="A3">
            <v>402906</v>
          </cell>
          <cell r="E3">
            <v>44551</v>
          </cell>
        </row>
        <row r="11">
          <cell r="N11">
            <v>154.65600000000001</v>
          </cell>
        </row>
      </sheetData>
      <sheetData sheetId="23">
        <row r="3">
          <cell r="A3">
            <v>402706</v>
          </cell>
          <cell r="E3">
            <v>44551</v>
          </cell>
        </row>
        <row r="8">
          <cell r="N8">
            <v>56.18</v>
          </cell>
        </row>
      </sheetData>
      <sheetData sheetId="24">
        <row r="3">
          <cell r="A3">
            <v>402703</v>
          </cell>
          <cell r="E3">
            <v>44551</v>
          </cell>
        </row>
        <row r="287">
          <cell r="N287">
            <v>7643.7077500000014</v>
          </cell>
        </row>
      </sheetData>
      <sheetData sheetId="25">
        <row r="3">
          <cell r="A3">
            <v>403922</v>
          </cell>
          <cell r="E3">
            <v>44552</v>
          </cell>
        </row>
        <row r="73">
          <cell r="N73">
            <v>1272.9582499999999</v>
          </cell>
        </row>
      </sheetData>
      <sheetData sheetId="26">
        <row r="3">
          <cell r="A3">
            <v>403982</v>
          </cell>
          <cell r="E3">
            <v>44552</v>
          </cell>
        </row>
        <row r="101">
          <cell r="N101">
            <v>2075.6714999999999</v>
          </cell>
        </row>
      </sheetData>
      <sheetData sheetId="27">
        <row r="3">
          <cell r="A3">
            <v>402712</v>
          </cell>
          <cell r="E3">
            <v>44552</v>
          </cell>
        </row>
        <row r="335">
          <cell r="N335">
            <v>7304.304750000003</v>
          </cell>
        </row>
      </sheetData>
      <sheetData sheetId="28">
        <row r="3">
          <cell r="A3">
            <v>403984</v>
          </cell>
          <cell r="E3">
            <v>44553</v>
          </cell>
        </row>
        <row r="89">
          <cell r="N89">
            <v>1832.3847499999999</v>
          </cell>
        </row>
      </sheetData>
      <sheetData sheetId="29">
        <row r="3">
          <cell r="A3">
            <v>403926</v>
          </cell>
          <cell r="E3">
            <v>44553</v>
          </cell>
        </row>
        <row r="59">
          <cell r="N59">
            <v>1132.0362500000001</v>
          </cell>
        </row>
      </sheetData>
      <sheetData sheetId="30">
        <row r="3">
          <cell r="A3">
            <v>402714</v>
          </cell>
          <cell r="E3">
            <v>44553</v>
          </cell>
        </row>
        <row r="316">
          <cell r="N316">
            <v>7741.0092500000046</v>
          </cell>
        </row>
      </sheetData>
      <sheetData sheetId="31">
        <row r="3">
          <cell r="A3">
            <v>403986</v>
          </cell>
          <cell r="E3">
            <v>44554</v>
          </cell>
        </row>
        <row r="68">
          <cell r="N68">
            <v>1963.0729999999999</v>
          </cell>
        </row>
      </sheetData>
      <sheetData sheetId="32">
        <row r="3">
          <cell r="A3">
            <v>403929</v>
          </cell>
          <cell r="E3">
            <v>44554</v>
          </cell>
        </row>
        <row r="63">
          <cell r="N63">
            <v>1158.4940000000001</v>
          </cell>
        </row>
      </sheetData>
      <sheetData sheetId="33">
        <row r="3">
          <cell r="A3">
            <v>402723</v>
          </cell>
          <cell r="E3">
            <v>44554</v>
          </cell>
        </row>
        <row r="254">
          <cell r="N254">
            <v>5591.2474999999986</v>
          </cell>
        </row>
      </sheetData>
      <sheetData sheetId="34">
        <row r="3">
          <cell r="A3">
            <v>403988</v>
          </cell>
          <cell r="E3">
            <v>44555</v>
          </cell>
        </row>
        <row r="60">
          <cell r="N60">
            <v>1278.1822499999998</v>
          </cell>
        </row>
      </sheetData>
      <sheetData sheetId="35">
        <row r="3">
          <cell r="A3">
            <v>403932</v>
          </cell>
          <cell r="E3">
            <v>44555</v>
          </cell>
        </row>
        <row r="47">
          <cell r="N47">
            <v>694.4777499999999</v>
          </cell>
        </row>
      </sheetData>
      <sheetData sheetId="36">
        <row r="3">
          <cell r="A3">
            <v>402732</v>
          </cell>
          <cell r="E3">
            <v>44555</v>
          </cell>
        </row>
        <row r="270">
          <cell r="N270">
            <v>5857.176999999997</v>
          </cell>
        </row>
      </sheetData>
      <sheetData sheetId="37">
        <row r="3">
          <cell r="A3">
            <v>402107</v>
          </cell>
          <cell r="E3">
            <v>44556</v>
          </cell>
        </row>
        <row r="28">
          <cell r="N28">
            <v>465.22075000000001</v>
          </cell>
        </row>
      </sheetData>
      <sheetData sheetId="38">
        <row r="3">
          <cell r="A3">
            <v>403990</v>
          </cell>
          <cell r="E3">
            <v>44556</v>
          </cell>
        </row>
        <row r="50">
          <cell r="N50">
            <v>1206.80125</v>
          </cell>
        </row>
      </sheetData>
      <sheetData sheetId="39">
        <row r="3">
          <cell r="A3">
            <v>402737</v>
          </cell>
          <cell r="E3">
            <v>44556</v>
          </cell>
        </row>
        <row r="195">
          <cell r="N195">
            <v>5038.3402500000029</v>
          </cell>
        </row>
      </sheetData>
      <sheetData sheetId="40">
        <row r="3">
          <cell r="A3">
            <v>406129</v>
          </cell>
          <cell r="E3">
            <v>44557</v>
          </cell>
        </row>
        <row r="38">
          <cell r="N38">
            <v>978.62875000000008</v>
          </cell>
        </row>
      </sheetData>
      <sheetData sheetId="41">
        <row r="3">
          <cell r="A3">
            <v>403934</v>
          </cell>
          <cell r="E3">
            <v>44557</v>
          </cell>
        </row>
        <row r="31">
          <cell r="N31">
            <v>494.01825000000002</v>
          </cell>
        </row>
      </sheetData>
      <sheetData sheetId="42">
        <row r="3">
          <cell r="A3">
            <v>402740</v>
          </cell>
          <cell r="E3">
            <v>44557</v>
          </cell>
        </row>
        <row r="82">
          <cell r="N82">
            <v>1865.3179999999998</v>
          </cell>
        </row>
      </sheetData>
      <sheetData sheetId="43">
        <row r="3">
          <cell r="A3">
            <v>406131</v>
          </cell>
          <cell r="E3">
            <v>44558</v>
          </cell>
        </row>
        <row r="91">
          <cell r="N91">
            <v>2508.7459999999992</v>
          </cell>
        </row>
      </sheetData>
      <sheetData sheetId="44">
        <row r="3">
          <cell r="A3">
            <v>402108</v>
          </cell>
          <cell r="E3">
            <v>44558</v>
          </cell>
        </row>
        <row r="61">
          <cell r="N61">
            <v>1233.7435000000003</v>
          </cell>
        </row>
      </sheetData>
      <sheetData sheetId="45">
        <row r="3">
          <cell r="A3">
            <v>402747</v>
          </cell>
          <cell r="E3">
            <v>44558</v>
          </cell>
        </row>
        <row r="163">
          <cell r="N163">
            <v>3718.3577500000015</v>
          </cell>
        </row>
      </sheetData>
      <sheetData sheetId="46">
        <row r="3">
          <cell r="A3">
            <v>402749</v>
          </cell>
          <cell r="E3">
            <v>44558</v>
          </cell>
        </row>
        <row r="182">
          <cell r="N182">
            <v>3691.328500000001</v>
          </cell>
        </row>
      </sheetData>
      <sheetData sheetId="47">
        <row r="3">
          <cell r="A3">
            <v>406133</v>
          </cell>
          <cell r="E3">
            <v>44559</v>
          </cell>
        </row>
        <row r="41">
          <cell r="N41">
            <v>753.75525000000005</v>
          </cell>
        </row>
      </sheetData>
      <sheetData sheetId="48">
        <row r="3">
          <cell r="A3">
            <v>406137</v>
          </cell>
          <cell r="E3">
            <v>44559</v>
          </cell>
        </row>
        <row r="42">
          <cell r="N42">
            <v>886.9665</v>
          </cell>
        </row>
      </sheetData>
      <sheetData sheetId="49">
        <row r="3">
          <cell r="A3">
            <v>403938</v>
          </cell>
          <cell r="E3">
            <v>44559</v>
          </cell>
        </row>
        <row r="61">
          <cell r="N61">
            <v>998.55025000000001</v>
          </cell>
        </row>
      </sheetData>
      <sheetData sheetId="50">
        <row r="3">
          <cell r="A3">
            <v>402750</v>
          </cell>
          <cell r="E3">
            <v>44559</v>
          </cell>
        </row>
        <row r="320">
          <cell r="N320">
            <v>6895.3045000000038</v>
          </cell>
        </row>
      </sheetData>
      <sheetData sheetId="51">
        <row r="3">
          <cell r="A3">
            <v>403992</v>
          </cell>
          <cell r="E3">
            <v>44560</v>
          </cell>
        </row>
        <row r="64">
          <cell r="N64">
            <v>1307.37275</v>
          </cell>
        </row>
      </sheetData>
      <sheetData sheetId="52">
        <row r="3">
          <cell r="A3">
            <v>402109</v>
          </cell>
          <cell r="E3">
            <v>44560</v>
          </cell>
        </row>
        <row r="43">
          <cell r="N43">
            <v>722.32100000000014</v>
          </cell>
        </row>
      </sheetData>
      <sheetData sheetId="53">
        <row r="3">
          <cell r="A3">
            <v>402753</v>
          </cell>
          <cell r="E3">
            <v>44560</v>
          </cell>
        </row>
        <row r="276">
          <cell r="N276">
            <v>6106.9459999999999</v>
          </cell>
        </row>
      </sheetData>
      <sheetData sheetId="54">
        <row r="3">
          <cell r="A3">
            <v>403994</v>
          </cell>
          <cell r="E3">
            <v>44561</v>
          </cell>
        </row>
        <row r="73">
          <cell r="N73">
            <v>1372.6534999999999</v>
          </cell>
        </row>
      </sheetData>
      <sheetData sheetId="55">
        <row r="3">
          <cell r="A3">
            <v>406138</v>
          </cell>
          <cell r="E3">
            <v>44561</v>
          </cell>
        </row>
        <row r="25">
          <cell r="N25">
            <v>695.83225000000004</v>
          </cell>
        </row>
      </sheetData>
      <sheetData sheetId="56">
        <row r="3">
          <cell r="A3">
            <v>403939</v>
          </cell>
          <cell r="E3">
            <v>44561</v>
          </cell>
        </row>
        <row r="45">
          <cell r="N45">
            <v>823.85699999999974</v>
          </cell>
        </row>
      </sheetData>
      <sheetData sheetId="57">
        <row r="3">
          <cell r="A3">
            <v>402757</v>
          </cell>
          <cell r="E3">
            <v>44561</v>
          </cell>
        </row>
        <row r="276">
          <cell r="N276">
            <v>6620.7025000000058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03746"/>
      <sheetName val="405809"/>
      <sheetName val="405815"/>
      <sheetName val="405821"/>
      <sheetName val="405828"/>
      <sheetName val="405837"/>
      <sheetName val="405843"/>
      <sheetName val="405850"/>
      <sheetName val="406454"/>
      <sheetName val="406463"/>
      <sheetName val="402669"/>
      <sheetName val="402678"/>
      <sheetName val="402904"/>
      <sheetName val="402717"/>
      <sheetName val="402728"/>
      <sheetName val="402743"/>
      <sheetName val="402756"/>
      <sheetName val="402760"/>
    </sheetNames>
    <sheetDataSet>
      <sheetData sheetId="0">
        <row r="3">
          <cell r="A3">
            <v>403746</v>
          </cell>
          <cell r="E3">
            <v>44531</v>
          </cell>
        </row>
        <row r="11">
          <cell r="P11">
            <v>85536</v>
          </cell>
        </row>
      </sheetData>
      <sheetData sheetId="1">
        <row r="3">
          <cell r="A3">
            <v>405809</v>
          </cell>
          <cell r="E3">
            <v>44533</v>
          </cell>
        </row>
        <row r="31">
          <cell r="N31">
            <v>1205.0427500000005</v>
          </cell>
        </row>
      </sheetData>
      <sheetData sheetId="2">
        <row r="3">
          <cell r="A3">
            <v>405815</v>
          </cell>
          <cell r="E3">
            <v>44534</v>
          </cell>
        </row>
      </sheetData>
      <sheetData sheetId="3">
        <row r="3">
          <cell r="A3">
            <v>405821</v>
          </cell>
          <cell r="E3">
            <v>44535</v>
          </cell>
        </row>
      </sheetData>
      <sheetData sheetId="4">
        <row r="3">
          <cell r="A3">
            <v>405828</v>
          </cell>
          <cell r="E3">
            <v>44536</v>
          </cell>
        </row>
        <row r="7">
          <cell r="N7">
            <v>135.48375000000001</v>
          </cell>
        </row>
      </sheetData>
      <sheetData sheetId="5">
        <row r="3">
          <cell r="A3">
            <v>405837</v>
          </cell>
          <cell r="E3">
            <v>44537</v>
          </cell>
        </row>
        <row r="17">
          <cell r="N17">
            <v>371.18800000000005</v>
          </cell>
        </row>
      </sheetData>
      <sheetData sheetId="6">
        <row r="3">
          <cell r="A3">
            <v>405843</v>
          </cell>
          <cell r="E3">
            <v>44538</v>
          </cell>
        </row>
        <row r="5">
          <cell r="N5">
            <v>198.03800000000001</v>
          </cell>
        </row>
      </sheetData>
      <sheetData sheetId="7">
        <row r="3">
          <cell r="A3">
            <v>405850</v>
          </cell>
          <cell r="E3">
            <v>44539</v>
          </cell>
        </row>
        <row r="5">
          <cell r="N5">
            <v>165.69900000000001</v>
          </cell>
        </row>
      </sheetData>
      <sheetData sheetId="8">
        <row r="3">
          <cell r="E3">
            <v>44540</v>
          </cell>
        </row>
      </sheetData>
      <sheetData sheetId="9">
        <row r="3">
          <cell r="A3">
            <v>406463</v>
          </cell>
          <cell r="E3">
            <v>44541</v>
          </cell>
        </row>
      </sheetData>
      <sheetData sheetId="10">
        <row r="3">
          <cell r="A3">
            <v>402669</v>
          </cell>
          <cell r="E3">
            <v>44546</v>
          </cell>
        </row>
      </sheetData>
      <sheetData sheetId="11">
        <row r="3">
          <cell r="A3">
            <v>402678</v>
          </cell>
          <cell r="E3">
            <v>44547</v>
          </cell>
        </row>
        <row r="16">
          <cell r="N16">
            <v>297.33249999999998</v>
          </cell>
        </row>
      </sheetData>
      <sheetData sheetId="12">
        <row r="3">
          <cell r="A3">
            <v>402904</v>
          </cell>
          <cell r="E3">
            <v>44548</v>
          </cell>
        </row>
        <row r="9">
          <cell r="N9">
            <v>142.08000000000001</v>
          </cell>
        </row>
      </sheetData>
      <sheetData sheetId="13">
        <row r="3">
          <cell r="A3">
            <v>402717</v>
          </cell>
          <cell r="E3">
            <v>44553</v>
          </cell>
        </row>
        <row r="14">
          <cell r="N14">
            <v>424.88749999999999</v>
          </cell>
        </row>
      </sheetData>
      <sheetData sheetId="14">
        <row r="3">
          <cell r="A3">
            <v>402728</v>
          </cell>
          <cell r="E3">
            <v>44554</v>
          </cell>
        </row>
      </sheetData>
      <sheetData sheetId="15">
        <row r="3">
          <cell r="A3">
            <v>402743</v>
          </cell>
          <cell r="E3">
            <v>44557</v>
          </cell>
        </row>
      </sheetData>
      <sheetData sheetId="16">
        <row r="3">
          <cell r="A3">
            <v>402756</v>
          </cell>
          <cell r="E3">
            <v>44560</v>
          </cell>
        </row>
      </sheetData>
      <sheetData sheetId="17">
        <row r="3">
          <cell r="A3">
            <v>402760</v>
          </cell>
          <cell r="E3">
            <v>44561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57_Sicepat PNK 01-15 des21"/>
      <sheetName val="403954"/>
      <sheetName val="403744"/>
      <sheetName val="403956"/>
      <sheetName val="403957"/>
      <sheetName val="403748"/>
      <sheetName val="403749"/>
      <sheetName val="404358"/>
      <sheetName val="405802"/>
      <sheetName val="405804"/>
      <sheetName val="406111"/>
      <sheetName val="405811"/>
      <sheetName val="405813"/>
      <sheetName val="406112"/>
      <sheetName val="405818"/>
      <sheetName val="405820"/>
      <sheetName val="403959"/>
      <sheetName val="405826"/>
      <sheetName val="404047"/>
      <sheetName val="405831"/>
      <sheetName val="405833"/>
      <sheetName val="406114"/>
      <sheetName val="405840"/>
      <sheetName val="405842"/>
      <sheetName val="404381"/>
      <sheetName val="405847"/>
      <sheetName val="405849"/>
      <sheetName val="406116"/>
      <sheetName val="406453"/>
      <sheetName val="403962"/>
      <sheetName val="406247"/>
      <sheetName val="406460"/>
      <sheetName val="403964"/>
      <sheetName val="406246"/>
      <sheetName val="406468"/>
      <sheetName val="403966"/>
      <sheetName val="402435"/>
      <sheetName val="402436"/>
      <sheetName val="402654"/>
      <sheetName val="403969"/>
      <sheetName val="403970"/>
      <sheetName val="403971"/>
      <sheetName val="403973"/>
      <sheetName val="406095"/>
      <sheetName val="402657"/>
      <sheetName val="403975"/>
      <sheetName val="403908"/>
      <sheetName val="403910"/>
      <sheetName val="402660"/>
      <sheetName val="402662"/>
      <sheetName val="57_Performa Invoice Sicepat Per"/>
    </sheetNames>
    <sheetDataSet>
      <sheetData sheetId="0"/>
      <sheetData sheetId="1">
        <row r="3">
          <cell r="A3">
            <v>403954</v>
          </cell>
          <cell r="E3">
            <v>44531</v>
          </cell>
        </row>
        <row r="71">
          <cell r="N71">
            <v>1578.1592499999997</v>
          </cell>
        </row>
        <row r="76">
          <cell r="P76">
            <v>3557533.9261274994</v>
          </cell>
        </row>
      </sheetData>
      <sheetData sheetId="2">
        <row r="3">
          <cell r="A3">
            <v>403744</v>
          </cell>
          <cell r="E3">
            <v>44531</v>
          </cell>
        </row>
        <row r="226">
          <cell r="N226">
            <v>4454.3482500000009</v>
          </cell>
        </row>
        <row r="231">
          <cell r="P231">
            <v>10041125.455597499</v>
          </cell>
        </row>
      </sheetData>
      <sheetData sheetId="3">
        <row r="3">
          <cell r="A3">
            <v>403956</v>
          </cell>
          <cell r="E3">
            <v>44532</v>
          </cell>
        </row>
        <row r="57">
          <cell r="N57">
            <v>1129.2162500000002</v>
          </cell>
        </row>
        <row r="62">
          <cell r="P62">
            <v>2545513.1472375002</v>
          </cell>
        </row>
      </sheetData>
      <sheetData sheetId="4">
        <row r="3">
          <cell r="A3">
            <v>403957</v>
          </cell>
          <cell r="E3">
            <v>44532</v>
          </cell>
        </row>
        <row r="15">
          <cell r="N15">
            <v>199.82175000000001</v>
          </cell>
        </row>
        <row r="20">
          <cell r="P20">
            <v>450444.18350249995</v>
          </cell>
        </row>
      </sheetData>
      <sheetData sheetId="5">
        <row r="3">
          <cell r="A3">
            <v>403748</v>
          </cell>
          <cell r="E3">
            <v>44532</v>
          </cell>
        </row>
        <row r="223">
          <cell r="N223">
            <v>4865.4917500000029</v>
          </cell>
        </row>
        <row r="228">
          <cell r="P228">
            <v>10967937.467602506</v>
          </cell>
        </row>
      </sheetData>
      <sheetData sheetId="6">
        <row r="3">
          <cell r="A3">
            <v>403749</v>
          </cell>
        </row>
        <row r="4">
          <cell r="N4">
            <v>28.9575</v>
          </cell>
        </row>
        <row r="9">
          <cell r="P9">
            <v>65276.865225000016</v>
          </cell>
        </row>
      </sheetData>
      <sheetData sheetId="7">
        <row r="3">
          <cell r="A3">
            <v>404358</v>
          </cell>
          <cell r="E3">
            <v>44533</v>
          </cell>
        </row>
        <row r="73">
          <cell r="N73">
            <v>1536.7745</v>
          </cell>
        </row>
        <row r="78">
          <cell r="P78">
            <v>3464243.1811350002</v>
          </cell>
        </row>
      </sheetData>
      <sheetData sheetId="8">
        <row r="3">
          <cell r="A3">
            <v>405802</v>
          </cell>
          <cell r="E3">
            <v>44533</v>
          </cell>
        </row>
        <row r="213">
          <cell r="N213">
            <v>4923.6332499999999</v>
          </cell>
        </row>
        <row r="218">
          <cell r="P218">
            <v>11099001.781147502</v>
          </cell>
        </row>
      </sheetData>
      <sheetData sheetId="9">
        <row r="3">
          <cell r="A3">
            <v>405804</v>
          </cell>
          <cell r="E3">
            <v>44533</v>
          </cell>
        </row>
        <row r="49">
          <cell r="N49">
            <v>1126.114</v>
          </cell>
        </row>
        <row r="54">
          <cell r="P54">
            <v>2538519.9622199996</v>
          </cell>
        </row>
      </sheetData>
      <sheetData sheetId="10">
        <row r="3">
          <cell r="A3">
            <v>406111</v>
          </cell>
          <cell r="E3">
            <v>44534</v>
          </cell>
        </row>
        <row r="57">
          <cell r="N57">
            <v>1306.0652499999999</v>
          </cell>
        </row>
        <row r="62">
          <cell r="P62">
            <v>2944171.4685074999</v>
          </cell>
        </row>
      </sheetData>
      <sheetData sheetId="11">
        <row r="3">
          <cell r="A3">
            <v>405811</v>
          </cell>
          <cell r="E3">
            <v>44534</v>
          </cell>
        </row>
        <row r="236">
          <cell r="N236">
            <v>4728.2017500000029</v>
          </cell>
        </row>
        <row r="241">
          <cell r="P241">
            <v>10658454.230902502</v>
          </cell>
        </row>
      </sheetData>
      <sheetData sheetId="12">
        <row r="3">
          <cell r="A3">
            <v>405813</v>
          </cell>
        </row>
        <row r="4">
          <cell r="N4">
            <v>18.614999999999998</v>
          </cell>
        </row>
        <row r="9">
          <cell r="P9">
            <v>41962.491450000001</v>
          </cell>
        </row>
      </sheetData>
      <sheetData sheetId="13">
        <row r="3">
          <cell r="A3">
            <v>406112</v>
          </cell>
          <cell r="E3">
            <v>44535</v>
          </cell>
        </row>
        <row r="71">
          <cell r="N71">
            <v>1658.3185000000001</v>
          </cell>
        </row>
        <row r="76">
          <cell r="P76">
            <v>3738231.3122550002</v>
          </cell>
        </row>
      </sheetData>
      <sheetData sheetId="14">
        <row r="3">
          <cell r="A3">
            <v>405818</v>
          </cell>
          <cell r="E3">
            <v>44535</v>
          </cell>
        </row>
        <row r="267">
          <cell r="N267">
            <v>5439.3925000000027</v>
          </cell>
        </row>
        <row r="272">
          <cell r="P272">
            <v>12261641.755274998</v>
          </cell>
        </row>
      </sheetData>
      <sheetData sheetId="15">
        <row r="3">
          <cell r="A3">
            <v>405820</v>
          </cell>
          <cell r="E3">
            <v>44535</v>
          </cell>
        </row>
        <row r="8">
          <cell r="N8">
            <v>106.53749999999999</v>
          </cell>
        </row>
        <row r="13">
          <cell r="P13">
            <v>240160.02862500001</v>
          </cell>
        </row>
      </sheetData>
      <sheetData sheetId="16">
        <row r="3">
          <cell r="A3">
            <v>403959</v>
          </cell>
          <cell r="E3">
            <v>44536</v>
          </cell>
        </row>
        <row r="23">
          <cell r="N23">
            <v>532.42925000000002</v>
          </cell>
        </row>
        <row r="28">
          <cell r="P28">
            <v>1200217.9882274999</v>
          </cell>
        </row>
      </sheetData>
      <sheetData sheetId="17">
        <row r="3">
          <cell r="A3">
            <v>405826</v>
          </cell>
          <cell r="E3">
            <v>44536</v>
          </cell>
        </row>
        <row r="87">
          <cell r="N87">
            <v>1705.3694999999991</v>
          </cell>
        </row>
        <row r="92">
          <cell r="P92">
            <v>3844295.087985002</v>
          </cell>
        </row>
      </sheetData>
      <sheetData sheetId="18">
        <row r="3">
          <cell r="A3">
            <v>404047</v>
          </cell>
          <cell r="E3">
            <v>44537</v>
          </cell>
        </row>
        <row r="62">
          <cell r="N62">
            <v>1581.0219999999997</v>
          </cell>
        </row>
        <row r="67">
          <cell r="P67">
            <v>3563987.2230600002</v>
          </cell>
        </row>
      </sheetData>
      <sheetData sheetId="19">
        <row r="3">
          <cell r="A3">
            <v>405831</v>
          </cell>
        </row>
        <row r="211">
          <cell r="N211">
            <v>4349.2519999999995</v>
          </cell>
        </row>
        <row r="216">
          <cell r="P216">
            <v>9804214.3359600045</v>
          </cell>
        </row>
      </sheetData>
      <sheetData sheetId="20">
        <row r="3">
          <cell r="A3">
            <v>405833</v>
          </cell>
          <cell r="E3">
            <v>44537</v>
          </cell>
        </row>
        <row r="74">
          <cell r="N74">
            <v>1691.1185000000005</v>
          </cell>
        </row>
        <row r="79">
          <cell r="P79">
            <v>3812170.0562550006</v>
          </cell>
        </row>
      </sheetData>
      <sheetData sheetId="21">
        <row r="3">
          <cell r="A3">
            <v>406114</v>
          </cell>
          <cell r="E3">
            <v>44538</v>
          </cell>
        </row>
        <row r="65">
          <cell r="N65">
            <v>1596.6219999999996</v>
          </cell>
        </row>
        <row r="70">
          <cell r="P70">
            <v>3599153.2110599997</v>
          </cell>
        </row>
      </sheetData>
      <sheetData sheetId="22">
        <row r="3">
          <cell r="A3">
            <v>405840</v>
          </cell>
          <cell r="E3">
            <v>44538</v>
          </cell>
        </row>
        <row r="253">
          <cell r="N253">
            <v>5265.0399999999963</v>
          </cell>
        </row>
        <row r="258">
          <cell r="P258">
            <v>11868611.119199999</v>
          </cell>
        </row>
      </sheetData>
      <sheetData sheetId="23">
        <row r="3">
          <cell r="A3">
            <v>405842</v>
          </cell>
          <cell r="E3">
            <v>44538</v>
          </cell>
        </row>
        <row r="23">
          <cell r="N23">
            <v>774.06900000000019</v>
          </cell>
        </row>
        <row r="28">
          <cell r="P28">
            <v>1744929.5618699999</v>
          </cell>
        </row>
      </sheetData>
      <sheetData sheetId="24">
        <row r="3">
          <cell r="A3">
            <v>404381</v>
          </cell>
          <cell r="E3">
            <v>44539</v>
          </cell>
        </row>
        <row r="63">
          <cell r="N63">
            <v>1451.2332499999995</v>
          </cell>
        </row>
        <row r="68">
          <cell r="P68">
            <v>3271413.5291475002</v>
          </cell>
        </row>
      </sheetData>
      <sheetData sheetId="25">
        <row r="3">
          <cell r="A3">
            <v>405847</v>
          </cell>
          <cell r="E3">
            <v>44539</v>
          </cell>
        </row>
        <row r="250">
          <cell r="N250">
            <v>5628.0222499999973</v>
          </cell>
        </row>
        <row r="255">
          <cell r="P255">
            <v>12686856.596617503</v>
          </cell>
        </row>
      </sheetData>
      <sheetData sheetId="26">
        <row r="3">
          <cell r="A3">
            <v>405849</v>
          </cell>
          <cell r="E3">
            <v>44539</v>
          </cell>
        </row>
        <row r="17">
          <cell r="N17">
            <v>348.66</v>
          </cell>
        </row>
        <row r="22">
          <cell r="P22">
            <v>785959.83180000004</v>
          </cell>
        </row>
      </sheetData>
      <sheetData sheetId="27">
        <row r="3">
          <cell r="A3">
            <v>406116</v>
          </cell>
          <cell r="E3">
            <v>44540</v>
          </cell>
        </row>
        <row r="67">
          <cell r="N67">
            <v>1598.0125000000003</v>
          </cell>
        </row>
        <row r="72">
          <cell r="P72">
            <v>3602287.7178749996</v>
          </cell>
        </row>
      </sheetData>
      <sheetData sheetId="28">
        <row r="3">
          <cell r="A3">
            <v>406453</v>
          </cell>
          <cell r="E3">
            <v>44540</v>
          </cell>
        </row>
        <row r="234">
          <cell r="N234">
            <v>6188.5109999999995</v>
          </cell>
        </row>
        <row r="239">
          <cell r="P239">
            <v>13950327.151529999</v>
          </cell>
        </row>
      </sheetData>
      <sheetData sheetId="29">
        <row r="3">
          <cell r="A3">
            <v>403962</v>
          </cell>
          <cell r="E3">
            <v>44541</v>
          </cell>
        </row>
        <row r="69">
          <cell r="N69">
            <v>1560.7465</v>
          </cell>
        </row>
        <row r="74">
          <cell r="P74">
            <v>3518281.5826950003</v>
          </cell>
        </row>
      </sheetData>
      <sheetData sheetId="30">
        <row r="3">
          <cell r="A3">
            <v>406247</v>
          </cell>
          <cell r="E3">
            <v>44541</v>
          </cell>
        </row>
        <row r="23">
          <cell r="N23">
            <v>477.37599999999998</v>
          </cell>
        </row>
        <row r="28">
          <cell r="P28">
            <v>1076115.30048</v>
          </cell>
        </row>
      </sheetData>
      <sheetData sheetId="31">
        <row r="3">
          <cell r="A3">
            <v>406460</v>
          </cell>
          <cell r="E3">
            <v>44541</v>
          </cell>
        </row>
        <row r="244">
          <cell r="N244">
            <v>5207.648500000003</v>
          </cell>
        </row>
        <row r="249">
          <cell r="P249">
            <v>11739237.478155004</v>
          </cell>
        </row>
      </sheetData>
      <sheetData sheetId="32">
        <row r="3">
          <cell r="A3">
            <v>403964</v>
          </cell>
          <cell r="E3">
            <v>44542</v>
          </cell>
        </row>
        <row r="64">
          <cell r="N64">
            <v>1243.0052499999997</v>
          </cell>
        </row>
        <row r="69">
          <cell r="P69">
            <v>2802019.7247075001</v>
          </cell>
        </row>
      </sheetData>
      <sheetData sheetId="33">
        <row r="3">
          <cell r="A3">
            <v>406246</v>
          </cell>
          <cell r="E3">
            <v>44542</v>
          </cell>
        </row>
        <row r="53">
          <cell r="N53">
            <v>808.25950000000012</v>
          </cell>
        </row>
        <row r="58">
          <cell r="P58">
            <v>1822002.812685</v>
          </cell>
        </row>
      </sheetData>
      <sheetData sheetId="34">
        <row r="3">
          <cell r="A3">
            <v>406468</v>
          </cell>
          <cell r="E3">
            <v>44542</v>
          </cell>
        </row>
        <row r="211">
          <cell r="N211">
            <v>3994.5460000000007</v>
          </cell>
        </row>
        <row r="216">
          <cell r="P216">
            <v>9004625.4295799937</v>
          </cell>
        </row>
      </sheetData>
      <sheetData sheetId="35">
        <row r="3">
          <cell r="A3">
            <v>403966</v>
          </cell>
          <cell r="E3">
            <v>44543</v>
          </cell>
        </row>
        <row r="97">
          <cell r="N97">
            <v>2191.6050000000005</v>
          </cell>
        </row>
        <row r="102">
          <cell r="P102">
            <v>4940381.7391500007</v>
          </cell>
        </row>
      </sheetData>
      <sheetData sheetId="36">
        <row r="3">
          <cell r="A3">
            <v>402435</v>
          </cell>
          <cell r="E3">
            <v>44543</v>
          </cell>
        </row>
        <row r="41">
          <cell r="N41">
            <v>907.63325000000009</v>
          </cell>
        </row>
        <row r="46">
          <cell r="P46">
            <v>2046014.1011475001</v>
          </cell>
        </row>
      </sheetData>
      <sheetData sheetId="37">
        <row r="3">
          <cell r="A3">
            <v>402436</v>
          </cell>
          <cell r="E3">
            <v>44543</v>
          </cell>
        </row>
        <row r="38">
          <cell r="N38">
            <v>658.68999999999994</v>
          </cell>
        </row>
        <row r="43">
          <cell r="P43">
            <v>1484838.7586999997</v>
          </cell>
        </row>
      </sheetData>
      <sheetData sheetId="38">
        <row r="3">
          <cell r="A3">
            <v>402654</v>
          </cell>
          <cell r="E3">
            <v>44543</v>
          </cell>
        </row>
        <row r="223">
          <cell r="N223">
            <v>4480.7729999999992</v>
          </cell>
        </row>
        <row r="228">
          <cell r="P228">
            <v>10100692.919789998</v>
          </cell>
        </row>
      </sheetData>
      <sheetData sheetId="39">
        <row r="3">
          <cell r="A3">
            <v>403969</v>
          </cell>
          <cell r="E3">
            <v>44544</v>
          </cell>
        </row>
        <row r="43">
          <cell r="N43">
            <v>1286.6767500000001</v>
          </cell>
        </row>
        <row r="48">
          <cell r="P48">
            <v>2900465.3301525004</v>
          </cell>
        </row>
      </sheetData>
      <sheetData sheetId="40">
        <row r="3">
          <cell r="A3">
            <v>403970</v>
          </cell>
          <cell r="E3">
            <v>44544</v>
          </cell>
        </row>
        <row r="53">
          <cell r="N53">
            <v>1304.67275</v>
          </cell>
        </row>
        <row r="58">
          <cell r="P58">
            <v>2941032.4532324998</v>
          </cell>
        </row>
      </sheetData>
      <sheetData sheetId="41">
        <row r="3">
          <cell r="A3">
            <v>403971</v>
          </cell>
          <cell r="E3">
            <v>44544</v>
          </cell>
        </row>
        <row r="35">
          <cell r="N35">
            <v>886.02674999999988</v>
          </cell>
        </row>
        <row r="40">
          <cell r="P40">
            <v>1997308.0806525003</v>
          </cell>
        </row>
      </sheetData>
      <sheetData sheetId="42">
        <row r="3">
          <cell r="A3">
            <v>403973</v>
          </cell>
          <cell r="E3">
            <v>44544</v>
          </cell>
        </row>
        <row r="41">
          <cell r="N41">
            <v>622.73025000000007</v>
          </cell>
        </row>
        <row r="46">
          <cell r="P46">
            <v>1403777.2114575</v>
          </cell>
        </row>
      </sheetData>
      <sheetData sheetId="43">
        <row r="3">
          <cell r="A3">
            <v>406095</v>
          </cell>
          <cell r="E3">
            <v>44544</v>
          </cell>
        </row>
        <row r="154">
          <cell r="N154">
            <v>2878.6562499999986</v>
          </cell>
        </row>
        <row r="159">
          <cell r="P159">
            <v>6489153.2784375018</v>
          </cell>
        </row>
      </sheetData>
      <sheetData sheetId="44">
        <row r="3">
          <cell r="A3">
            <v>402657</v>
          </cell>
          <cell r="E3">
            <v>44544</v>
          </cell>
        </row>
        <row r="442">
          <cell r="N442">
            <v>8098.7695000000031</v>
          </cell>
        </row>
        <row r="447">
          <cell r="P447">
            <v>18256489.169985004</v>
          </cell>
        </row>
      </sheetData>
      <sheetData sheetId="45">
        <row r="3">
          <cell r="A3">
            <v>403975</v>
          </cell>
          <cell r="E3">
            <v>44545</v>
          </cell>
        </row>
        <row r="125">
          <cell r="N125">
            <v>3089.8852500000003</v>
          </cell>
        </row>
        <row r="130">
          <cell r="P130">
            <v>6965312.0271075033</v>
          </cell>
        </row>
      </sheetData>
      <sheetData sheetId="46">
        <row r="3">
          <cell r="A3">
            <v>403908</v>
          </cell>
          <cell r="E3">
            <v>44545</v>
          </cell>
        </row>
        <row r="47">
          <cell r="N47">
            <v>858.87750000000005</v>
          </cell>
        </row>
        <row r="52">
          <cell r="P52">
            <v>1936107.4268249995</v>
          </cell>
        </row>
      </sheetData>
      <sheetData sheetId="47">
        <row r="3">
          <cell r="A3">
            <v>403910</v>
          </cell>
          <cell r="E3">
            <v>44545</v>
          </cell>
        </row>
        <row r="78">
          <cell r="N78">
            <v>919.87724999999989</v>
          </cell>
        </row>
        <row r="83">
          <cell r="P83">
            <v>2073614.8932675002</v>
          </cell>
        </row>
      </sheetData>
      <sheetData sheetId="48">
        <row r="3">
          <cell r="A3">
            <v>402660</v>
          </cell>
          <cell r="E3">
            <v>44545</v>
          </cell>
        </row>
        <row r="423">
          <cell r="N423">
            <v>8530.1785000000018</v>
          </cell>
        </row>
        <row r="428">
          <cell r="P428">
            <v>19228984.280055001</v>
          </cell>
        </row>
      </sheetData>
      <sheetData sheetId="49">
        <row r="3">
          <cell r="A3">
            <v>402662</v>
          </cell>
          <cell r="E3">
            <v>44545</v>
          </cell>
        </row>
        <row r="10">
          <cell r="N10">
            <v>106.9025</v>
          </cell>
        </row>
        <row r="15">
          <cell r="P15">
            <v>240982.822575</v>
          </cell>
        </row>
      </sheetData>
      <sheetData sheetId="5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60_Sicepat_TNJ"/>
      <sheetName val="403745"/>
      <sheetName val="405152"/>
      <sheetName val="405814"/>
      <sheetName val="405824"/>
      <sheetName val="406451"/>
      <sheetName val="406462"/>
      <sheetName val="406469"/>
      <sheetName val="402673"/>
      <sheetName val="402680"/>
      <sheetName val="402697"/>
      <sheetName val="402708"/>
      <sheetName val="402716"/>
      <sheetName val="402761"/>
    </sheetNames>
    <sheetDataSet>
      <sheetData sheetId="0"/>
      <sheetData sheetId="1">
        <row r="3">
          <cell r="A3">
            <v>403745</v>
          </cell>
          <cell r="E3">
            <v>44531</v>
          </cell>
        </row>
        <row r="9">
          <cell r="P9">
            <v>112266</v>
          </cell>
        </row>
      </sheetData>
      <sheetData sheetId="2">
        <row r="3">
          <cell r="A3">
            <v>405152</v>
          </cell>
          <cell r="E3">
            <v>44533</v>
          </cell>
        </row>
      </sheetData>
      <sheetData sheetId="3">
        <row r="3">
          <cell r="A3">
            <v>405814</v>
          </cell>
          <cell r="E3">
            <v>44534</v>
          </cell>
        </row>
      </sheetData>
      <sheetData sheetId="4">
        <row r="3">
          <cell r="A3">
            <v>405824</v>
          </cell>
          <cell r="E3">
            <v>44535</v>
          </cell>
        </row>
        <row r="18">
          <cell r="N18">
            <v>139</v>
          </cell>
        </row>
      </sheetData>
      <sheetData sheetId="5">
        <row r="3">
          <cell r="A3">
            <v>406451</v>
          </cell>
          <cell r="E3">
            <v>44539</v>
          </cell>
        </row>
      </sheetData>
      <sheetData sheetId="6">
        <row r="3">
          <cell r="A3">
            <v>406462</v>
          </cell>
          <cell r="E3">
            <v>44541</v>
          </cell>
        </row>
      </sheetData>
      <sheetData sheetId="7">
        <row r="3">
          <cell r="A3">
            <v>406469</v>
          </cell>
          <cell r="E3">
            <v>44542</v>
          </cell>
        </row>
      </sheetData>
      <sheetData sheetId="8">
        <row r="3">
          <cell r="A3">
            <v>402673</v>
          </cell>
          <cell r="E3">
            <v>44546</v>
          </cell>
        </row>
      </sheetData>
      <sheetData sheetId="9">
        <row r="3">
          <cell r="A3">
            <v>402680</v>
          </cell>
          <cell r="E3">
            <v>44547</v>
          </cell>
        </row>
      </sheetData>
      <sheetData sheetId="10">
        <row r="3">
          <cell r="A3">
            <v>402697</v>
          </cell>
          <cell r="E3">
            <v>44549</v>
          </cell>
        </row>
        <row r="27">
          <cell r="N27">
            <v>744</v>
          </cell>
        </row>
      </sheetData>
      <sheetData sheetId="11">
        <row r="3">
          <cell r="A3">
            <v>402708</v>
          </cell>
          <cell r="E3">
            <v>44551</v>
          </cell>
        </row>
      </sheetData>
      <sheetData sheetId="12">
        <row r="3">
          <cell r="A3">
            <v>402716</v>
          </cell>
          <cell r="E3">
            <v>44553</v>
          </cell>
        </row>
        <row r="16">
          <cell r="N16">
            <v>126.44</v>
          </cell>
        </row>
      </sheetData>
      <sheetData sheetId="13">
        <row r="3">
          <cell r="A3">
            <v>402761</v>
          </cell>
          <cell r="E3">
            <v>44561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63_Sicepat_Manokwari"/>
      <sheetName val="405829"/>
      <sheetName val="405834"/>
      <sheetName val="406471"/>
      <sheetName val="402668"/>
      <sheetName val="402729"/>
      <sheetName val="402762"/>
    </sheetNames>
    <sheetDataSet>
      <sheetData sheetId="0"/>
      <sheetData sheetId="1">
        <row r="3">
          <cell r="A3">
            <v>405829</v>
          </cell>
          <cell r="E3">
            <v>44536</v>
          </cell>
        </row>
        <row r="9">
          <cell r="N9">
            <v>199.178</v>
          </cell>
        </row>
      </sheetData>
      <sheetData sheetId="2">
        <row r="3">
          <cell r="A3">
            <v>405834</v>
          </cell>
          <cell r="E3">
            <v>44537</v>
          </cell>
        </row>
      </sheetData>
      <sheetData sheetId="3">
        <row r="3">
          <cell r="A3">
            <v>406471</v>
          </cell>
          <cell r="E3">
            <v>44542</v>
          </cell>
        </row>
      </sheetData>
      <sheetData sheetId="4">
        <row r="3">
          <cell r="A3">
            <v>402668</v>
          </cell>
          <cell r="E3">
            <v>44546</v>
          </cell>
        </row>
        <row r="10">
          <cell r="N10">
            <v>175</v>
          </cell>
        </row>
      </sheetData>
      <sheetData sheetId="5">
        <row r="3">
          <cell r="A3">
            <v>402729</v>
          </cell>
          <cell r="E3">
            <v>44554</v>
          </cell>
        </row>
      </sheetData>
      <sheetData sheetId="6">
        <row r="3">
          <cell r="A3">
            <v>402762</v>
          </cell>
          <cell r="E3">
            <v>44561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55_Sicepat_TJQ"/>
      <sheetName val="402445"/>
      <sheetName val="402318"/>
      <sheetName val="402322"/>
      <sheetName val="402329"/>
      <sheetName val="402333"/>
      <sheetName val="402337"/>
      <sheetName val="402341"/>
      <sheetName val="402345"/>
      <sheetName val="403868"/>
      <sheetName val="403879"/>
      <sheetName val="403885"/>
      <sheetName val="403900"/>
      <sheetName val="406076"/>
      <sheetName val="403715"/>
      <sheetName val="403733"/>
      <sheetName val="403740"/>
    </sheetNames>
    <sheetDataSet>
      <sheetData sheetId="0"/>
      <sheetData sheetId="1">
        <row r="3">
          <cell r="A3">
            <v>402445</v>
          </cell>
          <cell r="E3">
            <v>44501</v>
          </cell>
        </row>
        <row r="10">
          <cell r="N10">
            <v>128.37299999999999</v>
          </cell>
        </row>
        <row r="15">
          <cell r="P15">
            <v>343141.02899999998</v>
          </cell>
        </row>
      </sheetData>
      <sheetData sheetId="2">
        <row r="3">
          <cell r="A3">
            <v>402318</v>
          </cell>
          <cell r="E3">
            <v>44502</v>
          </cell>
        </row>
        <row r="8">
          <cell r="N8">
            <v>327.61749999999995</v>
          </cell>
        </row>
        <row r="13">
          <cell r="P13">
            <v>875721.57750000001</v>
          </cell>
        </row>
      </sheetData>
      <sheetData sheetId="3">
        <row r="3">
          <cell r="A3">
            <v>402322</v>
          </cell>
          <cell r="E3">
            <v>44503</v>
          </cell>
        </row>
        <row r="11">
          <cell r="P11">
            <v>29403</v>
          </cell>
        </row>
      </sheetData>
      <sheetData sheetId="4">
        <row r="3">
          <cell r="A3">
            <v>402329</v>
          </cell>
          <cell r="E3">
            <v>44504</v>
          </cell>
        </row>
        <row r="16">
          <cell r="P16">
            <v>208494</v>
          </cell>
        </row>
      </sheetData>
      <sheetData sheetId="5">
        <row r="3">
          <cell r="A3">
            <v>402333</v>
          </cell>
          <cell r="E3">
            <v>44505</v>
          </cell>
        </row>
        <row r="25">
          <cell r="N25">
            <v>402.2</v>
          </cell>
        </row>
        <row r="30">
          <cell r="P30">
            <v>1075080.5999999999</v>
          </cell>
        </row>
      </sheetData>
      <sheetData sheetId="6">
        <row r="3">
          <cell r="A3">
            <v>402337</v>
          </cell>
          <cell r="E3">
            <v>44506</v>
          </cell>
        </row>
        <row r="10">
          <cell r="N10">
            <v>329</v>
          </cell>
        </row>
        <row r="15">
          <cell r="P15">
            <v>879417</v>
          </cell>
        </row>
      </sheetData>
      <sheetData sheetId="7">
        <row r="3">
          <cell r="A3">
            <v>402341</v>
          </cell>
          <cell r="E3">
            <v>44507</v>
          </cell>
        </row>
        <row r="8">
          <cell r="N8">
            <v>228.75</v>
          </cell>
        </row>
        <row r="13">
          <cell r="P13">
            <v>611448.75</v>
          </cell>
        </row>
      </sheetData>
      <sheetData sheetId="8">
        <row r="3">
          <cell r="A3">
            <v>402345</v>
          </cell>
          <cell r="E3">
            <v>44508</v>
          </cell>
        </row>
        <row r="10">
          <cell r="P10">
            <v>262365.64199999999</v>
          </cell>
        </row>
      </sheetData>
      <sheetData sheetId="9">
        <row r="3">
          <cell r="E3">
            <v>44513</v>
          </cell>
        </row>
        <row r="9">
          <cell r="P9">
            <v>75218.22</v>
          </cell>
        </row>
      </sheetData>
      <sheetData sheetId="10">
        <row r="3">
          <cell r="A3">
            <v>403879</v>
          </cell>
          <cell r="E3">
            <v>44517</v>
          </cell>
        </row>
        <row r="10">
          <cell r="P10">
            <v>122958</v>
          </cell>
        </row>
      </sheetData>
      <sheetData sheetId="11">
        <row r="3">
          <cell r="A3">
            <v>403885</v>
          </cell>
          <cell r="E3">
            <v>44518</v>
          </cell>
        </row>
        <row r="9">
          <cell r="P9">
            <v>243677.36250000002</v>
          </cell>
        </row>
      </sheetData>
      <sheetData sheetId="12">
        <row r="3">
          <cell r="A3">
            <v>403900</v>
          </cell>
          <cell r="E3">
            <v>44521</v>
          </cell>
        </row>
        <row r="9">
          <cell r="P9">
            <v>16038</v>
          </cell>
        </row>
      </sheetData>
      <sheetData sheetId="13">
        <row r="3">
          <cell r="A3">
            <v>406076</v>
          </cell>
          <cell r="E3">
            <v>44522</v>
          </cell>
        </row>
        <row r="9">
          <cell r="P9">
            <v>15546.83625</v>
          </cell>
        </row>
      </sheetData>
      <sheetData sheetId="14">
        <row r="3">
          <cell r="A3">
            <v>403715</v>
          </cell>
          <cell r="E3">
            <v>44526</v>
          </cell>
        </row>
        <row r="10">
          <cell r="P10">
            <v>111156.705</v>
          </cell>
        </row>
      </sheetData>
      <sheetData sheetId="15">
        <row r="3">
          <cell r="A3">
            <v>403733</v>
          </cell>
          <cell r="E3">
            <v>44528</v>
          </cell>
        </row>
        <row r="16">
          <cell r="P16">
            <v>218891.97</v>
          </cell>
        </row>
      </sheetData>
      <sheetData sheetId="16">
        <row r="3">
          <cell r="A3">
            <v>403740</v>
          </cell>
          <cell r="E3">
            <v>44530</v>
          </cell>
        </row>
        <row r="13">
          <cell r="N13">
            <v>127.64099999999999</v>
          </cell>
        </row>
        <row r="18">
          <cell r="P18">
            <v>341184.39299999998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56_Sicepat_Manokwari"/>
      <sheetName val="402330"/>
      <sheetName val="403878"/>
    </sheetNames>
    <sheetDataSet>
      <sheetData sheetId="0"/>
      <sheetData sheetId="1">
        <row r="3">
          <cell r="A3">
            <v>402330</v>
          </cell>
          <cell r="E3">
            <v>44504</v>
          </cell>
        </row>
        <row r="7">
          <cell r="N7">
            <v>232.875</v>
          </cell>
        </row>
      </sheetData>
      <sheetData sheetId="2">
        <row r="3">
          <cell r="A3">
            <v>403878</v>
          </cell>
          <cell r="E3">
            <v>44517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7_Sicepat_Manokwari"/>
      <sheetName val="402547"/>
    </sheetNames>
    <sheetDataSet>
      <sheetData sheetId="0"/>
      <sheetData sheetId="1">
        <row r="3">
          <cell r="A3">
            <v>402547</v>
          </cell>
          <cell r="E3" t="str">
            <v>26-Okt-21</v>
          </cell>
        </row>
        <row r="11">
          <cell r="N11">
            <v>230.428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7A_Sicepat_MERAUKE"/>
      <sheetName val="402546"/>
    </sheetNames>
    <sheetDataSet>
      <sheetData sheetId="0"/>
      <sheetData sheetId="1">
        <row r="3">
          <cell r="A3">
            <v>402546</v>
          </cell>
          <cell r="E3">
            <v>44487</v>
          </cell>
        </row>
        <row r="7">
          <cell r="N7">
            <v>142.92000000000002</v>
          </cell>
        </row>
        <row r="12">
          <cell r="P12">
            <v>2419492.6799999997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58_Sicepat_Batam 01-31"/>
      <sheetName val="403955"/>
      <sheetName val="403743"/>
      <sheetName val="403958"/>
      <sheetName val="403747"/>
      <sheetName val="403750"/>
      <sheetName val="404357"/>
      <sheetName val="405801"/>
      <sheetName val="405803"/>
      <sheetName val="406110"/>
      <sheetName val="405810"/>
      <sheetName val="405812"/>
      <sheetName val="406113"/>
      <sheetName val="405817"/>
      <sheetName val="405819"/>
      <sheetName val="403960"/>
      <sheetName val="405825"/>
      <sheetName val="404048"/>
      <sheetName val="405830"/>
      <sheetName val="405832"/>
      <sheetName val="406115"/>
      <sheetName val="405839"/>
      <sheetName val="405841"/>
      <sheetName val="404380"/>
      <sheetName val="405846"/>
      <sheetName val="405848"/>
      <sheetName val="406117"/>
      <sheetName val="406452"/>
      <sheetName val="403963"/>
      <sheetName val="406248"/>
      <sheetName val="406459"/>
      <sheetName val="403965"/>
      <sheetName val="406245"/>
      <sheetName val="406467"/>
      <sheetName val="403967"/>
      <sheetName val="402434"/>
      <sheetName val="402653"/>
      <sheetName val="403972"/>
      <sheetName val="403974"/>
      <sheetName val="406093"/>
      <sheetName val="402658"/>
      <sheetName val="403976"/>
      <sheetName val="403909"/>
      <sheetName val="402659"/>
      <sheetName val="402661"/>
      <sheetName val="406119"/>
      <sheetName val="402663"/>
      <sheetName val="402442"/>
      <sheetName val="402441"/>
      <sheetName val="402665"/>
      <sheetName val="403912"/>
      <sheetName val="406120"/>
      <sheetName val="406098"/>
      <sheetName val="402674"/>
      <sheetName val="406123"/>
      <sheetName val="403914"/>
      <sheetName val="402687"/>
      <sheetName val="402688"/>
      <sheetName val="406126"/>
      <sheetName val="403916"/>
      <sheetName val="402696"/>
      <sheetName val="403978"/>
      <sheetName val="403919"/>
      <sheetName val="402699"/>
      <sheetName val="403981"/>
      <sheetName val="403921"/>
      <sheetName val="402704"/>
      <sheetName val="402705"/>
      <sheetName val="403924"/>
      <sheetName val="403983"/>
      <sheetName val="402713"/>
      <sheetName val="403985"/>
      <sheetName val="403927"/>
      <sheetName val="402715"/>
      <sheetName val="403987"/>
      <sheetName val="403930"/>
      <sheetName val="402722"/>
      <sheetName val="403989"/>
      <sheetName val="403931"/>
      <sheetName val="402731"/>
      <sheetName val="402106"/>
      <sheetName val="403991"/>
      <sheetName val="402736"/>
      <sheetName val="406130"/>
      <sheetName val="403933"/>
      <sheetName val="402745"/>
      <sheetName val="406132"/>
      <sheetName val="402111"/>
      <sheetName val="402746"/>
      <sheetName val="402748"/>
      <sheetName val="406134"/>
      <sheetName val="406136"/>
      <sheetName val="403937"/>
      <sheetName val="406473"/>
      <sheetName val="403993"/>
      <sheetName val="402110"/>
      <sheetName val="402752"/>
      <sheetName val="406139"/>
      <sheetName val="403940"/>
      <sheetName val="402758"/>
      <sheetName val="58_Performa Invoice Sicepat_Pri"/>
    </sheetNames>
    <sheetDataSet>
      <sheetData sheetId="0"/>
      <sheetData sheetId="1">
        <row r="3">
          <cell r="A3">
            <v>403955</v>
          </cell>
          <cell r="E3">
            <v>44531</v>
          </cell>
        </row>
        <row r="8">
          <cell r="N8">
            <v>93.15</v>
          </cell>
        </row>
      </sheetData>
      <sheetData sheetId="2">
        <row r="3">
          <cell r="A3">
            <v>403743</v>
          </cell>
          <cell r="E3">
            <v>44531</v>
          </cell>
        </row>
        <row r="51">
          <cell r="N51">
            <v>665.11450000000025</v>
          </cell>
        </row>
      </sheetData>
      <sheetData sheetId="3">
        <row r="3">
          <cell r="A3">
            <v>403958</v>
          </cell>
          <cell r="E3">
            <v>44532</v>
          </cell>
        </row>
        <row r="33">
          <cell r="N33">
            <v>506.56300000000005</v>
          </cell>
        </row>
      </sheetData>
      <sheetData sheetId="4">
        <row r="3">
          <cell r="A3">
            <v>403747</v>
          </cell>
          <cell r="E3">
            <v>44532</v>
          </cell>
        </row>
        <row r="80">
          <cell r="N80">
            <v>1241.1427499999998</v>
          </cell>
        </row>
      </sheetData>
      <sheetData sheetId="5">
        <row r="3">
          <cell r="A3">
            <v>403750</v>
          </cell>
          <cell r="E3">
            <v>44532</v>
          </cell>
        </row>
        <row r="43">
          <cell r="N43">
            <v>967.36850000000004</v>
          </cell>
        </row>
      </sheetData>
      <sheetData sheetId="6">
        <row r="3">
          <cell r="A3">
            <v>404357</v>
          </cell>
          <cell r="E3">
            <v>44533</v>
          </cell>
        </row>
        <row r="21">
          <cell r="N21">
            <v>388.72450000000003</v>
          </cell>
        </row>
      </sheetData>
      <sheetData sheetId="7">
        <row r="3">
          <cell r="A3">
            <v>405801</v>
          </cell>
          <cell r="E3">
            <v>44533</v>
          </cell>
        </row>
        <row r="124">
          <cell r="N124">
            <v>2323.2737500000003</v>
          </cell>
        </row>
      </sheetData>
      <sheetData sheetId="8">
        <row r="3">
          <cell r="A3">
            <v>405803</v>
          </cell>
          <cell r="E3">
            <v>44533</v>
          </cell>
        </row>
        <row r="17">
          <cell r="N17">
            <v>498.58100000000002</v>
          </cell>
        </row>
      </sheetData>
      <sheetData sheetId="9">
        <row r="3">
          <cell r="A3">
            <v>406110</v>
          </cell>
          <cell r="E3">
            <v>44534</v>
          </cell>
        </row>
        <row r="26">
          <cell r="N26">
            <v>396.68149999999997</v>
          </cell>
        </row>
      </sheetData>
      <sheetData sheetId="10">
        <row r="3">
          <cell r="A3">
            <v>405810</v>
          </cell>
          <cell r="E3">
            <v>44534</v>
          </cell>
        </row>
        <row r="118">
          <cell r="N118">
            <v>2424.3525000000004</v>
          </cell>
        </row>
      </sheetData>
      <sheetData sheetId="11">
        <row r="3">
          <cell r="A3">
            <v>405812</v>
          </cell>
          <cell r="E3">
            <v>44534</v>
          </cell>
        </row>
        <row r="29">
          <cell r="N29">
            <v>300.37250000000006</v>
          </cell>
        </row>
      </sheetData>
      <sheetData sheetId="12">
        <row r="3">
          <cell r="A3">
            <v>406113</v>
          </cell>
          <cell r="E3">
            <v>44535</v>
          </cell>
        </row>
        <row r="27">
          <cell r="N27">
            <v>443.36475000000002</v>
          </cell>
        </row>
      </sheetData>
      <sheetData sheetId="13">
        <row r="3">
          <cell r="A3">
            <v>405817</v>
          </cell>
          <cell r="E3">
            <v>44535</v>
          </cell>
        </row>
        <row r="34">
          <cell r="N34">
            <v>955.35500000000036</v>
          </cell>
        </row>
      </sheetData>
      <sheetData sheetId="14">
        <row r="3">
          <cell r="A3">
            <v>405819</v>
          </cell>
          <cell r="E3">
            <v>44535</v>
          </cell>
        </row>
        <row r="144">
          <cell r="N144">
            <v>2940.7517500000004</v>
          </cell>
        </row>
      </sheetData>
      <sheetData sheetId="15">
        <row r="3">
          <cell r="A3">
            <v>403960</v>
          </cell>
          <cell r="E3">
            <v>44536</v>
          </cell>
        </row>
        <row r="12">
          <cell r="N12">
            <v>101.4465</v>
          </cell>
        </row>
      </sheetData>
      <sheetData sheetId="16">
        <row r="3">
          <cell r="A3">
            <v>405825</v>
          </cell>
          <cell r="E3">
            <v>44536</v>
          </cell>
        </row>
        <row r="47">
          <cell r="N47">
            <v>888.76425000000006</v>
          </cell>
        </row>
      </sheetData>
      <sheetData sheetId="17">
        <row r="3">
          <cell r="A3">
            <v>404048</v>
          </cell>
          <cell r="E3">
            <v>44537</v>
          </cell>
        </row>
        <row r="34">
          <cell r="N34">
            <v>562.07200000000012</v>
          </cell>
        </row>
      </sheetData>
      <sheetData sheetId="18">
        <row r="3">
          <cell r="A3">
            <v>405830</v>
          </cell>
          <cell r="E3">
            <v>44537</v>
          </cell>
        </row>
        <row r="101">
          <cell r="N101">
            <v>2071.3372499999996</v>
          </cell>
        </row>
      </sheetData>
      <sheetData sheetId="19">
        <row r="3">
          <cell r="A3">
            <v>405832</v>
          </cell>
          <cell r="E3">
            <v>44537</v>
          </cell>
        </row>
        <row r="70">
          <cell r="N70">
            <v>1167.0232500000004</v>
          </cell>
        </row>
      </sheetData>
      <sheetData sheetId="20">
        <row r="3">
          <cell r="A3">
            <v>406115</v>
          </cell>
          <cell r="E3">
            <v>44538</v>
          </cell>
        </row>
        <row r="32">
          <cell r="N32">
            <v>495.06825000000003</v>
          </cell>
        </row>
      </sheetData>
      <sheetData sheetId="21">
        <row r="3">
          <cell r="A3">
            <v>405839</v>
          </cell>
          <cell r="E3">
            <v>44538</v>
          </cell>
        </row>
        <row r="22">
          <cell r="N22">
            <v>382.12774999999988</v>
          </cell>
        </row>
      </sheetData>
      <sheetData sheetId="22">
        <row r="3">
          <cell r="A3">
            <v>405841</v>
          </cell>
          <cell r="E3">
            <v>44538</v>
          </cell>
        </row>
        <row r="125">
          <cell r="N125">
            <v>2599.00225</v>
          </cell>
        </row>
      </sheetData>
      <sheetData sheetId="23">
        <row r="3">
          <cell r="A3">
            <v>404380</v>
          </cell>
          <cell r="E3">
            <v>44539</v>
          </cell>
        </row>
        <row r="22">
          <cell r="N22">
            <v>386.62924999999996</v>
          </cell>
        </row>
      </sheetData>
      <sheetData sheetId="24">
        <row r="3">
          <cell r="A3">
            <v>405846</v>
          </cell>
          <cell r="E3">
            <v>44539</v>
          </cell>
        </row>
        <row r="58">
          <cell r="N58">
            <v>1332.6124999999997</v>
          </cell>
        </row>
      </sheetData>
      <sheetData sheetId="25">
        <row r="3">
          <cell r="A3">
            <v>405848</v>
          </cell>
          <cell r="E3">
            <v>44539</v>
          </cell>
        </row>
        <row r="92">
          <cell r="N92">
            <v>1785.8685000000009</v>
          </cell>
        </row>
      </sheetData>
      <sheetData sheetId="26">
        <row r="3">
          <cell r="A3">
            <v>406117</v>
          </cell>
          <cell r="E3">
            <v>44540</v>
          </cell>
        </row>
        <row r="27">
          <cell r="N27">
            <v>476.63100000000003</v>
          </cell>
        </row>
      </sheetData>
      <sheetData sheetId="27">
        <row r="3">
          <cell r="A3">
            <v>406452</v>
          </cell>
          <cell r="E3">
            <v>44540</v>
          </cell>
        </row>
        <row r="148">
          <cell r="N148">
            <v>3035.8927500000004</v>
          </cell>
        </row>
      </sheetData>
      <sheetData sheetId="28">
        <row r="3">
          <cell r="A3">
            <v>403963</v>
          </cell>
          <cell r="E3">
            <v>44541</v>
          </cell>
        </row>
        <row r="28">
          <cell r="N28">
            <v>468.56074999999998</v>
          </cell>
        </row>
      </sheetData>
      <sheetData sheetId="29">
        <row r="3">
          <cell r="A3">
            <v>406248</v>
          </cell>
          <cell r="E3">
            <v>44541</v>
          </cell>
        </row>
        <row r="12">
          <cell r="N12">
            <v>219.14225000000002</v>
          </cell>
        </row>
      </sheetData>
      <sheetData sheetId="30">
        <row r="3">
          <cell r="A3">
            <v>406459</v>
          </cell>
          <cell r="E3">
            <v>44541</v>
          </cell>
        </row>
        <row r="150">
          <cell r="N150">
            <v>2485.8742499999989</v>
          </cell>
        </row>
      </sheetData>
      <sheetData sheetId="31">
        <row r="3">
          <cell r="A3">
            <v>403965</v>
          </cell>
          <cell r="E3">
            <v>44542</v>
          </cell>
        </row>
        <row r="27">
          <cell r="N27">
            <v>500.71549999999996</v>
          </cell>
        </row>
      </sheetData>
      <sheetData sheetId="32">
        <row r="3">
          <cell r="A3">
            <v>406245</v>
          </cell>
          <cell r="E3">
            <v>44542</v>
          </cell>
        </row>
        <row r="32">
          <cell r="N32">
            <v>435.8295</v>
          </cell>
        </row>
      </sheetData>
      <sheetData sheetId="33">
        <row r="3">
          <cell r="A3">
            <v>406467</v>
          </cell>
          <cell r="E3">
            <v>44542</v>
          </cell>
        </row>
        <row r="84">
          <cell r="N84">
            <v>1562.6762499999998</v>
          </cell>
        </row>
      </sheetData>
      <sheetData sheetId="34">
        <row r="3">
          <cell r="A3">
            <v>403967</v>
          </cell>
          <cell r="E3">
            <v>44543</v>
          </cell>
        </row>
        <row r="30">
          <cell r="N30">
            <v>525.6345</v>
          </cell>
        </row>
      </sheetData>
      <sheetData sheetId="35">
        <row r="3">
          <cell r="A3">
            <v>402434</v>
          </cell>
          <cell r="E3">
            <v>44543</v>
          </cell>
        </row>
        <row r="38">
          <cell r="N38">
            <v>509.39075000000008</v>
          </cell>
        </row>
      </sheetData>
      <sheetData sheetId="36">
        <row r="3">
          <cell r="A3">
            <v>402653</v>
          </cell>
          <cell r="E3">
            <v>44543</v>
          </cell>
        </row>
        <row r="113">
          <cell r="N113">
            <v>2152.0552499999994</v>
          </cell>
        </row>
      </sheetData>
      <sheetData sheetId="37">
        <row r="3">
          <cell r="A3">
            <v>403972</v>
          </cell>
          <cell r="E3">
            <v>44544</v>
          </cell>
        </row>
        <row r="30">
          <cell r="N30">
            <v>466.39300000000009</v>
          </cell>
        </row>
      </sheetData>
      <sheetData sheetId="38">
        <row r="3">
          <cell r="A3">
            <v>403974</v>
          </cell>
          <cell r="E3">
            <v>44544</v>
          </cell>
        </row>
        <row r="32">
          <cell r="N32">
            <v>569.95500000000004</v>
          </cell>
        </row>
      </sheetData>
      <sheetData sheetId="39">
        <row r="3">
          <cell r="A3">
            <v>406093</v>
          </cell>
          <cell r="E3">
            <v>44544</v>
          </cell>
        </row>
        <row r="61">
          <cell r="N61">
            <v>1077.4225000000001</v>
          </cell>
        </row>
      </sheetData>
      <sheetData sheetId="40">
        <row r="3">
          <cell r="A3">
            <v>402658</v>
          </cell>
          <cell r="E3">
            <v>44544</v>
          </cell>
        </row>
        <row r="199">
          <cell r="N199">
            <v>3499.9465000000014</v>
          </cell>
        </row>
      </sheetData>
      <sheetData sheetId="41">
        <row r="3">
          <cell r="A3">
            <v>403976</v>
          </cell>
          <cell r="E3">
            <v>44545</v>
          </cell>
        </row>
        <row r="62">
          <cell r="N62">
            <v>1369.0762500000001</v>
          </cell>
        </row>
      </sheetData>
      <sheetData sheetId="42">
        <row r="3">
          <cell r="A3">
            <v>403909</v>
          </cell>
          <cell r="E3">
            <v>44545</v>
          </cell>
        </row>
        <row r="46">
          <cell r="N46">
            <v>783.32774999999981</v>
          </cell>
        </row>
      </sheetData>
      <sheetData sheetId="43">
        <row r="3">
          <cell r="A3">
            <v>402659</v>
          </cell>
          <cell r="E3">
            <v>44545</v>
          </cell>
        </row>
        <row r="157">
          <cell r="N157">
            <v>2689.1909999999993</v>
          </cell>
        </row>
      </sheetData>
      <sheetData sheetId="44">
        <row r="3">
          <cell r="A3">
            <v>402661</v>
          </cell>
          <cell r="E3">
            <v>44545</v>
          </cell>
        </row>
        <row r="73">
          <cell r="N73">
            <v>1661.8142499999999</v>
          </cell>
        </row>
      </sheetData>
      <sheetData sheetId="45">
        <row r="3">
          <cell r="A3">
            <v>406119</v>
          </cell>
          <cell r="E3">
            <v>44546</v>
          </cell>
        </row>
        <row r="27">
          <cell r="N27">
            <v>397.47474999999997</v>
          </cell>
        </row>
      </sheetData>
      <sheetData sheetId="46">
        <row r="3">
          <cell r="A3">
            <v>402663</v>
          </cell>
          <cell r="E3">
            <v>44546</v>
          </cell>
        </row>
        <row r="234">
          <cell r="N234">
            <v>4243.2277499999982</v>
          </cell>
        </row>
      </sheetData>
      <sheetData sheetId="47">
        <row r="3">
          <cell r="A3">
            <v>402442</v>
          </cell>
        </row>
        <row r="4">
          <cell r="N4">
            <v>14.25</v>
          </cell>
        </row>
      </sheetData>
      <sheetData sheetId="48">
        <row r="3">
          <cell r="A3">
            <v>402441</v>
          </cell>
          <cell r="E3">
            <v>44546</v>
          </cell>
        </row>
        <row r="58">
          <cell r="N58">
            <v>750.39274999999986</v>
          </cell>
        </row>
      </sheetData>
      <sheetData sheetId="49">
        <row r="3">
          <cell r="A3">
            <v>402665</v>
          </cell>
          <cell r="E3">
            <v>44546</v>
          </cell>
        </row>
        <row r="28">
          <cell r="N28">
            <v>529.38350000000003</v>
          </cell>
        </row>
      </sheetData>
      <sheetData sheetId="50">
        <row r="3">
          <cell r="A3">
            <v>403912</v>
          </cell>
          <cell r="E3">
            <v>44545</v>
          </cell>
        </row>
        <row r="20">
          <cell r="N20">
            <v>218.08950000000002</v>
          </cell>
        </row>
      </sheetData>
      <sheetData sheetId="51">
        <row r="3">
          <cell r="A3">
            <v>406120</v>
          </cell>
          <cell r="E3">
            <v>44547</v>
          </cell>
        </row>
        <row r="26">
          <cell r="N26">
            <v>387.09224999999998</v>
          </cell>
        </row>
      </sheetData>
      <sheetData sheetId="52">
        <row r="3">
          <cell r="A3">
            <v>406098</v>
          </cell>
          <cell r="E3">
            <v>44547</v>
          </cell>
        </row>
        <row r="35">
          <cell r="N35">
            <v>302.04649999999992</v>
          </cell>
        </row>
      </sheetData>
      <sheetData sheetId="53">
        <row r="3">
          <cell r="A3">
            <v>402674</v>
          </cell>
          <cell r="E3">
            <v>44547</v>
          </cell>
        </row>
        <row r="121">
          <cell r="N121">
            <v>2470.9032499999994</v>
          </cell>
        </row>
      </sheetData>
      <sheetData sheetId="54">
        <row r="3">
          <cell r="A3">
            <v>406123</v>
          </cell>
          <cell r="E3">
            <v>44548</v>
          </cell>
        </row>
        <row r="38">
          <cell r="N38">
            <v>598.89525000000003</v>
          </cell>
        </row>
      </sheetData>
      <sheetData sheetId="55">
        <row r="3">
          <cell r="A3">
            <v>403914</v>
          </cell>
          <cell r="E3">
            <v>44548</v>
          </cell>
        </row>
        <row r="40">
          <cell r="N40">
            <v>518.25800000000004</v>
          </cell>
        </row>
      </sheetData>
      <sheetData sheetId="56">
        <row r="3">
          <cell r="A3">
            <v>402687</v>
          </cell>
          <cell r="E3">
            <v>44548</v>
          </cell>
        </row>
        <row r="148">
          <cell r="N148">
            <v>2653.8989999999999</v>
          </cell>
        </row>
      </sheetData>
      <sheetData sheetId="57">
        <row r="3">
          <cell r="A3">
            <v>402688</v>
          </cell>
          <cell r="E3">
            <v>44548</v>
          </cell>
        </row>
        <row r="27">
          <cell r="N27">
            <v>461.57249999999999</v>
          </cell>
        </row>
      </sheetData>
      <sheetData sheetId="58">
        <row r="3">
          <cell r="A3">
            <v>406126</v>
          </cell>
          <cell r="E3">
            <v>44549</v>
          </cell>
        </row>
        <row r="39">
          <cell r="N39">
            <v>737.49300000000017</v>
          </cell>
        </row>
      </sheetData>
      <sheetData sheetId="59">
        <row r="3">
          <cell r="A3">
            <v>403916</v>
          </cell>
          <cell r="E3">
            <v>44549</v>
          </cell>
        </row>
        <row r="34">
          <cell r="N34">
            <v>487.07249999999999</v>
          </cell>
        </row>
      </sheetData>
      <sheetData sheetId="60">
        <row r="3">
          <cell r="A3">
            <v>402696</v>
          </cell>
          <cell r="E3">
            <v>44549</v>
          </cell>
        </row>
        <row r="166">
          <cell r="N166">
            <v>3295.7759999999989</v>
          </cell>
        </row>
      </sheetData>
      <sheetData sheetId="61">
        <row r="3">
          <cell r="A3">
            <v>403978</v>
          </cell>
          <cell r="E3">
            <v>44550</v>
          </cell>
        </row>
        <row r="18">
          <cell r="N18">
            <v>205.30349999999999</v>
          </cell>
        </row>
      </sheetData>
      <sheetData sheetId="62">
        <row r="3">
          <cell r="A3">
            <v>403919</v>
          </cell>
          <cell r="E3">
            <v>44550</v>
          </cell>
        </row>
        <row r="16">
          <cell r="N16">
            <v>192.84625</v>
          </cell>
        </row>
      </sheetData>
      <sheetData sheetId="63">
        <row r="3">
          <cell r="A3">
            <v>402699</v>
          </cell>
          <cell r="E3">
            <v>44550</v>
          </cell>
        </row>
        <row r="75">
          <cell r="N75">
            <v>1468.0169999999998</v>
          </cell>
        </row>
      </sheetData>
      <sheetData sheetId="64">
        <row r="3">
          <cell r="A3">
            <v>403981</v>
          </cell>
          <cell r="E3">
            <v>44551</v>
          </cell>
        </row>
        <row r="55">
          <cell r="N55">
            <v>903.00200000000007</v>
          </cell>
        </row>
      </sheetData>
      <sheetData sheetId="65">
        <row r="3">
          <cell r="A3">
            <v>403921</v>
          </cell>
          <cell r="E3">
            <v>44551</v>
          </cell>
        </row>
        <row r="36">
          <cell r="N36">
            <v>572.31725000000006</v>
          </cell>
        </row>
      </sheetData>
      <sheetData sheetId="66">
        <row r="3">
          <cell r="A3">
            <v>402704</v>
          </cell>
          <cell r="E3">
            <v>44551</v>
          </cell>
        </row>
        <row r="41">
          <cell r="N41">
            <v>931.77025000000015</v>
          </cell>
        </row>
      </sheetData>
      <sheetData sheetId="67">
        <row r="3">
          <cell r="A3">
            <v>402705</v>
          </cell>
          <cell r="E3">
            <v>44551</v>
          </cell>
        </row>
        <row r="119">
          <cell r="N119">
            <v>2564.0974999999994</v>
          </cell>
        </row>
      </sheetData>
      <sheetData sheetId="68">
        <row r="3">
          <cell r="A3">
            <v>403924</v>
          </cell>
          <cell r="E3">
            <v>44552</v>
          </cell>
        </row>
        <row r="39">
          <cell r="N39">
            <v>680.25149999999996</v>
          </cell>
        </row>
      </sheetData>
      <sheetData sheetId="69">
        <row r="3">
          <cell r="A3">
            <v>403983</v>
          </cell>
          <cell r="E3">
            <v>44552</v>
          </cell>
        </row>
        <row r="43">
          <cell r="N43">
            <v>702.4135</v>
          </cell>
        </row>
      </sheetData>
      <sheetData sheetId="70">
        <row r="3">
          <cell r="A3">
            <v>402713</v>
          </cell>
          <cell r="E3">
            <v>44552</v>
          </cell>
        </row>
        <row r="197">
          <cell r="N197">
            <v>4016.750500000001</v>
          </cell>
        </row>
      </sheetData>
      <sheetData sheetId="71">
        <row r="3">
          <cell r="A3">
            <v>403985</v>
          </cell>
        </row>
        <row r="39">
          <cell r="N39">
            <v>802.97350000000006</v>
          </cell>
        </row>
      </sheetData>
      <sheetData sheetId="72">
        <row r="3">
          <cell r="A3">
            <v>403927</v>
          </cell>
          <cell r="E3">
            <v>44553</v>
          </cell>
        </row>
        <row r="36">
          <cell r="N36">
            <v>446.90624999999994</v>
          </cell>
        </row>
      </sheetData>
      <sheetData sheetId="73">
        <row r="3">
          <cell r="A3">
            <v>402715</v>
          </cell>
          <cell r="E3">
            <v>44553</v>
          </cell>
        </row>
        <row r="179">
          <cell r="N179">
            <v>3540.9649999999992</v>
          </cell>
        </row>
      </sheetData>
      <sheetData sheetId="74">
        <row r="3">
          <cell r="A3">
            <v>403987</v>
          </cell>
          <cell r="E3">
            <v>44554</v>
          </cell>
        </row>
        <row r="31">
          <cell r="N31">
            <v>555.60749999999996</v>
          </cell>
        </row>
      </sheetData>
      <sheetData sheetId="75">
        <row r="3">
          <cell r="A3">
            <v>403930</v>
          </cell>
          <cell r="E3">
            <v>44554</v>
          </cell>
        </row>
        <row r="31">
          <cell r="N31">
            <v>476.83499999999992</v>
          </cell>
        </row>
      </sheetData>
      <sheetData sheetId="76">
        <row r="3">
          <cell r="A3">
            <v>402722</v>
          </cell>
          <cell r="E3">
            <v>44554</v>
          </cell>
        </row>
        <row r="175">
          <cell r="N175">
            <v>3554.9147500000004</v>
          </cell>
        </row>
      </sheetData>
      <sheetData sheetId="77">
        <row r="3">
          <cell r="A3">
            <v>403989</v>
          </cell>
          <cell r="E3">
            <v>44555</v>
          </cell>
        </row>
        <row r="28">
          <cell r="N28">
            <v>544.31100000000004</v>
          </cell>
        </row>
      </sheetData>
      <sheetData sheetId="78">
        <row r="3">
          <cell r="A3">
            <v>403931</v>
          </cell>
          <cell r="E3">
            <v>44555</v>
          </cell>
        </row>
        <row r="34">
          <cell r="N34">
            <v>449.036</v>
          </cell>
        </row>
      </sheetData>
      <sheetData sheetId="79">
        <row r="3">
          <cell r="A3">
            <v>402731</v>
          </cell>
          <cell r="E3">
            <v>44555</v>
          </cell>
        </row>
        <row r="139">
          <cell r="N139">
            <v>2920.12925</v>
          </cell>
        </row>
      </sheetData>
      <sheetData sheetId="80">
        <row r="3">
          <cell r="A3">
            <v>402106</v>
          </cell>
          <cell r="E3">
            <v>44556</v>
          </cell>
        </row>
        <row r="20">
          <cell r="N20">
            <v>241.63000000000002</v>
          </cell>
        </row>
      </sheetData>
      <sheetData sheetId="81">
        <row r="3">
          <cell r="A3">
            <v>403991</v>
          </cell>
          <cell r="E3">
            <v>44556</v>
          </cell>
        </row>
        <row r="28">
          <cell r="N28">
            <v>604.41650000000004</v>
          </cell>
        </row>
      </sheetData>
      <sheetData sheetId="82">
        <row r="3">
          <cell r="A3">
            <v>402736</v>
          </cell>
          <cell r="E3">
            <v>44556</v>
          </cell>
        </row>
        <row r="91">
          <cell r="N91">
            <v>2383.67425</v>
          </cell>
        </row>
      </sheetData>
      <sheetData sheetId="83">
        <row r="3">
          <cell r="A3">
            <v>406130</v>
          </cell>
          <cell r="E3">
            <v>44557</v>
          </cell>
        </row>
        <row r="17">
          <cell r="N17">
            <v>273.44400000000002</v>
          </cell>
        </row>
      </sheetData>
      <sheetData sheetId="84">
        <row r="3">
          <cell r="A3">
            <v>403933</v>
          </cell>
          <cell r="E3">
            <v>44557</v>
          </cell>
        </row>
        <row r="16">
          <cell r="N16">
            <v>145.74625000000003</v>
          </cell>
        </row>
      </sheetData>
      <sheetData sheetId="85">
        <row r="3">
          <cell r="A3">
            <v>402745</v>
          </cell>
          <cell r="E3">
            <v>44557</v>
          </cell>
        </row>
        <row r="39">
          <cell r="N39">
            <v>884.19749999999988</v>
          </cell>
        </row>
      </sheetData>
      <sheetData sheetId="86">
        <row r="3">
          <cell r="A3">
            <v>406132</v>
          </cell>
          <cell r="E3">
            <v>44558</v>
          </cell>
        </row>
        <row r="38">
          <cell r="N38">
            <v>613.08075000000019</v>
          </cell>
        </row>
      </sheetData>
      <sheetData sheetId="87">
        <row r="3">
          <cell r="A3">
            <v>402111</v>
          </cell>
          <cell r="E3">
            <v>44558</v>
          </cell>
        </row>
        <row r="39">
          <cell r="N39">
            <v>714.70450000000005</v>
          </cell>
        </row>
      </sheetData>
      <sheetData sheetId="88">
        <row r="3">
          <cell r="A3">
            <v>402746</v>
          </cell>
          <cell r="E3">
            <v>44558</v>
          </cell>
        </row>
        <row r="158">
          <cell r="N158">
            <v>3056.8919999999998</v>
          </cell>
        </row>
      </sheetData>
      <sheetData sheetId="89">
        <row r="3">
          <cell r="A3">
            <v>402748</v>
          </cell>
          <cell r="E3">
            <v>44558</v>
          </cell>
        </row>
        <row r="6">
          <cell r="N6">
            <v>60.149000000000001</v>
          </cell>
        </row>
      </sheetData>
      <sheetData sheetId="90">
        <row r="3">
          <cell r="A3">
            <v>406134</v>
          </cell>
          <cell r="E3">
            <v>44559</v>
          </cell>
        </row>
        <row r="32">
          <cell r="N32">
            <v>469.05124999999992</v>
          </cell>
        </row>
      </sheetData>
      <sheetData sheetId="91">
        <row r="3">
          <cell r="A3">
            <v>406136</v>
          </cell>
          <cell r="E3">
            <v>44559</v>
          </cell>
        </row>
        <row r="15">
          <cell r="N15">
            <v>204.392</v>
          </cell>
        </row>
      </sheetData>
      <sheetData sheetId="92">
        <row r="3">
          <cell r="A3">
            <v>403937</v>
          </cell>
          <cell r="E3">
            <v>44559</v>
          </cell>
        </row>
        <row r="28">
          <cell r="N28">
            <v>379.50075000000004</v>
          </cell>
        </row>
      </sheetData>
      <sheetData sheetId="93">
        <row r="3">
          <cell r="A3">
            <v>406473</v>
          </cell>
          <cell r="E3">
            <v>44559</v>
          </cell>
        </row>
        <row r="130">
          <cell r="N130">
            <v>2554.6952499999998</v>
          </cell>
        </row>
      </sheetData>
      <sheetData sheetId="94">
        <row r="3">
          <cell r="A3">
            <v>403993</v>
          </cell>
          <cell r="E3">
            <v>44560</v>
          </cell>
        </row>
        <row r="29">
          <cell r="N29">
            <v>576.69274999999993</v>
          </cell>
        </row>
      </sheetData>
      <sheetData sheetId="95">
        <row r="3">
          <cell r="A3">
            <v>402110</v>
          </cell>
          <cell r="E3">
            <v>44560</v>
          </cell>
        </row>
        <row r="26">
          <cell r="N26">
            <v>323.26724999999999</v>
          </cell>
        </row>
      </sheetData>
      <sheetData sheetId="96">
        <row r="3">
          <cell r="A3">
            <v>402752</v>
          </cell>
          <cell r="E3">
            <v>44560</v>
          </cell>
        </row>
        <row r="140">
          <cell r="N140">
            <v>2769.9934999999991</v>
          </cell>
        </row>
      </sheetData>
      <sheetData sheetId="97">
        <row r="3">
          <cell r="A3">
            <v>406139</v>
          </cell>
          <cell r="E3">
            <v>44561</v>
          </cell>
        </row>
        <row r="45">
          <cell r="N45">
            <v>811.84325000000013</v>
          </cell>
        </row>
      </sheetData>
      <sheetData sheetId="98">
        <row r="3">
          <cell r="A3">
            <v>403940</v>
          </cell>
          <cell r="E3">
            <v>44561</v>
          </cell>
        </row>
        <row r="27">
          <cell r="N27">
            <v>343.69500000000005</v>
          </cell>
        </row>
      </sheetData>
      <sheetData sheetId="99">
        <row r="3">
          <cell r="A3">
            <v>402758</v>
          </cell>
          <cell r="E3">
            <v>44561</v>
          </cell>
        </row>
        <row r="139">
          <cell r="N139">
            <v>2352.0525000000002</v>
          </cell>
        </row>
      </sheetData>
      <sheetData sheetId="10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2.x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3.x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4.x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5.x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6.xml"/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7.xml"/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8.xml"/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9.xml"/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0.xml"/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1.xml"/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2.xml"/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3.xml"/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4.xml"/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5.xml"/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6.xml"/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7.xml"/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8.xml"/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9.xml"/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0.xml"/><Relationship Id="rId1" Type="http://schemas.openxmlformats.org/officeDocument/2006/relationships/printerSettings" Target="../printerSettings/printerSettings60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43"/>
  <sheetViews>
    <sheetView tabSelected="1" topLeftCell="A10" workbookViewId="0">
      <selection activeCell="M20" sqref="M20"/>
    </sheetView>
  </sheetViews>
  <sheetFormatPr defaultRowHeight="15" x14ac:dyDescent="0.25"/>
  <cols>
    <col min="1" max="1" width="4.42578125" style="3" customWidth="1"/>
    <col min="2" max="2" width="9.7109375" style="3" customWidth="1"/>
    <col min="3" max="3" width="7.85546875" style="3" customWidth="1"/>
    <col min="4" max="4" width="11.7109375" style="3" customWidth="1"/>
    <col min="5" max="5" width="23.85546875" style="3" customWidth="1"/>
    <col min="6" max="6" width="12.42578125" style="3" customWidth="1"/>
    <col min="7" max="7" width="4.85546875" style="3" customWidth="1"/>
    <col min="8" max="8" width="13.5703125" style="4" customWidth="1"/>
    <col min="9" max="9" width="1.42578125" style="4" customWidth="1"/>
    <col min="10" max="10" width="18" style="3" customWidth="1"/>
    <col min="11" max="16384" width="9.140625" style="3"/>
  </cols>
  <sheetData>
    <row r="2" spans="1:16" ht="15.75" x14ac:dyDescent="0.25">
      <c r="A2" s="1" t="s">
        <v>0</v>
      </c>
      <c r="B2" s="2"/>
      <c r="C2" s="2"/>
      <c r="D2" s="2"/>
    </row>
    <row r="3" spans="1:16" x14ac:dyDescent="0.25">
      <c r="A3" s="5" t="s">
        <v>1</v>
      </c>
      <c r="B3" s="5"/>
      <c r="C3" s="5"/>
      <c r="D3" s="5"/>
    </row>
    <row r="4" spans="1:16" x14ac:dyDescent="0.25">
      <c r="A4" s="5" t="s">
        <v>2</v>
      </c>
      <c r="B4" s="5"/>
      <c r="C4" s="5"/>
      <c r="D4" s="5"/>
    </row>
    <row r="5" spans="1:16" x14ac:dyDescent="0.25">
      <c r="A5" s="5" t="s">
        <v>3</v>
      </c>
      <c r="B5" s="5"/>
      <c r="C5" s="5"/>
      <c r="D5" s="5"/>
    </row>
    <row r="6" spans="1:16" x14ac:dyDescent="0.25">
      <c r="A6" s="5" t="s">
        <v>4</v>
      </c>
      <c r="B6" s="5"/>
      <c r="C6" s="5"/>
      <c r="D6" s="5"/>
    </row>
    <row r="7" spans="1:16" x14ac:dyDescent="0.25">
      <c r="A7" s="5" t="s">
        <v>5</v>
      </c>
      <c r="B7" s="5"/>
      <c r="C7" s="5"/>
      <c r="D7" s="5"/>
    </row>
    <row r="9" spans="1:16" ht="15.75" thickBot="1" x14ac:dyDescent="0.3">
      <c r="A9" s="6"/>
      <c r="B9" s="6"/>
      <c r="C9" s="6"/>
      <c r="D9" s="6"/>
      <c r="E9" s="6"/>
      <c r="F9" s="6"/>
      <c r="G9" s="6"/>
      <c r="H9" s="7"/>
      <c r="I9" s="7"/>
      <c r="J9" s="6"/>
    </row>
    <row r="10" spans="1:16" ht="24" thickBot="1" x14ac:dyDescent="0.4">
      <c r="A10" s="237" t="s">
        <v>6</v>
      </c>
      <c r="B10" s="238"/>
      <c r="C10" s="238"/>
      <c r="D10" s="238"/>
      <c r="E10" s="238"/>
      <c r="F10" s="238"/>
      <c r="G10" s="238"/>
      <c r="H10" s="238"/>
      <c r="I10" s="238"/>
      <c r="J10" s="239"/>
    </row>
    <row r="12" spans="1:16" ht="15.75" x14ac:dyDescent="0.25">
      <c r="A12" s="3" t="s">
        <v>7</v>
      </c>
      <c r="B12" s="3" t="s">
        <v>8</v>
      </c>
      <c r="H12" s="4" t="s">
        <v>9</v>
      </c>
      <c r="I12" s="8" t="s">
        <v>10</v>
      </c>
      <c r="J12" s="9" t="s">
        <v>57</v>
      </c>
    </row>
    <row r="13" spans="1:16" ht="15.75" x14ac:dyDescent="0.25">
      <c r="B13" s="10" t="s">
        <v>11</v>
      </c>
      <c r="C13" s="10"/>
      <c r="D13" s="10"/>
      <c r="E13" s="10"/>
      <c r="F13" s="10"/>
      <c r="H13" s="4" t="s">
        <v>12</v>
      </c>
      <c r="I13" s="8" t="s">
        <v>10</v>
      </c>
      <c r="J13" s="11" t="s">
        <v>39</v>
      </c>
      <c r="P13" s="3" t="s">
        <v>13</v>
      </c>
    </row>
    <row r="14" spans="1:16" ht="15.75" x14ac:dyDescent="0.25">
      <c r="B14" s="10" t="s">
        <v>14</v>
      </c>
      <c r="C14" s="10"/>
      <c r="D14" s="10"/>
      <c r="E14" s="10"/>
      <c r="F14" s="10"/>
      <c r="H14" s="4" t="s">
        <v>15</v>
      </c>
      <c r="I14" s="8" t="s">
        <v>10</v>
      </c>
      <c r="J14" s="11" t="s">
        <v>40</v>
      </c>
    </row>
    <row r="15" spans="1:16" x14ac:dyDescent="0.25">
      <c r="B15" s="10" t="s">
        <v>16</v>
      </c>
      <c r="C15" s="10"/>
      <c r="D15" s="10"/>
      <c r="E15" s="10"/>
      <c r="F15" s="10"/>
      <c r="H15" s="4" t="s">
        <v>17</v>
      </c>
      <c r="I15" s="4" t="s">
        <v>10</v>
      </c>
      <c r="J15" s="81" t="s">
        <v>51</v>
      </c>
    </row>
    <row r="16" spans="1:16" x14ac:dyDescent="0.25">
      <c r="B16" s="10"/>
      <c r="C16" s="10"/>
      <c r="D16" s="10"/>
      <c r="E16" s="10"/>
      <c r="F16" s="10"/>
      <c r="J16" s="12"/>
    </row>
    <row r="17" spans="1:10" x14ac:dyDescent="0.25">
      <c r="A17" s="3" t="s">
        <v>18</v>
      </c>
      <c r="B17" s="3" t="s">
        <v>19</v>
      </c>
      <c r="H17" s="3"/>
      <c r="I17" s="3"/>
    </row>
    <row r="18" spans="1:10" ht="15.75" thickBot="1" x14ac:dyDescent="0.3"/>
    <row r="19" spans="1:10" ht="15.75" x14ac:dyDescent="0.25">
      <c r="A19" s="13" t="s">
        <v>20</v>
      </c>
      <c r="B19" s="14" t="s">
        <v>21</v>
      </c>
      <c r="C19" s="14" t="s">
        <v>22</v>
      </c>
      <c r="D19" s="14" t="s">
        <v>23</v>
      </c>
      <c r="E19" s="15" t="s">
        <v>24</v>
      </c>
      <c r="F19" s="15" t="s">
        <v>25</v>
      </c>
      <c r="G19" s="14" t="s">
        <v>26</v>
      </c>
      <c r="H19" s="240" t="s">
        <v>27</v>
      </c>
      <c r="I19" s="241"/>
      <c r="J19" s="16" t="s">
        <v>28</v>
      </c>
    </row>
    <row r="20" spans="1:10" ht="63.75" customHeight="1" x14ac:dyDescent="0.25">
      <c r="A20" s="17">
        <v>1</v>
      </c>
      <c r="B20" s="18">
        <v>44533</v>
      </c>
      <c r="C20" s="19">
        <v>403824</v>
      </c>
      <c r="D20" s="19" t="s">
        <v>59</v>
      </c>
      <c r="E20" s="20" t="s">
        <v>58</v>
      </c>
      <c r="F20" s="20" t="s">
        <v>50</v>
      </c>
      <c r="G20" s="21">
        <v>1</v>
      </c>
      <c r="H20" s="242">
        <v>1100000</v>
      </c>
      <c r="I20" s="243"/>
      <c r="J20" s="22">
        <f>+G20*H20</f>
        <v>1100000</v>
      </c>
    </row>
    <row r="21" spans="1:10" ht="22.5" customHeight="1" thickBot="1" x14ac:dyDescent="0.3">
      <c r="A21" s="244" t="s">
        <v>29</v>
      </c>
      <c r="B21" s="245"/>
      <c r="C21" s="245"/>
      <c r="D21" s="245"/>
      <c r="E21" s="245"/>
      <c r="F21" s="245"/>
      <c r="G21" s="245"/>
      <c r="H21" s="245"/>
      <c r="I21" s="246"/>
      <c r="J21" s="23">
        <f>SUM(J20:J20)</f>
        <v>1100000</v>
      </c>
    </row>
    <row r="22" spans="1:10" x14ac:dyDescent="0.25">
      <c r="A22" s="247"/>
      <c r="B22" s="247"/>
      <c r="C22" s="247"/>
      <c r="D22" s="247"/>
      <c r="E22" s="247"/>
      <c r="F22" s="24"/>
      <c r="G22" s="24"/>
      <c r="H22" s="25"/>
      <c r="I22" s="25"/>
      <c r="J22" s="26"/>
    </row>
    <row r="23" spans="1:10" s="30" customFormat="1" ht="15.75" x14ac:dyDescent="0.25">
      <c r="A23" s="27"/>
      <c r="B23" s="27"/>
      <c r="C23" s="27"/>
      <c r="D23" s="27"/>
      <c r="E23" s="27"/>
      <c r="F23" s="27"/>
      <c r="G23" s="27"/>
      <c r="H23" s="28" t="s">
        <v>30</v>
      </c>
      <c r="I23" s="28"/>
      <c r="J23" s="29">
        <f>J21*1%</f>
        <v>11000</v>
      </c>
    </row>
    <row r="24" spans="1:10" s="30" customFormat="1" ht="16.5" thickBot="1" x14ac:dyDescent="0.3">
      <c r="A24" s="27"/>
      <c r="B24" s="27"/>
      <c r="C24" s="27"/>
      <c r="D24" s="27"/>
      <c r="E24" s="27"/>
      <c r="F24" s="27"/>
      <c r="G24" s="27"/>
      <c r="H24" s="31" t="s">
        <v>31</v>
      </c>
      <c r="I24" s="31"/>
      <c r="J24" s="32">
        <f>J21*2%</f>
        <v>22000</v>
      </c>
    </row>
    <row r="25" spans="1:10" s="30" customFormat="1" ht="15.75" x14ac:dyDescent="0.25">
      <c r="E25" s="1"/>
      <c r="F25" s="1"/>
      <c r="G25" s="1"/>
      <c r="H25" s="33" t="s">
        <v>32</v>
      </c>
      <c r="I25" s="33"/>
      <c r="J25" s="34">
        <f>J21+J23-J24</f>
        <v>1089000</v>
      </c>
    </row>
    <row r="26" spans="1:10" x14ac:dyDescent="0.25">
      <c r="A26" s="2" t="s">
        <v>52</v>
      </c>
      <c r="B26" s="2"/>
      <c r="C26" s="2"/>
      <c r="D26" s="2"/>
      <c r="G26" s="2"/>
      <c r="H26" s="35"/>
      <c r="I26" s="35"/>
      <c r="J26" s="36"/>
    </row>
    <row r="27" spans="1:10" x14ac:dyDescent="0.25">
      <c r="G27" s="2"/>
      <c r="H27" s="35"/>
      <c r="I27" s="35"/>
      <c r="J27" s="36"/>
    </row>
    <row r="28" spans="1:10" x14ac:dyDescent="0.25">
      <c r="A28" s="37" t="s">
        <v>33</v>
      </c>
    </row>
    <row r="29" spans="1:10" x14ac:dyDescent="0.25">
      <c r="A29" s="2" t="s">
        <v>34</v>
      </c>
      <c r="B29" s="2"/>
      <c r="C29" s="2"/>
      <c r="D29" s="2"/>
      <c r="E29" s="2"/>
      <c r="F29" s="2"/>
    </row>
    <row r="30" spans="1:10" x14ac:dyDescent="0.25">
      <c r="A30" s="38" t="s">
        <v>35</v>
      </c>
      <c r="B30" s="2"/>
      <c r="C30" s="2"/>
      <c r="D30" s="2"/>
    </row>
    <row r="31" spans="1:10" x14ac:dyDescent="0.25">
      <c r="A31" s="39" t="s">
        <v>36</v>
      </c>
      <c r="B31" s="38"/>
      <c r="C31" s="38"/>
      <c r="D31" s="38"/>
      <c r="E31" s="38"/>
      <c r="F31" s="38"/>
    </row>
    <row r="32" spans="1:10" x14ac:dyDescent="0.25">
      <c r="A32" s="2" t="s">
        <v>0</v>
      </c>
      <c r="B32" s="39"/>
      <c r="C32" s="39"/>
      <c r="D32" s="39"/>
      <c r="E32" s="40"/>
      <c r="F32" s="40"/>
    </row>
    <row r="33" spans="1:10" x14ac:dyDescent="0.25">
      <c r="A33" s="40"/>
      <c r="B33" s="40"/>
      <c r="C33" s="40"/>
      <c r="D33" s="40"/>
      <c r="E33" s="40"/>
      <c r="F33" s="40"/>
    </row>
    <row r="34" spans="1:10" x14ac:dyDescent="0.25">
      <c r="A34" s="39"/>
      <c r="B34" s="39"/>
      <c r="C34" s="39"/>
      <c r="D34" s="39"/>
      <c r="E34" s="41"/>
      <c r="F34" s="41"/>
    </row>
    <row r="35" spans="1:10" x14ac:dyDescent="0.25">
      <c r="H35" s="42" t="s">
        <v>37</v>
      </c>
      <c r="I35" s="248" t="str">
        <f>+J13</f>
        <v xml:space="preserve"> 06 Januari 2022</v>
      </c>
      <c r="J35" s="249"/>
    </row>
    <row r="43" spans="1:10" ht="15.75" x14ac:dyDescent="0.25">
      <c r="H43" s="236" t="s">
        <v>38</v>
      </c>
      <c r="I43" s="236"/>
      <c r="J43" s="236"/>
    </row>
  </sheetData>
  <mergeCells count="7">
    <mergeCell ref="H43:J43"/>
    <mergeCell ref="A10:J10"/>
    <mergeCell ref="H19:I19"/>
    <mergeCell ref="H20:I20"/>
    <mergeCell ref="A21:I21"/>
    <mergeCell ref="A22:E22"/>
    <mergeCell ref="I35:J35"/>
  </mergeCells>
  <pageMargins left="0.45" right="0" top="0.75" bottom="0.75" header="0.3" footer="0.3"/>
  <pageSetup paperSize="9" scale="90" orientation="portrait" horizontalDpi="4294967293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3"/>
  <sheetViews>
    <sheetView topLeftCell="A10" workbookViewId="0">
      <selection activeCell="G25" sqref="G25"/>
    </sheetView>
  </sheetViews>
  <sheetFormatPr defaultRowHeight="15.75" x14ac:dyDescent="0.25"/>
  <cols>
    <col min="1" max="1" width="6.42578125" style="30" customWidth="1"/>
    <col min="2" max="2" width="11.140625" style="30" customWidth="1"/>
    <col min="3" max="3" width="10" style="30" customWidth="1"/>
    <col min="4" max="4" width="29.85546875" style="30" customWidth="1"/>
    <col min="5" max="5" width="13.85546875" style="30" customWidth="1"/>
    <col min="6" max="6" width="5.28515625" style="30" customWidth="1"/>
    <col min="7" max="7" width="14.140625" style="117" bestFit="1" customWidth="1"/>
    <col min="8" max="8" width="1.5703125" style="117" customWidth="1"/>
    <col min="9" max="9" width="18.85546875" style="30" customWidth="1"/>
    <col min="10" max="12" width="9.140625" style="30"/>
    <col min="13" max="14" width="14.5703125" style="30" bestFit="1" customWidth="1"/>
    <col min="15" max="15" width="11.5703125" style="30" bestFit="1" customWidth="1"/>
    <col min="16" max="16" width="9.140625" style="30"/>
    <col min="17" max="17" width="11.5703125" style="30" bestFit="1" customWidth="1"/>
    <col min="18" max="16384" width="9.140625" style="30"/>
  </cols>
  <sheetData>
    <row r="2" spans="1:9" x14ac:dyDescent="0.25">
      <c r="A2" s="1" t="s">
        <v>0</v>
      </c>
    </row>
    <row r="3" spans="1:9" x14ac:dyDescent="0.25">
      <c r="A3" s="5" t="s">
        <v>1</v>
      </c>
    </row>
    <row r="4" spans="1:9" x14ac:dyDescent="0.25">
      <c r="A4" s="5" t="s">
        <v>2</v>
      </c>
    </row>
    <row r="5" spans="1:9" x14ac:dyDescent="0.25">
      <c r="A5" s="5" t="s">
        <v>3</v>
      </c>
    </row>
    <row r="6" spans="1:9" x14ac:dyDescent="0.25">
      <c r="A6" s="5" t="s">
        <v>4</v>
      </c>
    </row>
    <row r="7" spans="1:9" x14ac:dyDescent="0.25">
      <c r="A7" s="5" t="s">
        <v>5</v>
      </c>
    </row>
    <row r="9" spans="1:9" ht="16.5" thickBot="1" x14ac:dyDescent="0.3">
      <c r="A9" s="118"/>
      <c r="B9" s="118"/>
      <c r="C9" s="118"/>
      <c r="D9" s="118"/>
      <c r="E9" s="118"/>
      <c r="F9" s="118"/>
      <c r="G9" s="119"/>
      <c r="H9" s="119"/>
      <c r="I9" s="118"/>
    </row>
    <row r="10" spans="1:9" ht="19.5" thickBot="1" x14ac:dyDescent="0.3">
      <c r="A10" s="279" t="s">
        <v>6</v>
      </c>
      <c r="B10" s="280"/>
      <c r="C10" s="280"/>
      <c r="D10" s="280"/>
      <c r="E10" s="280"/>
      <c r="F10" s="280"/>
      <c r="G10" s="280"/>
      <c r="H10" s="280"/>
      <c r="I10" s="281"/>
    </row>
    <row r="12" spans="1:9" x14ac:dyDescent="0.25">
      <c r="A12" s="30" t="s">
        <v>7</v>
      </c>
      <c r="B12" s="30" t="s">
        <v>132</v>
      </c>
      <c r="G12" s="117" t="s">
        <v>9</v>
      </c>
      <c r="H12" s="120" t="s">
        <v>10</v>
      </c>
      <c r="I12" s="9" t="s">
        <v>137</v>
      </c>
    </row>
    <row r="13" spans="1:9" x14ac:dyDescent="0.25">
      <c r="G13" s="117" t="s">
        <v>12</v>
      </c>
      <c r="H13" s="120" t="s">
        <v>10</v>
      </c>
      <c r="I13" s="11" t="s">
        <v>138</v>
      </c>
    </row>
    <row r="14" spans="1:9" x14ac:dyDescent="0.25">
      <c r="G14" s="117" t="s">
        <v>15</v>
      </c>
      <c r="H14" s="120" t="s">
        <v>10</v>
      </c>
      <c r="I14" s="11" t="s">
        <v>140</v>
      </c>
    </row>
    <row r="15" spans="1:9" x14ac:dyDescent="0.25">
      <c r="A15" s="30" t="s">
        <v>18</v>
      </c>
      <c r="B15" s="9" t="s">
        <v>19</v>
      </c>
      <c r="C15" s="9"/>
      <c r="I15" s="139" t="s">
        <v>139</v>
      </c>
    </row>
    <row r="16" spans="1:9" ht="16.5" thickBot="1" x14ac:dyDescent="0.3"/>
    <row r="17" spans="1:17" x14ac:dyDescent="0.25">
      <c r="A17" s="83" t="s">
        <v>20</v>
      </c>
      <c r="B17" s="84" t="s">
        <v>21</v>
      </c>
      <c r="C17" s="84" t="s">
        <v>22</v>
      </c>
      <c r="D17" s="84" t="s">
        <v>24</v>
      </c>
      <c r="E17" s="84" t="s">
        <v>25</v>
      </c>
      <c r="F17" s="156" t="s">
        <v>26</v>
      </c>
      <c r="G17" s="271" t="s">
        <v>27</v>
      </c>
      <c r="H17" s="272"/>
      <c r="I17" s="87" t="s">
        <v>28</v>
      </c>
      <c r="M17" s="160">
        <v>3950000</v>
      </c>
      <c r="N17" s="160">
        <f>M17/1.01</f>
        <v>3910891.0891089109</v>
      </c>
      <c r="O17" s="160">
        <f>M17-N17</f>
        <v>39108.910891089123</v>
      </c>
      <c r="P17" s="161">
        <f>N17*2%</f>
        <v>78217.821782178216</v>
      </c>
      <c r="Q17" s="161">
        <f>N17-P17</f>
        <v>3832673.2673267326</v>
      </c>
    </row>
    <row r="18" spans="1:17" ht="78.75" x14ac:dyDescent="0.25">
      <c r="A18" s="88">
        <v>1</v>
      </c>
      <c r="B18" s="89">
        <v>44201</v>
      </c>
      <c r="C18" s="157" t="s">
        <v>141</v>
      </c>
      <c r="D18" s="91" t="s">
        <v>143</v>
      </c>
      <c r="E18" s="91" t="s">
        <v>133</v>
      </c>
      <c r="F18" s="122">
        <v>1</v>
      </c>
      <c r="G18" s="277">
        <v>2000000</v>
      </c>
      <c r="H18" s="278"/>
      <c r="I18" s="135">
        <f>G18</f>
        <v>2000000</v>
      </c>
      <c r="K18"/>
    </row>
    <row r="19" spans="1:17" ht="16.5" thickBot="1" x14ac:dyDescent="0.3">
      <c r="A19" s="263" t="s">
        <v>29</v>
      </c>
      <c r="B19" s="264"/>
      <c r="C19" s="264"/>
      <c r="D19" s="264"/>
      <c r="E19" s="264"/>
      <c r="F19" s="264"/>
      <c r="G19" s="264"/>
      <c r="H19" s="265"/>
      <c r="I19" s="95">
        <f>SUM(I18:I18)</f>
        <v>2000000</v>
      </c>
      <c r="K19" s="30" t="s">
        <v>13</v>
      </c>
    </row>
    <row r="20" spans="1:17" x14ac:dyDescent="0.25">
      <c r="A20" s="266"/>
      <c r="B20" s="266"/>
      <c r="C20" s="155"/>
      <c r="D20" s="155"/>
      <c r="E20" s="155"/>
      <c r="F20" s="155"/>
      <c r="G20" s="97"/>
      <c r="H20" s="97"/>
      <c r="I20" s="29"/>
    </row>
    <row r="21" spans="1:17" x14ac:dyDescent="0.25">
      <c r="A21" s="155"/>
      <c r="B21" s="155"/>
      <c r="C21" s="155"/>
      <c r="D21" s="155"/>
      <c r="E21" s="155"/>
      <c r="F21" s="155"/>
      <c r="G21" s="28" t="s">
        <v>62</v>
      </c>
      <c r="H21" s="98" t="e">
        <f>#REF!*1%</f>
        <v>#REF!</v>
      </c>
      <c r="I21" s="29">
        <f>I19*1%</f>
        <v>20000</v>
      </c>
    </row>
    <row r="22" spans="1:17" x14ac:dyDescent="0.25">
      <c r="A22" s="155"/>
      <c r="B22" s="155"/>
      <c r="C22" s="155"/>
      <c r="D22" s="155"/>
      <c r="E22" s="155"/>
      <c r="F22" s="155"/>
      <c r="G22" s="28" t="s">
        <v>134</v>
      </c>
      <c r="H22" s="29">
        <f>H20*10%</f>
        <v>0</v>
      </c>
      <c r="I22" s="29">
        <f>I19*50%</f>
        <v>1000000</v>
      </c>
    </row>
    <row r="23" spans="1:17" ht="16.5" thickBot="1" x14ac:dyDescent="0.3">
      <c r="E23" s="1"/>
      <c r="F23" s="1"/>
      <c r="G23" s="99" t="s">
        <v>135</v>
      </c>
      <c r="H23" s="32">
        <v>0</v>
      </c>
      <c r="I23" s="32">
        <f>I19-I22</f>
        <v>1000000</v>
      </c>
      <c r="Q23" s="30" t="s">
        <v>13</v>
      </c>
    </row>
    <row r="24" spans="1:17" x14ac:dyDescent="0.25">
      <c r="E24" s="1"/>
      <c r="F24" s="1"/>
      <c r="G24" s="33" t="s">
        <v>32</v>
      </c>
      <c r="H24" s="34" t="e">
        <f>H19+H21</f>
        <v>#REF!</v>
      </c>
      <c r="I24" s="34">
        <f>I23+I21</f>
        <v>1020000</v>
      </c>
    </row>
    <row r="25" spans="1:17" x14ac:dyDescent="0.25">
      <c r="E25" s="1"/>
      <c r="F25" s="1"/>
      <c r="G25" s="33"/>
      <c r="H25" s="34"/>
      <c r="I25" s="34"/>
    </row>
    <row r="26" spans="1:17" x14ac:dyDescent="0.25">
      <c r="A26" s="1" t="s">
        <v>142</v>
      </c>
      <c r="D26" s="1"/>
      <c r="E26" s="1"/>
      <c r="F26" s="1"/>
      <c r="G26" s="33"/>
      <c r="H26" s="33"/>
      <c r="I26" s="34"/>
    </row>
    <row r="27" spans="1:17" x14ac:dyDescent="0.25">
      <c r="A27" s="127"/>
      <c r="D27" s="1"/>
      <c r="E27" s="1"/>
      <c r="F27" s="1"/>
      <c r="G27" s="33"/>
      <c r="H27" s="33"/>
      <c r="I27" s="34"/>
    </row>
    <row r="28" spans="1:17" x14ac:dyDescent="0.25">
      <c r="D28" s="1"/>
      <c r="E28" s="1"/>
      <c r="F28" s="1"/>
      <c r="G28" s="33"/>
      <c r="H28" s="33"/>
      <c r="I28" s="34"/>
    </row>
    <row r="29" spans="1:17" x14ac:dyDescent="0.25">
      <c r="A29" s="72" t="s">
        <v>33</v>
      </c>
    </row>
    <row r="30" spans="1:17" x14ac:dyDescent="0.25">
      <c r="A30" s="74" t="s">
        <v>34</v>
      </c>
      <c r="B30" s="128"/>
      <c r="C30" s="128"/>
      <c r="D30" s="129"/>
      <c r="E30" s="129"/>
      <c r="F30" s="129"/>
    </row>
    <row r="31" spans="1:17" x14ac:dyDescent="0.25">
      <c r="A31" s="74" t="s">
        <v>35</v>
      </c>
      <c r="B31" s="128"/>
      <c r="C31" s="128"/>
      <c r="D31" s="129"/>
      <c r="E31" s="129"/>
      <c r="F31" s="129"/>
    </row>
    <row r="32" spans="1:17" x14ac:dyDescent="0.25">
      <c r="A32" s="75" t="s">
        <v>36</v>
      </c>
      <c r="B32" s="130"/>
      <c r="C32" s="130"/>
      <c r="D32" s="129"/>
      <c r="E32" s="129"/>
      <c r="F32" s="129"/>
    </row>
    <row r="33" spans="1:9" x14ac:dyDescent="0.25">
      <c r="A33" s="78" t="s">
        <v>0</v>
      </c>
      <c r="B33" s="131"/>
      <c r="C33" s="131"/>
      <c r="D33" s="129"/>
      <c r="E33" s="129"/>
      <c r="F33" s="129"/>
    </row>
    <row r="34" spans="1:9" x14ac:dyDescent="0.25">
      <c r="A34" s="137"/>
      <c r="B34" s="137"/>
      <c r="C34" s="137"/>
    </row>
    <row r="35" spans="1:9" x14ac:dyDescent="0.25">
      <c r="A35" s="132"/>
      <c r="B35" s="132"/>
      <c r="C35" s="132"/>
    </row>
    <row r="36" spans="1:9" x14ac:dyDescent="0.25">
      <c r="G36" s="133" t="s">
        <v>48</v>
      </c>
      <c r="H36" s="275" t="str">
        <f>+I13</f>
        <v xml:space="preserve"> 12 Januari 2022</v>
      </c>
      <c r="I36" s="276"/>
    </row>
    <row r="43" spans="1:9" x14ac:dyDescent="0.25">
      <c r="G43" s="236" t="s">
        <v>38</v>
      </c>
      <c r="H43" s="236"/>
      <c r="I43" s="236"/>
    </row>
  </sheetData>
  <mergeCells count="7">
    <mergeCell ref="G43:I43"/>
    <mergeCell ref="A10:I10"/>
    <mergeCell ref="G17:H17"/>
    <mergeCell ref="G18:H18"/>
    <mergeCell ref="A19:H19"/>
    <mergeCell ref="A20:B20"/>
    <mergeCell ref="H36:I36"/>
  </mergeCells>
  <pageMargins left="0.2" right="0" top="0.75" bottom="0.75" header="0.3" footer="0.3"/>
  <pageSetup scale="90" orientation="portrait" horizontalDpi="4294967293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3"/>
  <sheetViews>
    <sheetView topLeftCell="A10" workbookViewId="0">
      <selection activeCell="E18" sqref="E18"/>
    </sheetView>
  </sheetViews>
  <sheetFormatPr defaultRowHeight="15.75" x14ac:dyDescent="0.25"/>
  <cols>
    <col min="1" max="1" width="6.42578125" style="30" customWidth="1"/>
    <col min="2" max="2" width="11.140625" style="30" customWidth="1"/>
    <col min="3" max="3" width="10" style="30" customWidth="1"/>
    <col min="4" max="4" width="29.85546875" style="30" customWidth="1"/>
    <col min="5" max="5" width="13.85546875" style="30" customWidth="1"/>
    <col min="6" max="6" width="5.28515625" style="30" customWidth="1"/>
    <col min="7" max="7" width="14.140625" style="117" bestFit="1" customWidth="1"/>
    <col min="8" max="8" width="1.5703125" style="117" customWidth="1"/>
    <col min="9" max="9" width="18.85546875" style="30" customWidth="1"/>
    <col min="10" max="16384" width="9.140625" style="30"/>
  </cols>
  <sheetData>
    <row r="2" spans="1:9" x14ac:dyDescent="0.25">
      <c r="A2" s="1" t="s">
        <v>0</v>
      </c>
    </row>
    <row r="3" spans="1:9" x14ac:dyDescent="0.25">
      <c r="A3" s="5" t="s">
        <v>1</v>
      </c>
    </row>
    <row r="4" spans="1:9" x14ac:dyDescent="0.25">
      <c r="A4" s="5" t="s">
        <v>2</v>
      </c>
    </row>
    <row r="5" spans="1:9" x14ac:dyDescent="0.25">
      <c r="A5" s="5" t="s">
        <v>3</v>
      </c>
    </row>
    <row r="6" spans="1:9" x14ac:dyDescent="0.25">
      <c r="A6" s="5" t="s">
        <v>4</v>
      </c>
    </row>
    <row r="7" spans="1:9" x14ac:dyDescent="0.25">
      <c r="A7" s="5" t="s">
        <v>5</v>
      </c>
    </row>
    <row r="9" spans="1:9" ht="16.5" thickBot="1" x14ac:dyDescent="0.3">
      <c r="A9" s="118"/>
      <c r="B9" s="118"/>
      <c r="C9" s="118"/>
      <c r="D9" s="118"/>
      <c r="E9" s="118"/>
      <c r="F9" s="118"/>
      <c r="G9" s="119"/>
      <c r="H9" s="119"/>
      <c r="I9" s="118"/>
    </row>
    <row r="10" spans="1:9" ht="19.5" thickBot="1" x14ac:dyDescent="0.3">
      <c r="A10" s="279" t="s">
        <v>6</v>
      </c>
      <c r="B10" s="280"/>
      <c r="C10" s="280"/>
      <c r="D10" s="280"/>
      <c r="E10" s="280"/>
      <c r="F10" s="280"/>
      <c r="G10" s="280"/>
      <c r="H10" s="280"/>
      <c r="I10" s="281"/>
    </row>
    <row r="12" spans="1:9" x14ac:dyDescent="0.25">
      <c r="A12" s="30" t="s">
        <v>7</v>
      </c>
      <c r="B12" s="30" t="s">
        <v>132</v>
      </c>
      <c r="G12" s="117" t="s">
        <v>9</v>
      </c>
      <c r="H12" s="120" t="s">
        <v>10</v>
      </c>
      <c r="I12" s="9" t="s">
        <v>144</v>
      </c>
    </row>
    <row r="13" spans="1:9" x14ac:dyDescent="0.25">
      <c r="G13" s="117" t="s">
        <v>12</v>
      </c>
      <c r="H13" s="120" t="s">
        <v>10</v>
      </c>
      <c r="I13" s="11" t="s">
        <v>138</v>
      </c>
    </row>
    <row r="14" spans="1:9" x14ac:dyDescent="0.25">
      <c r="G14" s="117" t="s">
        <v>15</v>
      </c>
      <c r="H14" s="120" t="s">
        <v>10</v>
      </c>
      <c r="I14" s="11" t="s">
        <v>140</v>
      </c>
    </row>
    <row r="15" spans="1:9" x14ac:dyDescent="0.25">
      <c r="A15" s="30" t="s">
        <v>18</v>
      </c>
      <c r="B15" s="9" t="s">
        <v>19</v>
      </c>
      <c r="C15" s="9"/>
      <c r="I15" s="139" t="s">
        <v>139</v>
      </c>
    </row>
    <row r="16" spans="1:9" ht="16.5" thickBot="1" x14ac:dyDescent="0.3"/>
    <row r="17" spans="1:17" x14ac:dyDescent="0.25">
      <c r="A17" s="83" t="s">
        <v>20</v>
      </c>
      <c r="B17" s="84" t="s">
        <v>21</v>
      </c>
      <c r="C17" s="84" t="s">
        <v>22</v>
      </c>
      <c r="D17" s="84" t="s">
        <v>24</v>
      </c>
      <c r="E17" s="84" t="s">
        <v>25</v>
      </c>
      <c r="F17" s="156" t="s">
        <v>26</v>
      </c>
      <c r="G17" s="271" t="s">
        <v>27</v>
      </c>
      <c r="H17" s="272"/>
      <c r="I17" s="87" t="s">
        <v>28</v>
      </c>
    </row>
    <row r="18" spans="1:17" ht="78.75" x14ac:dyDescent="0.25">
      <c r="A18" s="88">
        <v>1</v>
      </c>
      <c r="B18" s="89">
        <v>44201</v>
      </c>
      <c r="C18" s="157" t="s">
        <v>145</v>
      </c>
      <c r="D18" s="91" t="s">
        <v>147</v>
      </c>
      <c r="E18" s="91" t="s">
        <v>146</v>
      </c>
      <c r="F18" s="122">
        <v>1</v>
      </c>
      <c r="G18" s="277">
        <v>800000</v>
      </c>
      <c r="H18" s="278"/>
      <c r="I18" s="135">
        <f>G18</f>
        <v>800000</v>
      </c>
      <c r="K18"/>
    </row>
    <row r="19" spans="1:17" ht="16.5" thickBot="1" x14ac:dyDescent="0.3">
      <c r="A19" s="263" t="s">
        <v>29</v>
      </c>
      <c r="B19" s="264"/>
      <c r="C19" s="264"/>
      <c r="D19" s="264"/>
      <c r="E19" s="264"/>
      <c r="F19" s="264"/>
      <c r="G19" s="264"/>
      <c r="H19" s="265"/>
      <c r="I19" s="95">
        <f>SUM(I18:I18)</f>
        <v>800000</v>
      </c>
      <c r="K19" s="30" t="s">
        <v>13</v>
      </c>
    </row>
    <row r="20" spans="1:17" x14ac:dyDescent="0.25">
      <c r="A20" s="266"/>
      <c r="B20" s="266"/>
      <c r="C20" s="155"/>
      <c r="D20" s="155"/>
      <c r="E20" s="155"/>
      <c r="F20" s="155"/>
      <c r="G20" s="97"/>
      <c r="H20" s="97"/>
      <c r="I20" s="29"/>
    </row>
    <row r="21" spans="1:17" x14ac:dyDescent="0.25">
      <c r="A21" s="155"/>
      <c r="B21" s="155"/>
      <c r="C21" s="155"/>
      <c r="D21" s="155"/>
      <c r="E21" s="155"/>
      <c r="F21" s="155"/>
      <c r="G21" s="28" t="s">
        <v>62</v>
      </c>
      <c r="H21" s="98" t="e">
        <f>#REF!*1%</f>
        <v>#REF!</v>
      </c>
      <c r="I21" s="29">
        <f>I19*1%</f>
        <v>8000</v>
      </c>
    </row>
    <row r="22" spans="1:17" x14ac:dyDescent="0.25">
      <c r="A22" s="155"/>
      <c r="B22" s="155"/>
      <c r="C22" s="155"/>
      <c r="D22" s="155"/>
      <c r="E22" s="155"/>
      <c r="F22" s="155"/>
      <c r="G22" s="28" t="s">
        <v>134</v>
      </c>
      <c r="H22" s="29">
        <f>H20*10%</f>
        <v>0</v>
      </c>
      <c r="I22" s="29"/>
    </row>
    <row r="23" spans="1:17" ht="16.5" thickBot="1" x14ac:dyDescent="0.3">
      <c r="E23" s="1"/>
      <c r="F23" s="1"/>
      <c r="G23" s="99" t="s">
        <v>135</v>
      </c>
      <c r="H23" s="32">
        <v>0</v>
      </c>
      <c r="I23" s="32">
        <f>I19-I22</f>
        <v>800000</v>
      </c>
      <c r="Q23" s="30" t="s">
        <v>13</v>
      </c>
    </row>
    <row r="24" spans="1:17" x14ac:dyDescent="0.25">
      <c r="E24" s="1"/>
      <c r="F24" s="1"/>
      <c r="G24" s="33" t="s">
        <v>32</v>
      </c>
      <c r="H24" s="34" t="e">
        <f>H19+H21</f>
        <v>#REF!</v>
      </c>
      <c r="I24" s="34">
        <f>I23+I21</f>
        <v>808000</v>
      </c>
    </row>
    <row r="25" spans="1:17" x14ac:dyDescent="0.25">
      <c r="E25" s="1"/>
      <c r="F25" s="1"/>
      <c r="G25" s="33"/>
      <c r="H25" s="34"/>
      <c r="I25" s="34"/>
    </row>
    <row r="26" spans="1:17" x14ac:dyDescent="0.25">
      <c r="A26" s="1" t="s">
        <v>148</v>
      </c>
      <c r="D26" s="1"/>
      <c r="E26" s="1"/>
      <c r="F26" s="1"/>
      <c r="G26" s="33"/>
      <c r="H26" s="33"/>
      <c r="I26" s="34"/>
    </row>
    <row r="27" spans="1:17" x14ac:dyDescent="0.25">
      <c r="A27" s="127"/>
      <c r="D27" s="1"/>
      <c r="E27" s="1"/>
      <c r="F27" s="1"/>
      <c r="G27" s="33"/>
      <c r="H27" s="33"/>
      <c r="I27" s="34"/>
    </row>
    <row r="28" spans="1:17" x14ac:dyDescent="0.25">
      <c r="D28" s="1"/>
      <c r="E28" s="1"/>
      <c r="F28" s="1"/>
      <c r="G28" s="33"/>
      <c r="H28" s="33"/>
      <c r="I28" s="34"/>
    </row>
    <row r="29" spans="1:17" x14ac:dyDescent="0.25">
      <c r="A29" s="72" t="s">
        <v>33</v>
      </c>
    </row>
    <row r="30" spans="1:17" x14ac:dyDescent="0.25">
      <c r="A30" s="74" t="s">
        <v>34</v>
      </c>
      <c r="B30" s="128"/>
      <c r="C30" s="128"/>
      <c r="D30" s="129"/>
      <c r="E30" s="129"/>
      <c r="F30" s="129"/>
    </row>
    <row r="31" spans="1:17" x14ac:dyDescent="0.25">
      <c r="A31" s="74" t="s">
        <v>35</v>
      </c>
      <c r="B31" s="128"/>
      <c r="C31" s="128"/>
      <c r="D31" s="129"/>
      <c r="E31" s="129"/>
      <c r="F31" s="129"/>
    </row>
    <row r="32" spans="1:17" x14ac:dyDescent="0.25">
      <c r="A32" s="75" t="s">
        <v>36</v>
      </c>
      <c r="B32" s="130"/>
      <c r="C32" s="130"/>
      <c r="D32" s="129"/>
      <c r="E32" s="129"/>
      <c r="F32" s="129"/>
    </row>
    <row r="33" spans="1:9" x14ac:dyDescent="0.25">
      <c r="A33" s="78" t="s">
        <v>0</v>
      </c>
      <c r="B33" s="131"/>
      <c r="C33" s="131"/>
      <c r="D33" s="129"/>
      <c r="E33" s="129"/>
      <c r="F33" s="129"/>
    </row>
    <row r="34" spans="1:9" x14ac:dyDescent="0.25">
      <c r="A34" s="137"/>
      <c r="B34" s="137"/>
      <c r="C34" s="137"/>
    </row>
    <row r="35" spans="1:9" x14ac:dyDescent="0.25">
      <c r="A35" s="132"/>
      <c r="B35" s="132"/>
      <c r="C35" s="132"/>
    </row>
    <row r="36" spans="1:9" x14ac:dyDescent="0.25">
      <c r="G36" s="133" t="s">
        <v>48</v>
      </c>
      <c r="H36" s="275" t="str">
        <f>+I13</f>
        <v xml:space="preserve"> 12 Januari 2022</v>
      </c>
      <c r="I36" s="276"/>
    </row>
    <row r="43" spans="1:9" x14ac:dyDescent="0.25">
      <c r="G43" s="236" t="s">
        <v>38</v>
      </c>
      <c r="H43" s="236"/>
      <c r="I43" s="236"/>
    </row>
  </sheetData>
  <mergeCells count="7">
    <mergeCell ref="G43:I43"/>
    <mergeCell ref="A10:I10"/>
    <mergeCell ref="G17:H17"/>
    <mergeCell ref="G18:H18"/>
    <mergeCell ref="A19:H19"/>
    <mergeCell ref="A20:B20"/>
    <mergeCell ref="H36:I36"/>
  </mergeCells>
  <pageMargins left="0.2" right="0" top="0.75" bottom="0.75" header="0.3" footer="0.3"/>
  <pageSetup scale="90" orientation="portrait" horizontalDpi="4294967293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3"/>
  <sheetViews>
    <sheetView topLeftCell="A9" workbookViewId="0">
      <selection activeCell="N18" sqref="N18"/>
    </sheetView>
  </sheetViews>
  <sheetFormatPr defaultRowHeight="15.75" x14ac:dyDescent="0.25"/>
  <cols>
    <col min="1" max="1" width="6.42578125" style="30" customWidth="1"/>
    <col min="2" max="2" width="11.140625" style="30" customWidth="1"/>
    <col min="3" max="3" width="10" style="30" customWidth="1"/>
    <col min="4" max="4" width="29.85546875" style="30" customWidth="1"/>
    <col min="5" max="5" width="13.85546875" style="30" customWidth="1"/>
    <col min="6" max="6" width="5.28515625" style="30" customWidth="1"/>
    <col min="7" max="7" width="14.140625" style="117" bestFit="1" customWidth="1"/>
    <col min="8" max="8" width="1.5703125" style="117" customWidth="1"/>
    <col min="9" max="9" width="18.85546875" style="30" customWidth="1"/>
    <col min="10" max="16384" width="9.140625" style="30"/>
  </cols>
  <sheetData>
    <row r="2" spans="1:9" x14ac:dyDescent="0.25">
      <c r="A2" s="1" t="s">
        <v>0</v>
      </c>
    </row>
    <row r="3" spans="1:9" x14ac:dyDescent="0.25">
      <c r="A3" s="5" t="s">
        <v>1</v>
      </c>
    </row>
    <row r="4" spans="1:9" x14ac:dyDescent="0.25">
      <c r="A4" s="5" t="s">
        <v>2</v>
      </c>
    </row>
    <row r="5" spans="1:9" x14ac:dyDescent="0.25">
      <c r="A5" s="5" t="s">
        <v>3</v>
      </c>
    </row>
    <row r="6" spans="1:9" x14ac:dyDescent="0.25">
      <c r="A6" s="5" t="s">
        <v>4</v>
      </c>
    </row>
    <row r="7" spans="1:9" x14ac:dyDescent="0.25">
      <c r="A7" s="5" t="s">
        <v>5</v>
      </c>
    </row>
    <row r="9" spans="1:9" ht="16.5" thickBot="1" x14ac:dyDescent="0.3">
      <c r="A9" s="118"/>
      <c r="B9" s="118"/>
      <c r="C9" s="118"/>
      <c r="D9" s="118"/>
      <c r="E9" s="118"/>
      <c r="F9" s="118"/>
      <c r="G9" s="119"/>
      <c r="H9" s="119"/>
      <c r="I9" s="118"/>
    </row>
    <row r="10" spans="1:9" ht="19.5" thickBot="1" x14ac:dyDescent="0.3">
      <c r="A10" s="279" t="s">
        <v>6</v>
      </c>
      <c r="B10" s="280"/>
      <c r="C10" s="280"/>
      <c r="D10" s="280"/>
      <c r="E10" s="280"/>
      <c r="F10" s="280"/>
      <c r="G10" s="280"/>
      <c r="H10" s="280"/>
      <c r="I10" s="281"/>
    </row>
    <row r="12" spans="1:9" x14ac:dyDescent="0.25">
      <c r="A12" s="30" t="s">
        <v>7</v>
      </c>
      <c r="B12" s="30" t="s">
        <v>132</v>
      </c>
      <c r="G12" s="117" t="s">
        <v>9</v>
      </c>
      <c r="H12" s="120" t="s">
        <v>10</v>
      </c>
      <c r="I12" s="9" t="s">
        <v>153</v>
      </c>
    </row>
    <row r="13" spans="1:9" x14ac:dyDescent="0.25">
      <c r="G13" s="117" t="s">
        <v>12</v>
      </c>
      <c r="H13" s="120" t="s">
        <v>10</v>
      </c>
      <c r="I13" s="11" t="s">
        <v>138</v>
      </c>
    </row>
    <row r="14" spans="1:9" x14ac:dyDescent="0.25">
      <c r="G14" s="117" t="s">
        <v>15</v>
      </c>
      <c r="H14" s="120" t="s">
        <v>10</v>
      </c>
      <c r="I14" s="11" t="s">
        <v>140</v>
      </c>
    </row>
    <row r="15" spans="1:9" x14ac:dyDescent="0.25">
      <c r="A15" s="30" t="s">
        <v>18</v>
      </c>
      <c r="B15" s="9" t="s">
        <v>19</v>
      </c>
      <c r="C15" s="9"/>
      <c r="I15" s="139" t="s">
        <v>139</v>
      </c>
    </row>
    <row r="16" spans="1:9" ht="16.5" thickBot="1" x14ac:dyDescent="0.3"/>
    <row r="17" spans="1:17" x14ac:dyDescent="0.25">
      <c r="A17" s="83" t="s">
        <v>20</v>
      </c>
      <c r="B17" s="84" t="s">
        <v>21</v>
      </c>
      <c r="C17" s="84" t="s">
        <v>22</v>
      </c>
      <c r="D17" s="84" t="s">
        <v>24</v>
      </c>
      <c r="E17" s="84" t="s">
        <v>25</v>
      </c>
      <c r="F17" s="156" t="s">
        <v>26</v>
      </c>
      <c r="G17" s="271" t="s">
        <v>27</v>
      </c>
      <c r="H17" s="272"/>
      <c r="I17" s="87" t="s">
        <v>28</v>
      </c>
    </row>
    <row r="18" spans="1:17" ht="78.75" x14ac:dyDescent="0.25">
      <c r="A18" s="88">
        <v>1</v>
      </c>
      <c r="B18" s="89">
        <v>44561</v>
      </c>
      <c r="C18" s="157" t="s">
        <v>149</v>
      </c>
      <c r="D18" s="91" t="s">
        <v>150</v>
      </c>
      <c r="E18" s="91" t="s">
        <v>151</v>
      </c>
      <c r="F18" s="122">
        <v>1</v>
      </c>
      <c r="G18" s="277">
        <v>1100000</v>
      </c>
      <c r="H18" s="278"/>
      <c r="I18" s="135">
        <f>G18</f>
        <v>1100000</v>
      </c>
      <c r="K18"/>
    </row>
    <row r="19" spans="1:17" ht="16.5" thickBot="1" x14ac:dyDescent="0.3">
      <c r="A19" s="263" t="s">
        <v>29</v>
      </c>
      <c r="B19" s="264"/>
      <c r="C19" s="264"/>
      <c r="D19" s="264"/>
      <c r="E19" s="264"/>
      <c r="F19" s="264"/>
      <c r="G19" s="264"/>
      <c r="H19" s="265"/>
      <c r="I19" s="95">
        <f>SUM(I18:I18)</f>
        <v>1100000</v>
      </c>
      <c r="K19" s="30" t="s">
        <v>13</v>
      </c>
    </row>
    <row r="20" spans="1:17" x14ac:dyDescent="0.25">
      <c r="A20" s="266"/>
      <c r="B20" s="266"/>
      <c r="C20" s="155"/>
      <c r="D20" s="155"/>
      <c r="E20" s="155"/>
      <c r="F20" s="155"/>
      <c r="G20" s="97"/>
      <c r="H20" s="97"/>
      <c r="I20" s="29"/>
    </row>
    <row r="21" spans="1:17" x14ac:dyDescent="0.25">
      <c r="A21" s="155"/>
      <c r="B21" s="155"/>
      <c r="C21" s="155"/>
      <c r="D21" s="155"/>
      <c r="E21" s="155"/>
      <c r="F21" s="155"/>
      <c r="G21" s="28" t="s">
        <v>62</v>
      </c>
      <c r="H21" s="98" t="e">
        <f>#REF!*1%</f>
        <v>#REF!</v>
      </c>
      <c r="I21" s="29">
        <f>I19*1%</f>
        <v>11000</v>
      </c>
    </row>
    <row r="22" spans="1:17" x14ac:dyDescent="0.25">
      <c r="A22" s="155"/>
      <c r="B22" s="155"/>
      <c r="C22" s="155"/>
      <c r="D22" s="155"/>
      <c r="E22" s="155"/>
      <c r="F22" s="155"/>
      <c r="G22" s="28" t="s">
        <v>134</v>
      </c>
      <c r="H22" s="29">
        <f>H20*10%</f>
        <v>0</v>
      </c>
      <c r="I22" s="29"/>
    </row>
    <row r="23" spans="1:17" ht="16.5" thickBot="1" x14ac:dyDescent="0.3">
      <c r="E23" s="1"/>
      <c r="F23" s="1"/>
      <c r="G23" s="99" t="s">
        <v>135</v>
      </c>
      <c r="H23" s="32">
        <v>0</v>
      </c>
      <c r="I23" s="32">
        <f>I19-I22</f>
        <v>1100000</v>
      </c>
      <c r="Q23" s="30" t="s">
        <v>13</v>
      </c>
    </row>
    <row r="24" spans="1:17" x14ac:dyDescent="0.25">
      <c r="E24" s="1"/>
      <c r="F24" s="1"/>
      <c r="G24" s="33" t="s">
        <v>32</v>
      </c>
      <c r="H24" s="34" t="e">
        <f>H19+H21</f>
        <v>#REF!</v>
      </c>
      <c r="I24" s="34">
        <f>I23+I21</f>
        <v>1111000</v>
      </c>
    </row>
    <row r="25" spans="1:17" x14ac:dyDescent="0.25">
      <c r="E25" s="1"/>
      <c r="F25" s="1"/>
      <c r="G25" s="33"/>
      <c r="H25" s="34"/>
      <c r="I25" s="34"/>
    </row>
    <row r="26" spans="1:17" x14ac:dyDescent="0.25">
      <c r="A26" s="1" t="s">
        <v>152</v>
      </c>
      <c r="D26" s="1"/>
      <c r="E26" s="1"/>
      <c r="F26" s="1"/>
      <c r="G26" s="33"/>
      <c r="H26" s="33"/>
      <c r="I26" s="34"/>
    </row>
    <row r="27" spans="1:17" x14ac:dyDescent="0.25">
      <c r="A27" s="127"/>
      <c r="D27" s="1"/>
      <c r="E27" s="1"/>
      <c r="F27" s="1"/>
      <c r="G27" s="33"/>
      <c r="H27" s="33"/>
      <c r="I27" s="34"/>
    </row>
    <row r="28" spans="1:17" x14ac:dyDescent="0.25">
      <c r="D28" s="1"/>
      <c r="E28" s="1"/>
      <c r="F28" s="1"/>
      <c r="G28" s="33"/>
      <c r="H28" s="33"/>
      <c r="I28" s="34"/>
    </row>
    <row r="29" spans="1:17" x14ac:dyDescent="0.25">
      <c r="A29" s="72" t="s">
        <v>33</v>
      </c>
    </row>
    <row r="30" spans="1:17" x14ac:dyDescent="0.25">
      <c r="A30" s="74" t="s">
        <v>34</v>
      </c>
      <c r="B30" s="128"/>
      <c r="C30" s="128"/>
      <c r="D30" s="129"/>
      <c r="E30" s="129"/>
      <c r="F30" s="129"/>
    </row>
    <row r="31" spans="1:17" x14ac:dyDescent="0.25">
      <c r="A31" s="74" t="s">
        <v>35</v>
      </c>
      <c r="B31" s="128"/>
      <c r="C31" s="128"/>
      <c r="D31" s="129"/>
      <c r="E31" s="129"/>
      <c r="F31" s="129"/>
    </row>
    <row r="32" spans="1:17" x14ac:dyDescent="0.25">
      <c r="A32" s="75" t="s">
        <v>36</v>
      </c>
      <c r="B32" s="130"/>
      <c r="C32" s="130"/>
      <c r="D32" s="129"/>
      <c r="E32" s="129"/>
      <c r="F32" s="129"/>
    </row>
    <row r="33" spans="1:9" x14ac:dyDescent="0.25">
      <c r="A33" s="78" t="s">
        <v>0</v>
      </c>
      <c r="B33" s="131"/>
      <c r="C33" s="131"/>
      <c r="D33" s="129"/>
      <c r="E33" s="129"/>
      <c r="F33" s="129"/>
    </row>
    <row r="34" spans="1:9" x14ac:dyDescent="0.25">
      <c r="A34" s="137"/>
      <c r="B34" s="137"/>
      <c r="C34" s="137"/>
    </row>
    <row r="35" spans="1:9" x14ac:dyDescent="0.25">
      <c r="A35" s="132"/>
      <c r="B35" s="132"/>
      <c r="C35" s="132"/>
    </row>
    <row r="36" spans="1:9" x14ac:dyDescent="0.25">
      <c r="G36" s="133" t="s">
        <v>48</v>
      </c>
      <c r="H36" s="275" t="str">
        <f>+I13</f>
        <v xml:space="preserve"> 12 Januari 2022</v>
      </c>
      <c r="I36" s="276"/>
    </row>
    <row r="43" spans="1:9" x14ac:dyDescent="0.25">
      <c r="G43" s="236" t="s">
        <v>38</v>
      </c>
      <c r="H43" s="236"/>
      <c r="I43" s="236"/>
    </row>
  </sheetData>
  <mergeCells count="7">
    <mergeCell ref="G43:I43"/>
    <mergeCell ref="A10:I10"/>
    <mergeCell ref="G17:H17"/>
    <mergeCell ref="G18:H18"/>
    <mergeCell ref="A19:H19"/>
    <mergeCell ref="A20:B20"/>
    <mergeCell ref="H36:I36"/>
  </mergeCells>
  <pageMargins left="0.2" right="0" top="0.75" bottom="0.75" header="0.3" footer="0.3"/>
  <pageSetup scale="90" orientation="portrait" horizontalDpi="4294967293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3"/>
  <sheetViews>
    <sheetView workbookViewId="0">
      <selection sqref="A1:XFD1048576"/>
    </sheetView>
  </sheetViews>
  <sheetFormatPr defaultRowHeight="15.75" x14ac:dyDescent="0.25"/>
  <cols>
    <col min="1" max="1" width="6.42578125" style="30" customWidth="1"/>
    <col min="2" max="2" width="11.140625" style="30" customWidth="1"/>
    <col min="3" max="3" width="10" style="30" customWidth="1"/>
    <col min="4" max="4" width="29.85546875" style="30" customWidth="1"/>
    <col min="5" max="5" width="13.85546875" style="30" customWidth="1"/>
    <col min="6" max="6" width="5.28515625" style="30" customWidth="1"/>
    <col min="7" max="7" width="14.140625" style="117" bestFit="1" customWidth="1"/>
    <col min="8" max="8" width="1.5703125" style="117" customWidth="1"/>
    <col min="9" max="9" width="18.85546875" style="30" customWidth="1"/>
    <col min="10" max="16384" width="9.140625" style="30"/>
  </cols>
  <sheetData>
    <row r="2" spans="1:9" x14ac:dyDescent="0.25">
      <c r="A2" s="1" t="s">
        <v>0</v>
      </c>
    </row>
    <row r="3" spans="1:9" x14ac:dyDescent="0.25">
      <c r="A3" s="5" t="s">
        <v>1</v>
      </c>
    </row>
    <row r="4" spans="1:9" x14ac:dyDescent="0.25">
      <c r="A4" s="5" t="s">
        <v>2</v>
      </c>
    </row>
    <row r="5" spans="1:9" x14ac:dyDescent="0.25">
      <c r="A5" s="5" t="s">
        <v>3</v>
      </c>
    </row>
    <row r="6" spans="1:9" x14ac:dyDescent="0.25">
      <c r="A6" s="5" t="s">
        <v>4</v>
      </c>
    </row>
    <row r="7" spans="1:9" x14ac:dyDescent="0.25">
      <c r="A7" s="5" t="s">
        <v>5</v>
      </c>
    </row>
    <row r="9" spans="1:9" ht="16.5" thickBot="1" x14ac:dyDescent="0.3">
      <c r="A9" s="118"/>
      <c r="B9" s="118"/>
      <c r="C9" s="118"/>
      <c r="D9" s="118"/>
      <c r="E9" s="118"/>
      <c r="F9" s="118"/>
      <c r="G9" s="119"/>
      <c r="H9" s="119"/>
      <c r="I9" s="118"/>
    </row>
    <row r="10" spans="1:9" ht="19.5" thickBot="1" x14ac:dyDescent="0.3">
      <c r="A10" s="279" t="s">
        <v>6</v>
      </c>
      <c r="B10" s="280"/>
      <c r="C10" s="280"/>
      <c r="D10" s="280"/>
      <c r="E10" s="280"/>
      <c r="F10" s="280"/>
      <c r="G10" s="280"/>
      <c r="H10" s="280"/>
      <c r="I10" s="281"/>
    </row>
    <row r="12" spans="1:9" x14ac:dyDescent="0.25">
      <c r="A12" s="30" t="s">
        <v>7</v>
      </c>
      <c r="B12" s="30" t="s">
        <v>132</v>
      </c>
      <c r="G12" s="117" t="s">
        <v>9</v>
      </c>
      <c r="H12" s="120" t="s">
        <v>10</v>
      </c>
      <c r="I12" s="9" t="s">
        <v>154</v>
      </c>
    </row>
    <row r="13" spans="1:9" x14ac:dyDescent="0.25">
      <c r="G13" s="117" t="s">
        <v>12</v>
      </c>
      <c r="H13" s="120" t="s">
        <v>10</v>
      </c>
      <c r="I13" s="11" t="s">
        <v>138</v>
      </c>
    </row>
    <row r="14" spans="1:9" x14ac:dyDescent="0.25">
      <c r="G14" s="117" t="s">
        <v>15</v>
      </c>
      <c r="H14" s="120" t="s">
        <v>10</v>
      </c>
      <c r="I14" s="11" t="s">
        <v>140</v>
      </c>
    </row>
    <row r="15" spans="1:9" x14ac:dyDescent="0.25">
      <c r="A15" s="30" t="s">
        <v>18</v>
      </c>
      <c r="B15" s="9" t="s">
        <v>19</v>
      </c>
      <c r="C15" s="9"/>
      <c r="I15" s="139" t="s">
        <v>139</v>
      </c>
    </row>
    <row r="16" spans="1:9" ht="16.5" thickBot="1" x14ac:dyDescent="0.3"/>
    <row r="17" spans="1:17" x14ac:dyDescent="0.25">
      <c r="A17" s="83" t="s">
        <v>20</v>
      </c>
      <c r="B17" s="84" t="s">
        <v>21</v>
      </c>
      <c r="C17" s="84" t="s">
        <v>22</v>
      </c>
      <c r="D17" s="84" t="s">
        <v>24</v>
      </c>
      <c r="E17" s="84" t="s">
        <v>25</v>
      </c>
      <c r="F17" s="156" t="s">
        <v>26</v>
      </c>
      <c r="G17" s="271" t="s">
        <v>27</v>
      </c>
      <c r="H17" s="272"/>
      <c r="I17" s="87" t="s">
        <v>28</v>
      </c>
    </row>
    <row r="18" spans="1:17" ht="78.75" x14ac:dyDescent="0.25">
      <c r="A18" s="88">
        <v>1</v>
      </c>
      <c r="B18" s="89">
        <v>44557</v>
      </c>
      <c r="C18" s="157" t="s">
        <v>155</v>
      </c>
      <c r="D18" s="91" t="s">
        <v>156</v>
      </c>
      <c r="E18" s="91" t="s">
        <v>157</v>
      </c>
      <c r="F18" s="122">
        <v>1</v>
      </c>
      <c r="G18" s="277">
        <v>900000</v>
      </c>
      <c r="H18" s="278"/>
      <c r="I18" s="135">
        <f>G18</f>
        <v>900000</v>
      </c>
      <c r="K18"/>
    </row>
    <row r="19" spans="1:17" ht="16.5" thickBot="1" x14ac:dyDescent="0.3">
      <c r="A19" s="263" t="s">
        <v>29</v>
      </c>
      <c r="B19" s="264"/>
      <c r="C19" s="264"/>
      <c r="D19" s="264"/>
      <c r="E19" s="264"/>
      <c r="F19" s="264"/>
      <c r="G19" s="264"/>
      <c r="H19" s="265"/>
      <c r="I19" s="95">
        <f>SUM(I18:I18)</f>
        <v>900000</v>
      </c>
      <c r="K19" s="30" t="s">
        <v>13</v>
      </c>
    </row>
    <row r="20" spans="1:17" x14ac:dyDescent="0.25">
      <c r="A20" s="266"/>
      <c r="B20" s="266"/>
      <c r="C20" s="155"/>
      <c r="D20" s="155"/>
      <c r="E20" s="155"/>
      <c r="F20" s="155"/>
      <c r="G20" s="97"/>
      <c r="H20" s="97"/>
      <c r="I20" s="29"/>
    </row>
    <row r="21" spans="1:17" x14ac:dyDescent="0.25">
      <c r="A21" s="155"/>
      <c r="B21" s="155"/>
      <c r="C21" s="155"/>
      <c r="D21" s="155"/>
      <c r="E21" s="155"/>
      <c r="F21" s="155"/>
      <c r="G21" s="28" t="s">
        <v>62</v>
      </c>
      <c r="H21" s="98" t="e">
        <f>#REF!*1%</f>
        <v>#REF!</v>
      </c>
      <c r="I21" s="29">
        <f>I19*1%</f>
        <v>9000</v>
      </c>
    </row>
    <row r="22" spans="1:17" x14ac:dyDescent="0.25">
      <c r="A22" s="155"/>
      <c r="B22" s="155"/>
      <c r="C22" s="155"/>
      <c r="D22" s="155"/>
      <c r="E22" s="155"/>
      <c r="F22" s="155"/>
      <c r="G22" s="28" t="s">
        <v>134</v>
      </c>
      <c r="H22" s="29">
        <f>H20*10%</f>
        <v>0</v>
      </c>
      <c r="I22" s="29"/>
    </row>
    <row r="23" spans="1:17" ht="16.5" thickBot="1" x14ac:dyDescent="0.3">
      <c r="E23" s="1"/>
      <c r="F23" s="1"/>
      <c r="G23" s="99" t="s">
        <v>135</v>
      </c>
      <c r="H23" s="32">
        <v>0</v>
      </c>
      <c r="I23" s="32">
        <f>I19-I22</f>
        <v>900000</v>
      </c>
      <c r="Q23" s="30" t="s">
        <v>13</v>
      </c>
    </row>
    <row r="24" spans="1:17" x14ac:dyDescent="0.25">
      <c r="E24" s="1"/>
      <c r="F24" s="1"/>
      <c r="G24" s="33" t="s">
        <v>32</v>
      </c>
      <c r="H24" s="34" t="e">
        <f>H19+H21</f>
        <v>#REF!</v>
      </c>
      <c r="I24" s="34">
        <f>I23+I21</f>
        <v>909000</v>
      </c>
    </row>
    <row r="25" spans="1:17" x14ac:dyDescent="0.25">
      <c r="E25" s="1"/>
      <c r="F25" s="1"/>
      <c r="G25" s="33"/>
      <c r="H25" s="34"/>
      <c r="I25" s="34"/>
    </row>
    <row r="26" spans="1:17" x14ac:dyDescent="0.25">
      <c r="A26" s="1" t="s">
        <v>136</v>
      </c>
      <c r="D26" s="1"/>
      <c r="E26" s="1"/>
      <c r="F26" s="1"/>
      <c r="G26" s="33"/>
      <c r="H26" s="33"/>
      <c r="I26" s="34"/>
    </row>
    <row r="27" spans="1:17" x14ac:dyDescent="0.25">
      <c r="A27" s="127"/>
      <c r="D27" s="1"/>
      <c r="E27" s="1"/>
      <c r="F27" s="1"/>
      <c r="G27" s="33"/>
      <c r="H27" s="33"/>
      <c r="I27" s="34"/>
    </row>
    <row r="28" spans="1:17" x14ac:dyDescent="0.25">
      <c r="D28" s="1"/>
      <c r="E28" s="1"/>
      <c r="F28" s="1"/>
      <c r="G28" s="33"/>
      <c r="H28" s="33"/>
      <c r="I28" s="34"/>
    </row>
    <row r="29" spans="1:17" x14ac:dyDescent="0.25">
      <c r="A29" s="72" t="s">
        <v>33</v>
      </c>
    </row>
    <row r="30" spans="1:17" x14ac:dyDescent="0.25">
      <c r="A30" s="74" t="s">
        <v>34</v>
      </c>
      <c r="B30" s="128"/>
      <c r="C30" s="128"/>
      <c r="D30" s="129"/>
      <c r="E30" s="129"/>
      <c r="F30" s="129"/>
    </row>
    <row r="31" spans="1:17" x14ac:dyDescent="0.25">
      <c r="A31" s="74" t="s">
        <v>35</v>
      </c>
      <c r="B31" s="128"/>
      <c r="C31" s="128"/>
      <c r="D31" s="129"/>
      <c r="E31" s="129"/>
      <c r="F31" s="129"/>
    </row>
    <row r="32" spans="1:17" x14ac:dyDescent="0.25">
      <c r="A32" s="75" t="s">
        <v>36</v>
      </c>
      <c r="B32" s="130"/>
      <c r="C32" s="130"/>
      <c r="D32" s="129"/>
      <c r="E32" s="129"/>
      <c r="F32" s="129"/>
    </row>
    <row r="33" spans="1:9" x14ac:dyDescent="0.25">
      <c r="A33" s="78" t="s">
        <v>0</v>
      </c>
      <c r="B33" s="131"/>
      <c r="C33" s="131"/>
      <c r="D33" s="129"/>
      <c r="E33" s="129"/>
      <c r="F33" s="129"/>
    </row>
    <row r="34" spans="1:9" x14ac:dyDescent="0.25">
      <c r="A34" s="137"/>
      <c r="B34" s="137"/>
      <c r="C34" s="137"/>
    </row>
    <row r="35" spans="1:9" x14ac:dyDescent="0.25">
      <c r="A35" s="132"/>
      <c r="B35" s="132"/>
      <c r="C35" s="132"/>
    </row>
    <row r="36" spans="1:9" x14ac:dyDescent="0.25">
      <c r="G36" s="133" t="s">
        <v>48</v>
      </c>
      <c r="H36" s="275" t="str">
        <f>+I13</f>
        <v xml:space="preserve"> 12 Januari 2022</v>
      </c>
      <c r="I36" s="276"/>
    </row>
    <row r="43" spans="1:9" x14ac:dyDescent="0.25">
      <c r="G43" s="236" t="s">
        <v>38</v>
      </c>
      <c r="H43" s="236"/>
      <c r="I43" s="236"/>
    </row>
  </sheetData>
  <mergeCells count="7">
    <mergeCell ref="G43:I43"/>
    <mergeCell ref="A10:I10"/>
    <mergeCell ref="G17:H17"/>
    <mergeCell ref="G18:H18"/>
    <mergeCell ref="A19:H19"/>
    <mergeCell ref="A20:B20"/>
    <mergeCell ref="H36:I36"/>
  </mergeCells>
  <pageMargins left="0.2" right="0" top="0.75" bottom="0.75" header="0.3" footer="0.3"/>
  <pageSetup scale="90" orientation="portrait" horizontalDpi="4294967293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3"/>
  <sheetViews>
    <sheetView topLeftCell="A9" workbookViewId="0">
      <selection activeCell="B18" sqref="B18"/>
    </sheetView>
  </sheetViews>
  <sheetFormatPr defaultRowHeight="15.75" x14ac:dyDescent="0.25"/>
  <cols>
    <col min="1" max="1" width="6.42578125" style="30" customWidth="1"/>
    <col min="2" max="2" width="11.140625" style="30" customWidth="1"/>
    <col min="3" max="3" width="10" style="30" customWidth="1"/>
    <col min="4" max="4" width="29.85546875" style="30" customWidth="1"/>
    <col min="5" max="5" width="13.85546875" style="30" customWidth="1"/>
    <col min="6" max="6" width="5.28515625" style="30" customWidth="1"/>
    <col min="7" max="7" width="14.140625" style="117" bestFit="1" customWidth="1"/>
    <col min="8" max="8" width="1.5703125" style="117" customWidth="1"/>
    <col min="9" max="9" width="18.85546875" style="30" customWidth="1"/>
    <col min="10" max="16384" width="9.140625" style="30"/>
  </cols>
  <sheetData>
    <row r="2" spans="1:9" x14ac:dyDescent="0.25">
      <c r="A2" s="1" t="s">
        <v>0</v>
      </c>
    </row>
    <row r="3" spans="1:9" x14ac:dyDescent="0.25">
      <c r="A3" s="5" t="s">
        <v>1</v>
      </c>
    </row>
    <row r="4" spans="1:9" x14ac:dyDescent="0.25">
      <c r="A4" s="5" t="s">
        <v>2</v>
      </c>
    </row>
    <row r="5" spans="1:9" x14ac:dyDescent="0.25">
      <c r="A5" s="5" t="s">
        <v>3</v>
      </c>
    </row>
    <row r="6" spans="1:9" x14ac:dyDescent="0.25">
      <c r="A6" s="5" t="s">
        <v>4</v>
      </c>
    </row>
    <row r="7" spans="1:9" x14ac:dyDescent="0.25">
      <c r="A7" s="5" t="s">
        <v>5</v>
      </c>
    </row>
    <row r="9" spans="1:9" ht="16.5" thickBot="1" x14ac:dyDescent="0.3">
      <c r="A9" s="118"/>
      <c r="B9" s="118"/>
      <c r="C9" s="118"/>
      <c r="D9" s="118"/>
      <c r="E9" s="118"/>
      <c r="F9" s="118"/>
      <c r="G9" s="119"/>
      <c r="H9" s="119"/>
      <c r="I9" s="118"/>
    </row>
    <row r="10" spans="1:9" ht="19.5" thickBot="1" x14ac:dyDescent="0.3">
      <c r="A10" s="279" t="s">
        <v>6</v>
      </c>
      <c r="B10" s="280"/>
      <c r="C10" s="280"/>
      <c r="D10" s="280"/>
      <c r="E10" s="280"/>
      <c r="F10" s="280"/>
      <c r="G10" s="280"/>
      <c r="H10" s="280"/>
      <c r="I10" s="281"/>
    </row>
    <row r="12" spans="1:9" x14ac:dyDescent="0.25">
      <c r="A12" s="30" t="s">
        <v>7</v>
      </c>
      <c r="B12" s="30" t="s">
        <v>132</v>
      </c>
      <c r="G12" s="117" t="s">
        <v>9</v>
      </c>
      <c r="H12" s="120" t="s">
        <v>10</v>
      </c>
      <c r="I12" s="9" t="s">
        <v>158</v>
      </c>
    </row>
    <row r="13" spans="1:9" x14ac:dyDescent="0.25">
      <c r="G13" s="117" t="s">
        <v>12</v>
      </c>
      <c r="H13" s="120" t="s">
        <v>10</v>
      </c>
      <c r="I13" s="11" t="s">
        <v>138</v>
      </c>
    </row>
    <row r="14" spans="1:9" x14ac:dyDescent="0.25">
      <c r="G14" s="117" t="s">
        <v>15</v>
      </c>
      <c r="H14" s="120" t="s">
        <v>10</v>
      </c>
      <c r="I14" s="11" t="s">
        <v>140</v>
      </c>
    </row>
    <row r="15" spans="1:9" x14ac:dyDescent="0.25">
      <c r="A15" s="30" t="s">
        <v>18</v>
      </c>
      <c r="B15" s="9" t="s">
        <v>19</v>
      </c>
      <c r="C15" s="9"/>
      <c r="I15" s="139" t="s">
        <v>139</v>
      </c>
    </row>
    <row r="16" spans="1:9" ht="16.5" thickBot="1" x14ac:dyDescent="0.3"/>
    <row r="17" spans="1:17" x14ac:dyDescent="0.25">
      <c r="A17" s="83" t="s">
        <v>20</v>
      </c>
      <c r="B17" s="84" t="s">
        <v>21</v>
      </c>
      <c r="C17" s="84" t="s">
        <v>22</v>
      </c>
      <c r="D17" s="84" t="s">
        <v>24</v>
      </c>
      <c r="E17" s="84" t="s">
        <v>25</v>
      </c>
      <c r="F17" s="156" t="s">
        <v>26</v>
      </c>
      <c r="G17" s="271" t="s">
        <v>27</v>
      </c>
      <c r="H17" s="272"/>
      <c r="I17" s="87" t="s">
        <v>28</v>
      </c>
    </row>
    <row r="18" spans="1:17" ht="78.75" x14ac:dyDescent="0.25">
      <c r="A18" s="88">
        <v>1</v>
      </c>
      <c r="B18" s="89">
        <v>44558</v>
      </c>
      <c r="C18" s="157" t="s">
        <v>159</v>
      </c>
      <c r="D18" s="91" t="s">
        <v>160</v>
      </c>
      <c r="E18" s="91" t="s">
        <v>157</v>
      </c>
      <c r="F18" s="122">
        <v>1</v>
      </c>
      <c r="G18" s="277">
        <v>300000</v>
      </c>
      <c r="H18" s="278"/>
      <c r="I18" s="135">
        <f>G18</f>
        <v>300000</v>
      </c>
      <c r="K18"/>
    </row>
    <row r="19" spans="1:17" ht="16.5" thickBot="1" x14ac:dyDescent="0.3">
      <c r="A19" s="263" t="s">
        <v>29</v>
      </c>
      <c r="B19" s="264"/>
      <c r="C19" s="264"/>
      <c r="D19" s="264"/>
      <c r="E19" s="264"/>
      <c r="F19" s="264"/>
      <c r="G19" s="264"/>
      <c r="H19" s="265"/>
      <c r="I19" s="95">
        <f>SUM(I18:I18)</f>
        <v>300000</v>
      </c>
      <c r="K19" s="30" t="s">
        <v>13</v>
      </c>
    </row>
    <row r="20" spans="1:17" x14ac:dyDescent="0.25">
      <c r="A20" s="266"/>
      <c r="B20" s="266"/>
      <c r="C20" s="155"/>
      <c r="D20" s="155"/>
      <c r="E20" s="155"/>
      <c r="F20" s="155"/>
      <c r="G20" s="97"/>
      <c r="H20" s="97"/>
      <c r="I20" s="29"/>
    </row>
    <row r="21" spans="1:17" x14ac:dyDescent="0.25">
      <c r="A21" s="155"/>
      <c r="B21" s="155"/>
      <c r="C21" s="155"/>
      <c r="D21" s="155"/>
      <c r="E21" s="155"/>
      <c r="F21" s="155"/>
      <c r="G21" s="28" t="s">
        <v>62</v>
      </c>
      <c r="H21" s="98" t="e">
        <f>#REF!*1%</f>
        <v>#REF!</v>
      </c>
      <c r="I21" s="29">
        <f>I19*1%</f>
        <v>3000</v>
      </c>
    </row>
    <row r="22" spans="1:17" x14ac:dyDescent="0.25">
      <c r="A22" s="155"/>
      <c r="B22" s="155"/>
      <c r="C22" s="155"/>
      <c r="D22" s="155"/>
      <c r="E22" s="155"/>
      <c r="F22" s="155"/>
      <c r="G22" s="28" t="s">
        <v>134</v>
      </c>
      <c r="H22" s="29">
        <f>H20*10%</f>
        <v>0</v>
      </c>
      <c r="I22" s="29"/>
    </row>
    <row r="23" spans="1:17" ht="16.5" thickBot="1" x14ac:dyDescent="0.3">
      <c r="E23" s="1"/>
      <c r="F23" s="1"/>
      <c r="G23" s="99" t="s">
        <v>135</v>
      </c>
      <c r="H23" s="32">
        <v>0</v>
      </c>
      <c r="I23" s="32">
        <f>I19-I22</f>
        <v>300000</v>
      </c>
      <c r="Q23" s="30" t="s">
        <v>13</v>
      </c>
    </row>
    <row r="24" spans="1:17" x14ac:dyDescent="0.25">
      <c r="E24" s="1"/>
      <c r="F24" s="1"/>
      <c r="G24" s="33" t="s">
        <v>32</v>
      </c>
      <c r="H24" s="34" t="e">
        <f>H19+H21</f>
        <v>#REF!</v>
      </c>
      <c r="I24" s="34">
        <f>I23+I21</f>
        <v>303000</v>
      </c>
    </row>
    <row r="25" spans="1:17" x14ac:dyDescent="0.25">
      <c r="E25" s="1"/>
      <c r="F25" s="1"/>
      <c r="G25" s="33"/>
      <c r="H25" s="34"/>
      <c r="I25" s="34"/>
    </row>
    <row r="26" spans="1:17" x14ac:dyDescent="0.25">
      <c r="A26" s="1" t="s">
        <v>161</v>
      </c>
      <c r="D26" s="1"/>
      <c r="E26" s="1"/>
      <c r="F26" s="1"/>
      <c r="G26" s="33"/>
      <c r="H26" s="33"/>
      <c r="I26" s="34"/>
    </row>
    <row r="27" spans="1:17" x14ac:dyDescent="0.25">
      <c r="A27" s="127"/>
      <c r="D27" s="1"/>
      <c r="E27" s="1"/>
      <c r="F27" s="1"/>
      <c r="G27" s="33"/>
      <c r="H27" s="33"/>
      <c r="I27" s="34"/>
    </row>
    <row r="28" spans="1:17" x14ac:dyDescent="0.25">
      <c r="D28" s="1"/>
      <c r="E28" s="1"/>
      <c r="F28" s="1"/>
      <c r="G28" s="33"/>
      <c r="H28" s="33"/>
      <c r="I28" s="34"/>
    </row>
    <row r="29" spans="1:17" x14ac:dyDescent="0.25">
      <c r="A29" s="72" t="s">
        <v>33</v>
      </c>
    </row>
    <row r="30" spans="1:17" x14ac:dyDescent="0.25">
      <c r="A30" s="74" t="s">
        <v>34</v>
      </c>
      <c r="B30" s="128"/>
      <c r="C30" s="128"/>
      <c r="D30" s="129"/>
      <c r="E30" s="129"/>
      <c r="F30" s="129"/>
    </row>
    <row r="31" spans="1:17" x14ac:dyDescent="0.25">
      <c r="A31" s="74" t="s">
        <v>35</v>
      </c>
      <c r="B31" s="128"/>
      <c r="C31" s="128"/>
      <c r="D31" s="129"/>
      <c r="E31" s="129"/>
      <c r="F31" s="129"/>
    </row>
    <row r="32" spans="1:17" x14ac:dyDescent="0.25">
      <c r="A32" s="75" t="s">
        <v>36</v>
      </c>
      <c r="B32" s="130"/>
      <c r="C32" s="130"/>
      <c r="D32" s="129"/>
      <c r="E32" s="129"/>
      <c r="F32" s="129"/>
    </row>
    <row r="33" spans="1:9" x14ac:dyDescent="0.25">
      <c r="A33" s="78" t="s">
        <v>0</v>
      </c>
      <c r="B33" s="131"/>
      <c r="C33" s="131"/>
      <c r="D33" s="129"/>
      <c r="E33" s="129"/>
      <c r="F33" s="129"/>
    </row>
    <row r="34" spans="1:9" x14ac:dyDescent="0.25">
      <c r="A34" s="137"/>
      <c r="B34" s="137"/>
      <c r="C34" s="137"/>
    </row>
    <row r="35" spans="1:9" x14ac:dyDescent="0.25">
      <c r="A35" s="132"/>
      <c r="B35" s="132"/>
      <c r="C35" s="132"/>
    </row>
    <row r="36" spans="1:9" x14ac:dyDescent="0.25">
      <c r="G36" s="133" t="s">
        <v>48</v>
      </c>
      <c r="H36" s="275" t="str">
        <f>+I13</f>
        <v xml:space="preserve"> 12 Januari 2022</v>
      </c>
      <c r="I36" s="276"/>
    </row>
    <row r="43" spans="1:9" x14ac:dyDescent="0.25">
      <c r="G43" s="236" t="s">
        <v>38</v>
      </c>
      <c r="H43" s="236"/>
      <c r="I43" s="236"/>
    </row>
  </sheetData>
  <mergeCells count="7">
    <mergeCell ref="G43:I43"/>
    <mergeCell ref="A10:I10"/>
    <mergeCell ref="G17:H17"/>
    <mergeCell ref="G18:H18"/>
    <mergeCell ref="A19:H19"/>
    <mergeCell ref="A20:B20"/>
    <mergeCell ref="H36:I36"/>
  </mergeCells>
  <pageMargins left="0.2" right="0" top="0.75" bottom="0.75" header="0.3" footer="0.3"/>
  <pageSetup scale="90" orientation="portrait" horizontalDpi="4294967293" verticalDpi="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3"/>
  <sheetViews>
    <sheetView topLeftCell="A9" workbookViewId="0">
      <selection activeCell="B18" sqref="B18"/>
    </sheetView>
  </sheetViews>
  <sheetFormatPr defaultRowHeight="15.75" x14ac:dyDescent="0.25"/>
  <cols>
    <col min="1" max="1" width="6.42578125" style="30" customWidth="1"/>
    <col min="2" max="2" width="11.140625" style="30" customWidth="1"/>
    <col min="3" max="3" width="10" style="30" customWidth="1"/>
    <col min="4" max="4" width="29.85546875" style="30" customWidth="1"/>
    <col min="5" max="5" width="13.85546875" style="30" customWidth="1"/>
    <col min="6" max="6" width="5.28515625" style="30" customWidth="1"/>
    <col min="7" max="7" width="14.140625" style="117" bestFit="1" customWidth="1"/>
    <col min="8" max="8" width="1.5703125" style="117" customWidth="1"/>
    <col min="9" max="9" width="18.85546875" style="30" customWidth="1"/>
    <col min="10" max="16384" width="9.140625" style="30"/>
  </cols>
  <sheetData>
    <row r="2" spans="1:9" x14ac:dyDescent="0.25">
      <c r="A2" s="1" t="s">
        <v>0</v>
      </c>
    </row>
    <row r="3" spans="1:9" x14ac:dyDescent="0.25">
      <c r="A3" s="5" t="s">
        <v>1</v>
      </c>
    </row>
    <row r="4" spans="1:9" x14ac:dyDescent="0.25">
      <c r="A4" s="5" t="s">
        <v>2</v>
      </c>
    </row>
    <row r="5" spans="1:9" x14ac:dyDescent="0.25">
      <c r="A5" s="5" t="s">
        <v>3</v>
      </c>
    </row>
    <row r="6" spans="1:9" x14ac:dyDescent="0.25">
      <c r="A6" s="5" t="s">
        <v>4</v>
      </c>
    </row>
    <row r="7" spans="1:9" x14ac:dyDescent="0.25">
      <c r="A7" s="5" t="s">
        <v>5</v>
      </c>
    </row>
    <row r="9" spans="1:9" ht="16.5" thickBot="1" x14ac:dyDescent="0.3">
      <c r="A9" s="118"/>
      <c r="B9" s="118"/>
      <c r="C9" s="118"/>
      <c r="D9" s="118"/>
      <c r="E9" s="118"/>
      <c r="F9" s="118"/>
      <c r="G9" s="119"/>
      <c r="H9" s="119"/>
      <c r="I9" s="118"/>
    </row>
    <row r="10" spans="1:9" ht="19.5" thickBot="1" x14ac:dyDescent="0.3">
      <c r="A10" s="279" t="s">
        <v>6</v>
      </c>
      <c r="B10" s="280"/>
      <c r="C10" s="280"/>
      <c r="D10" s="280"/>
      <c r="E10" s="280"/>
      <c r="F10" s="280"/>
      <c r="G10" s="280"/>
      <c r="H10" s="280"/>
      <c r="I10" s="281"/>
    </row>
    <row r="12" spans="1:9" x14ac:dyDescent="0.25">
      <c r="A12" s="30" t="s">
        <v>7</v>
      </c>
      <c r="B12" s="30" t="s">
        <v>132</v>
      </c>
      <c r="G12" s="117" t="s">
        <v>9</v>
      </c>
      <c r="H12" s="120" t="s">
        <v>10</v>
      </c>
      <c r="I12" s="9" t="s">
        <v>162</v>
      </c>
    </row>
    <row r="13" spans="1:9" x14ac:dyDescent="0.25">
      <c r="G13" s="117" t="s">
        <v>12</v>
      </c>
      <c r="H13" s="120" t="s">
        <v>10</v>
      </c>
      <c r="I13" s="11" t="s">
        <v>138</v>
      </c>
    </row>
    <row r="14" spans="1:9" x14ac:dyDescent="0.25">
      <c r="G14" s="117" t="s">
        <v>15</v>
      </c>
      <c r="H14" s="120" t="s">
        <v>10</v>
      </c>
      <c r="I14" s="11" t="s">
        <v>140</v>
      </c>
    </row>
    <row r="15" spans="1:9" x14ac:dyDescent="0.25">
      <c r="A15" s="30" t="s">
        <v>18</v>
      </c>
      <c r="B15" s="9" t="s">
        <v>19</v>
      </c>
      <c r="C15" s="9"/>
      <c r="I15" s="139" t="s">
        <v>139</v>
      </c>
    </row>
    <row r="16" spans="1:9" ht="16.5" thickBot="1" x14ac:dyDescent="0.3"/>
    <row r="17" spans="1:17" x14ac:dyDescent="0.25">
      <c r="A17" s="83" t="s">
        <v>20</v>
      </c>
      <c r="B17" s="84" t="s">
        <v>21</v>
      </c>
      <c r="C17" s="84" t="s">
        <v>22</v>
      </c>
      <c r="D17" s="84" t="s">
        <v>24</v>
      </c>
      <c r="E17" s="84" t="s">
        <v>25</v>
      </c>
      <c r="F17" s="156" t="s">
        <v>26</v>
      </c>
      <c r="G17" s="271" t="s">
        <v>27</v>
      </c>
      <c r="H17" s="272"/>
      <c r="I17" s="87" t="s">
        <v>28</v>
      </c>
    </row>
    <row r="18" spans="1:17" ht="78.75" x14ac:dyDescent="0.25">
      <c r="A18" s="88">
        <v>1</v>
      </c>
      <c r="B18" s="89">
        <v>44558</v>
      </c>
      <c r="C18" s="157" t="s">
        <v>159</v>
      </c>
      <c r="D18" s="91" t="s">
        <v>163</v>
      </c>
      <c r="E18" s="91" t="s">
        <v>157</v>
      </c>
      <c r="F18" s="122">
        <v>1</v>
      </c>
      <c r="G18" s="277">
        <v>300000</v>
      </c>
      <c r="H18" s="278"/>
      <c r="I18" s="135">
        <f>G18</f>
        <v>300000</v>
      </c>
      <c r="K18"/>
    </row>
    <row r="19" spans="1:17" ht="16.5" thickBot="1" x14ac:dyDescent="0.3">
      <c r="A19" s="263" t="s">
        <v>29</v>
      </c>
      <c r="B19" s="264"/>
      <c r="C19" s="264"/>
      <c r="D19" s="264"/>
      <c r="E19" s="264"/>
      <c r="F19" s="264"/>
      <c r="G19" s="264"/>
      <c r="H19" s="265"/>
      <c r="I19" s="95">
        <f>SUM(I18:I18)</f>
        <v>300000</v>
      </c>
      <c r="K19" s="30" t="s">
        <v>13</v>
      </c>
    </row>
    <row r="20" spans="1:17" x14ac:dyDescent="0.25">
      <c r="A20" s="266"/>
      <c r="B20" s="266"/>
      <c r="C20" s="155"/>
      <c r="D20" s="155"/>
      <c r="E20" s="155"/>
      <c r="F20" s="155"/>
      <c r="G20" s="97"/>
      <c r="H20" s="97"/>
      <c r="I20" s="29"/>
    </row>
    <row r="21" spans="1:17" x14ac:dyDescent="0.25">
      <c r="A21" s="155"/>
      <c r="B21" s="155"/>
      <c r="C21" s="155"/>
      <c r="D21" s="155"/>
      <c r="E21" s="155"/>
      <c r="F21" s="155"/>
      <c r="G21" s="28" t="s">
        <v>62</v>
      </c>
      <c r="H21" s="98" t="e">
        <f>#REF!*1%</f>
        <v>#REF!</v>
      </c>
      <c r="I21" s="29">
        <f>I19*1%</f>
        <v>3000</v>
      </c>
    </row>
    <row r="22" spans="1:17" x14ac:dyDescent="0.25">
      <c r="A22" s="155"/>
      <c r="B22" s="155"/>
      <c r="C22" s="155"/>
      <c r="D22" s="155"/>
      <c r="E22" s="155"/>
      <c r="F22" s="155"/>
      <c r="G22" s="28" t="s">
        <v>134</v>
      </c>
      <c r="H22" s="29">
        <f>H20*10%</f>
        <v>0</v>
      </c>
      <c r="I22" s="29"/>
    </row>
    <row r="23" spans="1:17" ht="16.5" thickBot="1" x14ac:dyDescent="0.3">
      <c r="E23" s="1"/>
      <c r="F23" s="1"/>
      <c r="G23" s="99" t="s">
        <v>135</v>
      </c>
      <c r="H23" s="32">
        <v>0</v>
      </c>
      <c r="I23" s="32">
        <f>I19-I22</f>
        <v>300000</v>
      </c>
      <c r="Q23" s="30" t="s">
        <v>13</v>
      </c>
    </row>
    <row r="24" spans="1:17" x14ac:dyDescent="0.25">
      <c r="E24" s="1"/>
      <c r="F24" s="1"/>
      <c r="G24" s="33" t="s">
        <v>32</v>
      </c>
      <c r="H24" s="34" t="e">
        <f>H19+H21</f>
        <v>#REF!</v>
      </c>
      <c r="I24" s="34">
        <f>I23+I21</f>
        <v>303000</v>
      </c>
    </row>
    <row r="25" spans="1:17" x14ac:dyDescent="0.25">
      <c r="E25" s="1"/>
      <c r="F25" s="1"/>
      <c r="G25" s="33"/>
      <c r="H25" s="34"/>
      <c r="I25" s="34"/>
    </row>
    <row r="26" spans="1:17" x14ac:dyDescent="0.25">
      <c r="A26" s="1" t="s">
        <v>161</v>
      </c>
      <c r="D26" s="1"/>
      <c r="E26" s="1"/>
      <c r="F26" s="1"/>
      <c r="G26" s="33"/>
      <c r="H26" s="33"/>
      <c r="I26" s="34"/>
    </row>
    <row r="27" spans="1:17" x14ac:dyDescent="0.25">
      <c r="A27" s="127"/>
      <c r="D27" s="1"/>
      <c r="E27" s="1"/>
      <c r="F27" s="1"/>
      <c r="G27" s="33"/>
      <c r="H27" s="33"/>
      <c r="I27" s="34"/>
    </row>
    <row r="28" spans="1:17" x14ac:dyDescent="0.25">
      <c r="D28" s="1"/>
      <c r="E28" s="1"/>
      <c r="F28" s="1"/>
      <c r="G28" s="33"/>
      <c r="H28" s="33"/>
      <c r="I28" s="34"/>
    </row>
    <row r="29" spans="1:17" x14ac:dyDescent="0.25">
      <c r="A29" s="72" t="s">
        <v>33</v>
      </c>
    </row>
    <row r="30" spans="1:17" x14ac:dyDescent="0.25">
      <c r="A30" s="74" t="s">
        <v>34</v>
      </c>
      <c r="B30" s="128"/>
      <c r="C30" s="128"/>
      <c r="D30" s="129"/>
      <c r="E30" s="129"/>
      <c r="F30" s="129"/>
    </row>
    <row r="31" spans="1:17" x14ac:dyDescent="0.25">
      <c r="A31" s="74" t="s">
        <v>35</v>
      </c>
      <c r="B31" s="128"/>
      <c r="C31" s="128"/>
      <c r="D31" s="129"/>
      <c r="E31" s="129"/>
      <c r="F31" s="129"/>
    </row>
    <row r="32" spans="1:17" x14ac:dyDescent="0.25">
      <c r="A32" s="75" t="s">
        <v>36</v>
      </c>
      <c r="B32" s="130"/>
      <c r="C32" s="130"/>
      <c r="D32" s="129"/>
      <c r="E32" s="129"/>
      <c r="F32" s="129"/>
    </row>
    <row r="33" spans="1:9" x14ac:dyDescent="0.25">
      <c r="A33" s="78" t="s">
        <v>0</v>
      </c>
      <c r="B33" s="131"/>
      <c r="C33" s="131"/>
      <c r="D33" s="129"/>
      <c r="E33" s="129"/>
      <c r="F33" s="129"/>
    </row>
    <row r="34" spans="1:9" x14ac:dyDescent="0.25">
      <c r="A34" s="137"/>
      <c r="B34" s="137"/>
      <c r="C34" s="137"/>
    </row>
    <row r="35" spans="1:9" x14ac:dyDescent="0.25">
      <c r="A35" s="132"/>
      <c r="B35" s="132"/>
      <c r="C35" s="132"/>
    </row>
    <row r="36" spans="1:9" x14ac:dyDescent="0.25">
      <c r="G36" s="133" t="s">
        <v>48</v>
      </c>
      <c r="H36" s="275" t="str">
        <f>+I13</f>
        <v xml:space="preserve"> 12 Januari 2022</v>
      </c>
      <c r="I36" s="276"/>
    </row>
    <row r="43" spans="1:9" x14ac:dyDescent="0.25">
      <c r="G43" s="236" t="s">
        <v>38</v>
      </c>
      <c r="H43" s="236"/>
      <c r="I43" s="236"/>
    </row>
  </sheetData>
  <mergeCells count="7">
    <mergeCell ref="G43:I43"/>
    <mergeCell ref="A10:I10"/>
    <mergeCell ref="G17:H17"/>
    <mergeCell ref="G18:H18"/>
    <mergeCell ref="A19:H19"/>
    <mergeCell ref="A20:B20"/>
    <mergeCell ref="H36:I36"/>
  </mergeCells>
  <pageMargins left="0.2" right="0" top="0.75" bottom="0.75" header="0.3" footer="0.3"/>
  <pageSetup scale="90" orientation="portrait" horizontalDpi="4294967293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3"/>
  <sheetViews>
    <sheetView topLeftCell="A5" workbookViewId="0">
      <selection activeCell="B18" sqref="B18"/>
    </sheetView>
  </sheetViews>
  <sheetFormatPr defaultRowHeight="15.75" x14ac:dyDescent="0.25"/>
  <cols>
    <col min="1" max="1" width="6.42578125" style="30" customWidth="1"/>
    <col min="2" max="2" width="11.140625" style="30" customWidth="1"/>
    <col min="3" max="3" width="10" style="30" customWidth="1"/>
    <col min="4" max="4" width="29.85546875" style="30" customWidth="1"/>
    <col min="5" max="5" width="13.85546875" style="30" customWidth="1"/>
    <col min="6" max="6" width="5.28515625" style="30" customWidth="1"/>
    <col min="7" max="7" width="14.140625" style="117" bestFit="1" customWidth="1"/>
    <col min="8" max="8" width="1.5703125" style="117" customWidth="1"/>
    <col min="9" max="9" width="18.85546875" style="30" customWidth="1"/>
    <col min="10" max="16384" width="9.140625" style="30"/>
  </cols>
  <sheetData>
    <row r="2" spans="1:9" x14ac:dyDescent="0.25">
      <c r="A2" s="1" t="s">
        <v>0</v>
      </c>
    </row>
    <row r="3" spans="1:9" x14ac:dyDescent="0.25">
      <c r="A3" s="5" t="s">
        <v>1</v>
      </c>
    </row>
    <row r="4" spans="1:9" x14ac:dyDescent="0.25">
      <c r="A4" s="5" t="s">
        <v>2</v>
      </c>
    </row>
    <row r="5" spans="1:9" x14ac:dyDescent="0.25">
      <c r="A5" s="5" t="s">
        <v>3</v>
      </c>
    </row>
    <row r="6" spans="1:9" x14ac:dyDescent="0.25">
      <c r="A6" s="5" t="s">
        <v>4</v>
      </c>
    </row>
    <row r="7" spans="1:9" x14ac:dyDescent="0.25">
      <c r="A7" s="5" t="s">
        <v>5</v>
      </c>
    </row>
    <row r="9" spans="1:9" ht="16.5" thickBot="1" x14ac:dyDescent="0.3">
      <c r="A9" s="118"/>
      <c r="B9" s="118"/>
      <c r="C9" s="118"/>
      <c r="D9" s="118"/>
      <c r="E9" s="118"/>
      <c r="F9" s="118"/>
      <c r="G9" s="119"/>
      <c r="H9" s="119"/>
      <c r="I9" s="118"/>
    </row>
    <row r="10" spans="1:9" ht="19.5" thickBot="1" x14ac:dyDescent="0.3">
      <c r="A10" s="279" t="s">
        <v>6</v>
      </c>
      <c r="B10" s="280"/>
      <c r="C10" s="280"/>
      <c r="D10" s="280"/>
      <c r="E10" s="280"/>
      <c r="F10" s="280"/>
      <c r="G10" s="280"/>
      <c r="H10" s="280"/>
      <c r="I10" s="281"/>
    </row>
    <row r="12" spans="1:9" x14ac:dyDescent="0.25">
      <c r="A12" s="30" t="s">
        <v>7</v>
      </c>
      <c r="B12" s="30" t="s">
        <v>132</v>
      </c>
      <c r="G12" s="117" t="s">
        <v>9</v>
      </c>
      <c r="H12" s="120" t="s">
        <v>10</v>
      </c>
      <c r="I12" s="9" t="s">
        <v>164</v>
      </c>
    </row>
    <row r="13" spans="1:9" x14ac:dyDescent="0.25">
      <c r="G13" s="117" t="s">
        <v>12</v>
      </c>
      <c r="H13" s="120" t="s">
        <v>10</v>
      </c>
      <c r="I13" s="11" t="s">
        <v>138</v>
      </c>
    </row>
    <row r="14" spans="1:9" x14ac:dyDescent="0.25">
      <c r="G14" s="117" t="s">
        <v>15</v>
      </c>
      <c r="H14" s="120" t="s">
        <v>10</v>
      </c>
      <c r="I14" s="11" t="s">
        <v>140</v>
      </c>
    </row>
    <row r="15" spans="1:9" x14ac:dyDescent="0.25">
      <c r="A15" s="30" t="s">
        <v>18</v>
      </c>
      <c r="B15" s="9" t="s">
        <v>19</v>
      </c>
      <c r="C15" s="9"/>
      <c r="I15" s="139" t="s">
        <v>139</v>
      </c>
    </row>
    <row r="16" spans="1:9" ht="16.5" thickBot="1" x14ac:dyDescent="0.3"/>
    <row r="17" spans="1:17" x14ac:dyDescent="0.25">
      <c r="A17" s="83" t="s">
        <v>20</v>
      </c>
      <c r="B17" s="84" t="s">
        <v>21</v>
      </c>
      <c r="C17" s="84" t="s">
        <v>22</v>
      </c>
      <c r="D17" s="84" t="s">
        <v>24</v>
      </c>
      <c r="E17" s="84" t="s">
        <v>25</v>
      </c>
      <c r="F17" s="156" t="s">
        <v>26</v>
      </c>
      <c r="G17" s="271" t="s">
        <v>27</v>
      </c>
      <c r="H17" s="272"/>
      <c r="I17" s="87" t="s">
        <v>28</v>
      </c>
    </row>
    <row r="18" spans="1:17" ht="78.75" x14ac:dyDescent="0.25">
      <c r="A18" s="88">
        <v>1</v>
      </c>
      <c r="B18" s="89">
        <v>44558</v>
      </c>
      <c r="C18" s="157" t="s">
        <v>159</v>
      </c>
      <c r="D18" s="91" t="s">
        <v>165</v>
      </c>
      <c r="E18" s="91" t="s">
        <v>157</v>
      </c>
      <c r="F18" s="122">
        <v>1</v>
      </c>
      <c r="G18" s="277">
        <v>300000</v>
      </c>
      <c r="H18" s="278"/>
      <c r="I18" s="135">
        <f>G18</f>
        <v>300000</v>
      </c>
      <c r="K18"/>
    </row>
    <row r="19" spans="1:17" ht="16.5" thickBot="1" x14ac:dyDescent="0.3">
      <c r="A19" s="263" t="s">
        <v>29</v>
      </c>
      <c r="B19" s="264"/>
      <c r="C19" s="264"/>
      <c r="D19" s="264"/>
      <c r="E19" s="264"/>
      <c r="F19" s="264"/>
      <c r="G19" s="264"/>
      <c r="H19" s="265"/>
      <c r="I19" s="95">
        <f>SUM(I18:I18)</f>
        <v>300000</v>
      </c>
      <c r="K19" s="30" t="s">
        <v>13</v>
      </c>
    </row>
    <row r="20" spans="1:17" x14ac:dyDescent="0.25">
      <c r="A20" s="266"/>
      <c r="B20" s="266"/>
      <c r="C20" s="155"/>
      <c r="D20" s="155"/>
      <c r="E20" s="155"/>
      <c r="F20" s="155"/>
      <c r="G20" s="97"/>
      <c r="H20" s="97"/>
      <c r="I20" s="29"/>
    </row>
    <row r="21" spans="1:17" x14ac:dyDescent="0.25">
      <c r="A21" s="155"/>
      <c r="B21" s="155"/>
      <c r="C21" s="155"/>
      <c r="D21" s="155"/>
      <c r="E21" s="155"/>
      <c r="F21" s="155"/>
      <c r="G21" s="28" t="s">
        <v>62</v>
      </c>
      <c r="H21" s="98" t="e">
        <f>#REF!*1%</f>
        <v>#REF!</v>
      </c>
      <c r="I21" s="29">
        <f>I19*1%</f>
        <v>3000</v>
      </c>
    </row>
    <row r="22" spans="1:17" x14ac:dyDescent="0.25">
      <c r="A22" s="155"/>
      <c r="B22" s="155"/>
      <c r="C22" s="155"/>
      <c r="D22" s="155"/>
      <c r="E22" s="155"/>
      <c r="F22" s="155"/>
      <c r="G22" s="28" t="s">
        <v>134</v>
      </c>
      <c r="H22" s="29">
        <f>H20*10%</f>
        <v>0</v>
      </c>
      <c r="I22" s="29"/>
    </row>
    <row r="23" spans="1:17" ht="16.5" thickBot="1" x14ac:dyDescent="0.3">
      <c r="E23" s="1"/>
      <c r="F23" s="1"/>
      <c r="G23" s="99" t="s">
        <v>135</v>
      </c>
      <c r="H23" s="32">
        <v>0</v>
      </c>
      <c r="I23" s="32">
        <f>I19-I22</f>
        <v>300000</v>
      </c>
      <c r="Q23" s="30" t="s">
        <v>13</v>
      </c>
    </row>
    <row r="24" spans="1:17" x14ac:dyDescent="0.25">
      <c r="E24" s="1"/>
      <c r="F24" s="1"/>
      <c r="G24" s="33" t="s">
        <v>32</v>
      </c>
      <c r="H24" s="34" t="e">
        <f>H19+H21</f>
        <v>#REF!</v>
      </c>
      <c r="I24" s="34">
        <f>I23+I21</f>
        <v>303000</v>
      </c>
    </row>
    <row r="25" spans="1:17" x14ac:dyDescent="0.25">
      <c r="E25" s="1"/>
      <c r="F25" s="1"/>
      <c r="G25" s="33"/>
      <c r="H25" s="34"/>
      <c r="I25" s="34"/>
    </row>
    <row r="26" spans="1:17" x14ac:dyDescent="0.25">
      <c r="A26" s="1" t="s">
        <v>161</v>
      </c>
      <c r="D26" s="1"/>
      <c r="E26" s="1"/>
      <c r="F26" s="1"/>
      <c r="G26" s="33"/>
      <c r="H26" s="33"/>
      <c r="I26" s="34"/>
    </row>
    <row r="27" spans="1:17" x14ac:dyDescent="0.25">
      <c r="A27" s="127"/>
      <c r="D27" s="1"/>
      <c r="E27" s="1"/>
      <c r="F27" s="1"/>
      <c r="G27" s="33"/>
      <c r="H27" s="33"/>
      <c r="I27" s="34"/>
    </row>
    <row r="28" spans="1:17" x14ac:dyDescent="0.25">
      <c r="D28" s="1"/>
      <c r="E28" s="1"/>
      <c r="F28" s="1"/>
      <c r="G28" s="33"/>
      <c r="H28" s="33"/>
      <c r="I28" s="34"/>
    </row>
    <row r="29" spans="1:17" x14ac:dyDescent="0.25">
      <c r="A29" s="72" t="s">
        <v>33</v>
      </c>
    </row>
    <row r="30" spans="1:17" x14ac:dyDescent="0.25">
      <c r="A30" s="74" t="s">
        <v>34</v>
      </c>
      <c r="B30" s="128"/>
      <c r="C30" s="128"/>
      <c r="D30" s="129"/>
      <c r="E30" s="129"/>
      <c r="F30" s="129"/>
    </row>
    <row r="31" spans="1:17" x14ac:dyDescent="0.25">
      <c r="A31" s="74" t="s">
        <v>35</v>
      </c>
      <c r="B31" s="128"/>
      <c r="C31" s="128"/>
      <c r="D31" s="129"/>
      <c r="E31" s="129"/>
      <c r="F31" s="129"/>
    </row>
    <row r="32" spans="1:17" x14ac:dyDescent="0.25">
      <c r="A32" s="75" t="s">
        <v>36</v>
      </c>
      <c r="B32" s="130"/>
      <c r="C32" s="130"/>
      <c r="D32" s="129"/>
      <c r="E32" s="129"/>
      <c r="F32" s="129"/>
    </row>
    <row r="33" spans="1:9" x14ac:dyDescent="0.25">
      <c r="A33" s="78" t="s">
        <v>0</v>
      </c>
      <c r="B33" s="131"/>
      <c r="C33" s="131"/>
      <c r="D33" s="129"/>
      <c r="E33" s="129"/>
      <c r="F33" s="129"/>
    </row>
    <row r="34" spans="1:9" x14ac:dyDescent="0.25">
      <c r="A34" s="137"/>
      <c r="B34" s="137"/>
      <c r="C34" s="137"/>
    </row>
    <row r="35" spans="1:9" x14ac:dyDescent="0.25">
      <c r="A35" s="132"/>
      <c r="B35" s="132"/>
      <c r="C35" s="132"/>
    </row>
    <row r="36" spans="1:9" x14ac:dyDescent="0.25">
      <c r="G36" s="133" t="s">
        <v>48</v>
      </c>
      <c r="H36" s="275" t="str">
        <f>+I13</f>
        <v xml:space="preserve"> 12 Januari 2022</v>
      </c>
      <c r="I36" s="276"/>
    </row>
    <row r="43" spans="1:9" x14ac:dyDescent="0.25">
      <c r="G43" s="236" t="s">
        <v>38</v>
      </c>
      <c r="H43" s="236"/>
      <c r="I43" s="236"/>
    </row>
  </sheetData>
  <mergeCells count="7">
    <mergeCell ref="G43:I43"/>
    <mergeCell ref="A10:I10"/>
    <mergeCell ref="G17:H17"/>
    <mergeCell ref="G18:H18"/>
    <mergeCell ref="A19:H19"/>
    <mergeCell ref="A20:B20"/>
    <mergeCell ref="H36:I36"/>
  </mergeCells>
  <pageMargins left="0.2" right="0" top="0.75" bottom="0.75" header="0.3" footer="0.3"/>
  <pageSetup scale="90" orientation="portrait" horizontalDpi="4294967293" verticalDpi="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3"/>
  <sheetViews>
    <sheetView topLeftCell="A5" workbookViewId="0">
      <selection activeCell="D18" sqref="D18"/>
    </sheetView>
  </sheetViews>
  <sheetFormatPr defaultRowHeight="15.75" x14ac:dyDescent="0.25"/>
  <cols>
    <col min="1" max="1" width="6.42578125" style="30" customWidth="1"/>
    <col min="2" max="2" width="11.140625" style="30" customWidth="1"/>
    <col min="3" max="3" width="10" style="30" customWidth="1"/>
    <col min="4" max="4" width="29.85546875" style="30" customWidth="1"/>
    <col min="5" max="5" width="13.85546875" style="30" customWidth="1"/>
    <col min="6" max="6" width="5.28515625" style="30" customWidth="1"/>
    <col min="7" max="7" width="14.140625" style="117" bestFit="1" customWidth="1"/>
    <col min="8" max="8" width="1.5703125" style="117" customWidth="1"/>
    <col min="9" max="9" width="18.85546875" style="30" customWidth="1"/>
    <col min="10" max="16384" width="9.140625" style="30"/>
  </cols>
  <sheetData>
    <row r="2" spans="1:9" x14ac:dyDescent="0.25">
      <c r="A2" s="1" t="s">
        <v>0</v>
      </c>
    </row>
    <row r="3" spans="1:9" x14ac:dyDescent="0.25">
      <c r="A3" s="5" t="s">
        <v>1</v>
      </c>
    </row>
    <row r="4" spans="1:9" x14ac:dyDescent="0.25">
      <c r="A4" s="5" t="s">
        <v>2</v>
      </c>
    </row>
    <row r="5" spans="1:9" x14ac:dyDescent="0.25">
      <c r="A5" s="5" t="s">
        <v>3</v>
      </c>
    </row>
    <row r="6" spans="1:9" x14ac:dyDescent="0.25">
      <c r="A6" s="5" t="s">
        <v>4</v>
      </c>
    </row>
    <row r="7" spans="1:9" x14ac:dyDescent="0.25">
      <c r="A7" s="5" t="s">
        <v>5</v>
      </c>
    </row>
    <row r="9" spans="1:9" ht="16.5" thickBot="1" x14ac:dyDescent="0.3">
      <c r="A9" s="118"/>
      <c r="B9" s="118"/>
      <c r="C9" s="118"/>
      <c r="D9" s="118"/>
      <c r="E9" s="118"/>
      <c r="F9" s="118"/>
      <c r="G9" s="119"/>
      <c r="H9" s="119"/>
      <c r="I9" s="118"/>
    </row>
    <row r="10" spans="1:9" ht="19.5" thickBot="1" x14ac:dyDescent="0.3">
      <c r="A10" s="279" t="s">
        <v>6</v>
      </c>
      <c r="B10" s="280"/>
      <c r="C10" s="280"/>
      <c r="D10" s="280"/>
      <c r="E10" s="280"/>
      <c r="F10" s="280"/>
      <c r="G10" s="280"/>
      <c r="H10" s="280"/>
      <c r="I10" s="281"/>
    </row>
    <row r="12" spans="1:9" x14ac:dyDescent="0.25">
      <c r="A12" s="30" t="s">
        <v>7</v>
      </c>
      <c r="B12" s="30" t="s">
        <v>132</v>
      </c>
      <c r="G12" s="117" t="s">
        <v>9</v>
      </c>
      <c r="H12" s="120" t="s">
        <v>10</v>
      </c>
      <c r="I12" s="9" t="s">
        <v>166</v>
      </c>
    </row>
    <row r="13" spans="1:9" x14ac:dyDescent="0.25">
      <c r="G13" s="117" t="s">
        <v>12</v>
      </c>
      <c r="H13" s="120" t="s">
        <v>10</v>
      </c>
      <c r="I13" s="11" t="s">
        <v>138</v>
      </c>
    </row>
    <row r="14" spans="1:9" x14ac:dyDescent="0.25">
      <c r="G14" s="117" t="s">
        <v>15</v>
      </c>
      <c r="H14" s="120" t="s">
        <v>10</v>
      </c>
      <c r="I14" s="11" t="s">
        <v>140</v>
      </c>
    </row>
    <row r="15" spans="1:9" x14ac:dyDescent="0.25">
      <c r="A15" s="30" t="s">
        <v>18</v>
      </c>
      <c r="B15" s="9" t="s">
        <v>19</v>
      </c>
      <c r="C15" s="9"/>
      <c r="I15" s="139" t="s">
        <v>139</v>
      </c>
    </row>
    <row r="16" spans="1:9" ht="16.5" thickBot="1" x14ac:dyDescent="0.3"/>
    <row r="17" spans="1:17" x14ac:dyDescent="0.25">
      <c r="A17" s="83" t="s">
        <v>20</v>
      </c>
      <c r="B17" s="84" t="s">
        <v>21</v>
      </c>
      <c r="C17" s="84" t="s">
        <v>22</v>
      </c>
      <c r="D17" s="84" t="s">
        <v>24</v>
      </c>
      <c r="E17" s="84" t="s">
        <v>25</v>
      </c>
      <c r="F17" s="156" t="s">
        <v>26</v>
      </c>
      <c r="G17" s="271" t="s">
        <v>27</v>
      </c>
      <c r="H17" s="272"/>
      <c r="I17" s="87" t="s">
        <v>28</v>
      </c>
    </row>
    <row r="18" spans="1:17" ht="78.75" x14ac:dyDescent="0.25">
      <c r="A18" s="88">
        <v>1</v>
      </c>
      <c r="B18" s="89">
        <v>44558</v>
      </c>
      <c r="C18" s="157" t="s">
        <v>159</v>
      </c>
      <c r="D18" s="91" t="s">
        <v>167</v>
      </c>
      <c r="E18" s="91" t="s">
        <v>157</v>
      </c>
      <c r="F18" s="122">
        <v>1</v>
      </c>
      <c r="G18" s="277">
        <v>300000</v>
      </c>
      <c r="H18" s="278"/>
      <c r="I18" s="135">
        <f>G18</f>
        <v>300000</v>
      </c>
      <c r="K18"/>
    </row>
    <row r="19" spans="1:17" ht="16.5" thickBot="1" x14ac:dyDescent="0.3">
      <c r="A19" s="263" t="s">
        <v>29</v>
      </c>
      <c r="B19" s="264"/>
      <c r="C19" s="264"/>
      <c r="D19" s="264"/>
      <c r="E19" s="264"/>
      <c r="F19" s="264"/>
      <c r="G19" s="264"/>
      <c r="H19" s="265"/>
      <c r="I19" s="95">
        <f>SUM(I18:I18)</f>
        <v>300000</v>
      </c>
      <c r="K19" s="30" t="s">
        <v>13</v>
      </c>
    </row>
    <row r="20" spans="1:17" x14ac:dyDescent="0.25">
      <c r="A20" s="266"/>
      <c r="B20" s="266"/>
      <c r="C20" s="155"/>
      <c r="D20" s="155"/>
      <c r="E20" s="155"/>
      <c r="F20" s="155"/>
      <c r="G20" s="97"/>
      <c r="H20" s="97"/>
      <c r="I20" s="29"/>
    </row>
    <row r="21" spans="1:17" x14ac:dyDescent="0.25">
      <c r="A21" s="155"/>
      <c r="B21" s="155"/>
      <c r="C21" s="155"/>
      <c r="D21" s="155"/>
      <c r="E21" s="155"/>
      <c r="F21" s="155"/>
      <c r="G21" s="28" t="s">
        <v>62</v>
      </c>
      <c r="H21" s="98" t="e">
        <f>#REF!*1%</f>
        <v>#REF!</v>
      </c>
      <c r="I21" s="29">
        <f>I19*1%</f>
        <v>3000</v>
      </c>
    </row>
    <row r="22" spans="1:17" x14ac:dyDescent="0.25">
      <c r="A22" s="155"/>
      <c r="B22" s="155"/>
      <c r="C22" s="155"/>
      <c r="D22" s="155"/>
      <c r="E22" s="155"/>
      <c r="F22" s="155"/>
      <c r="G22" s="28" t="s">
        <v>134</v>
      </c>
      <c r="H22" s="29">
        <f>H20*10%</f>
        <v>0</v>
      </c>
      <c r="I22" s="29"/>
    </row>
    <row r="23" spans="1:17" ht="16.5" thickBot="1" x14ac:dyDescent="0.3">
      <c r="E23" s="1"/>
      <c r="F23" s="1"/>
      <c r="G23" s="99" t="s">
        <v>135</v>
      </c>
      <c r="H23" s="32">
        <v>0</v>
      </c>
      <c r="I23" s="32">
        <f>I19-I22</f>
        <v>300000</v>
      </c>
      <c r="Q23" s="30" t="s">
        <v>13</v>
      </c>
    </row>
    <row r="24" spans="1:17" x14ac:dyDescent="0.25">
      <c r="E24" s="1"/>
      <c r="F24" s="1"/>
      <c r="G24" s="33" t="s">
        <v>32</v>
      </c>
      <c r="H24" s="34" t="e">
        <f>H19+H21</f>
        <v>#REF!</v>
      </c>
      <c r="I24" s="34">
        <f>I23+I21</f>
        <v>303000</v>
      </c>
    </row>
    <row r="25" spans="1:17" x14ac:dyDescent="0.25">
      <c r="E25" s="1"/>
      <c r="F25" s="1"/>
      <c r="G25" s="33"/>
      <c r="H25" s="34"/>
      <c r="I25" s="34"/>
    </row>
    <row r="26" spans="1:17" x14ac:dyDescent="0.25">
      <c r="A26" s="1" t="s">
        <v>161</v>
      </c>
      <c r="D26" s="1"/>
      <c r="E26" s="1"/>
      <c r="F26" s="1"/>
      <c r="G26" s="33"/>
      <c r="H26" s="33"/>
      <c r="I26" s="34"/>
    </row>
    <row r="27" spans="1:17" x14ac:dyDescent="0.25">
      <c r="A27" s="127"/>
      <c r="D27" s="1"/>
      <c r="E27" s="1"/>
      <c r="F27" s="1"/>
      <c r="G27" s="33"/>
      <c r="H27" s="33"/>
      <c r="I27" s="34"/>
    </row>
    <row r="28" spans="1:17" x14ac:dyDescent="0.25">
      <c r="D28" s="1"/>
      <c r="E28" s="1"/>
      <c r="F28" s="1"/>
      <c r="G28" s="33"/>
      <c r="H28" s="33"/>
      <c r="I28" s="34"/>
    </row>
    <row r="29" spans="1:17" x14ac:dyDescent="0.25">
      <c r="A29" s="72" t="s">
        <v>33</v>
      </c>
    </row>
    <row r="30" spans="1:17" x14ac:dyDescent="0.25">
      <c r="A30" s="74" t="s">
        <v>34</v>
      </c>
      <c r="B30" s="128"/>
      <c r="C30" s="128"/>
      <c r="D30" s="129"/>
      <c r="E30" s="129"/>
      <c r="F30" s="129"/>
    </row>
    <row r="31" spans="1:17" x14ac:dyDescent="0.25">
      <c r="A31" s="74" t="s">
        <v>35</v>
      </c>
      <c r="B31" s="128"/>
      <c r="C31" s="128"/>
      <c r="D31" s="129"/>
      <c r="E31" s="129"/>
      <c r="F31" s="129"/>
    </row>
    <row r="32" spans="1:17" x14ac:dyDescent="0.25">
      <c r="A32" s="75" t="s">
        <v>36</v>
      </c>
      <c r="B32" s="130"/>
      <c r="C32" s="130"/>
      <c r="D32" s="129"/>
      <c r="E32" s="129"/>
      <c r="F32" s="129"/>
    </row>
    <row r="33" spans="1:9" x14ac:dyDescent="0.25">
      <c r="A33" s="78" t="s">
        <v>0</v>
      </c>
      <c r="B33" s="131"/>
      <c r="C33" s="131"/>
      <c r="D33" s="129"/>
      <c r="E33" s="129"/>
      <c r="F33" s="129"/>
    </row>
    <row r="34" spans="1:9" x14ac:dyDescent="0.25">
      <c r="A34" s="137"/>
      <c r="B34" s="137"/>
      <c r="C34" s="137"/>
    </row>
    <row r="35" spans="1:9" x14ac:dyDescent="0.25">
      <c r="A35" s="132"/>
      <c r="B35" s="132"/>
      <c r="C35" s="132"/>
    </row>
    <row r="36" spans="1:9" x14ac:dyDescent="0.25">
      <c r="G36" s="133" t="s">
        <v>48</v>
      </c>
      <c r="H36" s="275" t="str">
        <f>+I13</f>
        <v xml:space="preserve"> 12 Januari 2022</v>
      </c>
      <c r="I36" s="276"/>
    </row>
    <row r="43" spans="1:9" x14ac:dyDescent="0.25">
      <c r="G43" s="236" t="s">
        <v>38</v>
      </c>
      <c r="H43" s="236"/>
      <c r="I43" s="236"/>
    </row>
  </sheetData>
  <mergeCells count="7">
    <mergeCell ref="G43:I43"/>
    <mergeCell ref="A10:I10"/>
    <mergeCell ref="G17:H17"/>
    <mergeCell ref="G18:H18"/>
    <mergeCell ref="A19:H19"/>
    <mergeCell ref="A20:B20"/>
    <mergeCell ref="H36:I36"/>
  </mergeCells>
  <pageMargins left="0.2" right="0" top="0.75" bottom="0.75" header="0.3" footer="0.3"/>
  <pageSetup scale="90" orientation="portrait" horizontalDpi="4294967293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3"/>
  <sheetViews>
    <sheetView topLeftCell="A5" workbookViewId="0">
      <selection activeCell="B18" sqref="B18"/>
    </sheetView>
  </sheetViews>
  <sheetFormatPr defaultRowHeight="15.75" x14ac:dyDescent="0.25"/>
  <cols>
    <col min="1" max="1" width="6.42578125" style="30" customWidth="1"/>
    <col min="2" max="2" width="11.140625" style="30" customWidth="1"/>
    <col min="3" max="3" width="10" style="30" customWidth="1"/>
    <col min="4" max="4" width="29.85546875" style="30" customWidth="1"/>
    <col min="5" max="5" width="13.85546875" style="30" customWidth="1"/>
    <col min="6" max="6" width="5.28515625" style="30" customWidth="1"/>
    <col min="7" max="7" width="14.140625" style="117" bestFit="1" customWidth="1"/>
    <col min="8" max="8" width="1.5703125" style="117" customWidth="1"/>
    <col min="9" max="9" width="18.85546875" style="30" customWidth="1"/>
    <col min="10" max="16384" width="9.140625" style="30"/>
  </cols>
  <sheetData>
    <row r="2" spans="1:9" x14ac:dyDescent="0.25">
      <c r="A2" s="1" t="s">
        <v>0</v>
      </c>
    </row>
    <row r="3" spans="1:9" x14ac:dyDescent="0.25">
      <c r="A3" s="5" t="s">
        <v>1</v>
      </c>
    </row>
    <row r="4" spans="1:9" x14ac:dyDescent="0.25">
      <c r="A4" s="5" t="s">
        <v>2</v>
      </c>
    </row>
    <row r="5" spans="1:9" x14ac:dyDescent="0.25">
      <c r="A5" s="5" t="s">
        <v>3</v>
      </c>
    </row>
    <row r="6" spans="1:9" x14ac:dyDescent="0.25">
      <c r="A6" s="5" t="s">
        <v>4</v>
      </c>
    </row>
    <row r="7" spans="1:9" x14ac:dyDescent="0.25">
      <c r="A7" s="5" t="s">
        <v>5</v>
      </c>
    </row>
    <row r="9" spans="1:9" ht="16.5" thickBot="1" x14ac:dyDescent="0.3">
      <c r="A9" s="118"/>
      <c r="B9" s="118"/>
      <c r="C9" s="118"/>
      <c r="D9" s="118"/>
      <c r="E9" s="118"/>
      <c r="F9" s="118"/>
      <c r="G9" s="119"/>
      <c r="H9" s="119"/>
      <c r="I9" s="118"/>
    </row>
    <row r="10" spans="1:9" ht="19.5" thickBot="1" x14ac:dyDescent="0.3">
      <c r="A10" s="279" t="s">
        <v>6</v>
      </c>
      <c r="B10" s="280"/>
      <c r="C10" s="280"/>
      <c r="D10" s="280"/>
      <c r="E10" s="280"/>
      <c r="F10" s="280"/>
      <c r="G10" s="280"/>
      <c r="H10" s="280"/>
      <c r="I10" s="281"/>
    </row>
    <row r="12" spans="1:9" x14ac:dyDescent="0.25">
      <c r="A12" s="30" t="s">
        <v>7</v>
      </c>
      <c r="B12" s="30" t="s">
        <v>132</v>
      </c>
      <c r="G12" s="117" t="s">
        <v>9</v>
      </c>
      <c r="H12" s="120" t="s">
        <v>10</v>
      </c>
      <c r="I12" s="9" t="s">
        <v>168</v>
      </c>
    </row>
    <row r="13" spans="1:9" x14ac:dyDescent="0.25">
      <c r="G13" s="117" t="s">
        <v>12</v>
      </c>
      <c r="H13" s="120" t="s">
        <v>10</v>
      </c>
      <c r="I13" s="11" t="s">
        <v>138</v>
      </c>
    </row>
    <row r="14" spans="1:9" x14ac:dyDescent="0.25">
      <c r="G14" s="117" t="s">
        <v>15</v>
      </c>
      <c r="H14" s="120" t="s">
        <v>10</v>
      </c>
      <c r="I14" s="11" t="s">
        <v>140</v>
      </c>
    </row>
    <row r="15" spans="1:9" x14ac:dyDescent="0.25">
      <c r="A15" s="30" t="s">
        <v>18</v>
      </c>
      <c r="B15" s="9" t="s">
        <v>19</v>
      </c>
      <c r="C15" s="9"/>
      <c r="I15" s="139" t="s">
        <v>139</v>
      </c>
    </row>
    <row r="16" spans="1:9" ht="16.5" thickBot="1" x14ac:dyDescent="0.3"/>
    <row r="17" spans="1:17" x14ac:dyDescent="0.25">
      <c r="A17" s="83" t="s">
        <v>20</v>
      </c>
      <c r="B17" s="84" t="s">
        <v>21</v>
      </c>
      <c r="C17" s="84" t="s">
        <v>22</v>
      </c>
      <c r="D17" s="84" t="s">
        <v>24</v>
      </c>
      <c r="E17" s="84" t="s">
        <v>25</v>
      </c>
      <c r="F17" s="156" t="s">
        <v>26</v>
      </c>
      <c r="G17" s="271" t="s">
        <v>27</v>
      </c>
      <c r="H17" s="272"/>
      <c r="I17" s="87" t="s">
        <v>28</v>
      </c>
    </row>
    <row r="18" spans="1:17" ht="78.75" x14ac:dyDescent="0.25">
      <c r="A18" s="88">
        <v>1</v>
      </c>
      <c r="B18" s="89">
        <v>44558</v>
      </c>
      <c r="C18" s="157" t="s">
        <v>159</v>
      </c>
      <c r="D18" s="91" t="s">
        <v>169</v>
      </c>
      <c r="E18" s="91" t="s">
        <v>157</v>
      </c>
      <c r="F18" s="122">
        <v>1</v>
      </c>
      <c r="G18" s="277">
        <v>300000</v>
      </c>
      <c r="H18" s="278"/>
      <c r="I18" s="135">
        <f>G18</f>
        <v>300000</v>
      </c>
      <c r="K18"/>
    </row>
    <row r="19" spans="1:17" ht="16.5" thickBot="1" x14ac:dyDescent="0.3">
      <c r="A19" s="263" t="s">
        <v>29</v>
      </c>
      <c r="B19" s="264"/>
      <c r="C19" s="264"/>
      <c r="D19" s="264"/>
      <c r="E19" s="264"/>
      <c r="F19" s="264"/>
      <c r="G19" s="264"/>
      <c r="H19" s="265"/>
      <c r="I19" s="95">
        <f>SUM(I18:I18)</f>
        <v>300000</v>
      </c>
      <c r="K19" s="30" t="s">
        <v>13</v>
      </c>
    </row>
    <row r="20" spans="1:17" x14ac:dyDescent="0.25">
      <c r="A20" s="266"/>
      <c r="B20" s="266"/>
      <c r="C20" s="155"/>
      <c r="D20" s="155"/>
      <c r="E20" s="155"/>
      <c r="F20" s="155"/>
      <c r="G20" s="97"/>
      <c r="H20" s="97"/>
      <c r="I20" s="29"/>
    </row>
    <row r="21" spans="1:17" x14ac:dyDescent="0.25">
      <c r="A21" s="155"/>
      <c r="B21" s="155"/>
      <c r="C21" s="155"/>
      <c r="D21" s="155"/>
      <c r="E21" s="155"/>
      <c r="F21" s="155"/>
      <c r="G21" s="28" t="s">
        <v>62</v>
      </c>
      <c r="H21" s="98" t="e">
        <f>#REF!*1%</f>
        <v>#REF!</v>
      </c>
      <c r="I21" s="29">
        <f>I19*1%</f>
        <v>3000</v>
      </c>
    </row>
    <row r="22" spans="1:17" x14ac:dyDescent="0.25">
      <c r="A22" s="155"/>
      <c r="B22" s="155"/>
      <c r="C22" s="155"/>
      <c r="D22" s="155"/>
      <c r="E22" s="155"/>
      <c r="F22" s="155"/>
      <c r="G22" s="28" t="s">
        <v>134</v>
      </c>
      <c r="H22" s="29">
        <f>H20*10%</f>
        <v>0</v>
      </c>
      <c r="I22" s="29"/>
    </row>
    <row r="23" spans="1:17" ht="16.5" thickBot="1" x14ac:dyDescent="0.3">
      <c r="E23" s="1"/>
      <c r="F23" s="1"/>
      <c r="G23" s="99" t="s">
        <v>135</v>
      </c>
      <c r="H23" s="32">
        <v>0</v>
      </c>
      <c r="I23" s="32">
        <f>I19-I22</f>
        <v>300000</v>
      </c>
      <c r="Q23" s="30" t="s">
        <v>13</v>
      </c>
    </row>
    <row r="24" spans="1:17" x14ac:dyDescent="0.25">
      <c r="E24" s="1"/>
      <c r="F24" s="1"/>
      <c r="G24" s="33" t="s">
        <v>32</v>
      </c>
      <c r="H24" s="34" t="e">
        <f>H19+H21</f>
        <v>#REF!</v>
      </c>
      <c r="I24" s="34">
        <f>I23+I21</f>
        <v>303000</v>
      </c>
    </row>
    <row r="25" spans="1:17" x14ac:dyDescent="0.25">
      <c r="E25" s="1"/>
      <c r="F25" s="1"/>
      <c r="G25" s="33"/>
      <c r="H25" s="34"/>
      <c r="I25" s="34"/>
    </row>
    <row r="26" spans="1:17" x14ac:dyDescent="0.25">
      <c r="A26" s="1" t="s">
        <v>161</v>
      </c>
      <c r="D26" s="1"/>
      <c r="E26" s="1"/>
      <c r="F26" s="1"/>
      <c r="G26" s="33"/>
      <c r="H26" s="33"/>
      <c r="I26" s="34"/>
    </row>
    <row r="27" spans="1:17" x14ac:dyDescent="0.25">
      <c r="A27" s="127"/>
      <c r="D27" s="1"/>
      <c r="E27" s="1"/>
      <c r="F27" s="1"/>
      <c r="G27" s="33"/>
      <c r="H27" s="33"/>
      <c r="I27" s="34"/>
    </row>
    <row r="28" spans="1:17" x14ac:dyDescent="0.25">
      <c r="D28" s="1"/>
      <c r="E28" s="1"/>
      <c r="F28" s="1"/>
      <c r="G28" s="33"/>
      <c r="H28" s="33"/>
      <c r="I28" s="34"/>
    </row>
    <row r="29" spans="1:17" x14ac:dyDescent="0.25">
      <c r="A29" s="72" t="s">
        <v>33</v>
      </c>
    </row>
    <row r="30" spans="1:17" x14ac:dyDescent="0.25">
      <c r="A30" s="74" t="s">
        <v>34</v>
      </c>
      <c r="B30" s="128"/>
      <c r="C30" s="128"/>
      <c r="D30" s="129"/>
      <c r="E30" s="129"/>
      <c r="F30" s="129"/>
    </row>
    <row r="31" spans="1:17" x14ac:dyDescent="0.25">
      <c r="A31" s="74" t="s">
        <v>35</v>
      </c>
      <c r="B31" s="128"/>
      <c r="C31" s="128"/>
      <c r="D31" s="129"/>
      <c r="E31" s="129"/>
      <c r="F31" s="129"/>
    </row>
    <row r="32" spans="1:17" x14ac:dyDescent="0.25">
      <c r="A32" s="75" t="s">
        <v>36</v>
      </c>
      <c r="B32" s="130"/>
      <c r="C32" s="130"/>
      <c r="D32" s="129"/>
      <c r="E32" s="129"/>
      <c r="F32" s="129"/>
    </row>
    <row r="33" spans="1:9" x14ac:dyDescent="0.25">
      <c r="A33" s="78" t="s">
        <v>0</v>
      </c>
      <c r="B33" s="131"/>
      <c r="C33" s="131"/>
      <c r="D33" s="129"/>
      <c r="E33" s="129"/>
      <c r="F33" s="129"/>
    </row>
    <row r="34" spans="1:9" x14ac:dyDescent="0.25">
      <c r="A34" s="137"/>
      <c r="B34" s="137"/>
      <c r="C34" s="137"/>
    </row>
    <row r="35" spans="1:9" x14ac:dyDescent="0.25">
      <c r="A35" s="132"/>
      <c r="B35" s="132"/>
      <c r="C35" s="132"/>
    </row>
    <row r="36" spans="1:9" x14ac:dyDescent="0.25">
      <c r="G36" s="133" t="s">
        <v>48</v>
      </c>
      <c r="H36" s="275" t="str">
        <f>+I13</f>
        <v xml:space="preserve"> 12 Januari 2022</v>
      </c>
      <c r="I36" s="276"/>
    </row>
    <row r="43" spans="1:9" x14ac:dyDescent="0.25">
      <c r="G43" s="236" t="s">
        <v>38</v>
      </c>
      <c r="H43" s="236"/>
      <c r="I43" s="236"/>
    </row>
  </sheetData>
  <mergeCells count="7">
    <mergeCell ref="G43:I43"/>
    <mergeCell ref="A10:I10"/>
    <mergeCell ref="G17:H17"/>
    <mergeCell ref="G18:H18"/>
    <mergeCell ref="A19:H19"/>
    <mergeCell ref="A20:B20"/>
    <mergeCell ref="H36:I36"/>
  </mergeCells>
  <pageMargins left="0.2" right="0" top="0.75" bottom="0.75" header="0.3" footer="0.3"/>
  <pageSetup scale="90" orientation="portrait" horizontalDpi="4294967293" verticalDpi="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3"/>
  <sheetViews>
    <sheetView topLeftCell="A5" workbookViewId="0">
      <selection activeCell="D18" sqref="D18"/>
    </sheetView>
  </sheetViews>
  <sheetFormatPr defaultRowHeight="15.75" x14ac:dyDescent="0.25"/>
  <cols>
    <col min="1" max="1" width="6.42578125" style="30" customWidth="1"/>
    <col min="2" max="2" width="11.140625" style="30" customWidth="1"/>
    <col min="3" max="3" width="10" style="30" customWidth="1"/>
    <col min="4" max="4" width="29.85546875" style="30" customWidth="1"/>
    <col min="5" max="5" width="13.85546875" style="30" customWidth="1"/>
    <col min="6" max="6" width="5.28515625" style="30" customWidth="1"/>
    <col min="7" max="7" width="14.140625" style="117" bestFit="1" customWidth="1"/>
    <col min="8" max="8" width="1.5703125" style="117" customWidth="1"/>
    <col min="9" max="9" width="18.85546875" style="30" customWidth="1"/>
    <col min="10" max="16384" width="9.140625" style="30"/>
  </cols>
  <sheetData>
    <row r="2" spans="1:9" x14ac:dyDescent="0.25">
      <c r="A2" s="1" t="s">
        <v>0</v>
      </c>
    </row>
    <row r="3" spans="1:9" x14ac:dyDescent="0.25">
      <c r="A3" s="5" t="s">
        <v>1</v>
      </c>
    </row>
    <row r="4" spans="1:9" x14ac:dyDescent="0.25">
      <c r="A4" s="5" t="s">
        <v>2</v>
      </c>
    </row>
    <row r="5" spans="1:9" x14ac:dyDescent="0.25">
      <c r="A5" s="5" t="s">
        <v>3</v>
      </c>
    </row>
    <row r="6" spans="1:9" x14ac:dyDescent="0.25">
      <c r="A6" s="5" t="s">
        <v>4</v>
      </c>
    </row>
    <row r="7" spans="1:9" x14ac:dyDescent="0.25">
      <c r="A7" s="5" t="s">
        <v>5</v>
      </c>
    </row>
    <row r="9" spans="1:9" ht="16.5" thickBot="1" x14ac:dyDescent="0.3">
      <c r="A9" s="118"/>
      <c r="B9" s="118"/>
      <c r="C9" s="118"/>
      <c r="D9" s="118"/>
      <c r="E9" s="118"/>
      <c r="F9" s="118"/>
      <c r="G9" s="119"/>
      <c r="H9" s="119"/>
      <c r="I9" s="118"/>
    </row>
    <row r="10" spans="1:9" ht="19.5" thickBot="1" x14ac:dyDescent="0.3">
      <c r="A10" s="279" t="s">
        <v>6</v>
      </c>
      <c r="B10" s="280"/>
      <c r="C10" s="280"/>
      <c r="D10" s="280"/>
      <c r="E10" s="280"/>
      <c r="F10" s="280"/>
      <c r="G10" s="280"/>
      <c r="H10" s="280"/>
      <c r="I10" s="281"/>
    </row>
    <row r="12" spans="1:9" x14ac:dyDescent="0.25">
      <c r="A12" s="30" t="s">
        <v>7</v>
      </c>
      <c r="B12" s="30" t="s">
        <v>132</v>
      </c>
      <c r="G12" s="117" t="s">
        <v>9</v>
      </c>
      <c r="H12" s="120" t="s">
        <v>10</v>
      </c>
      <c r="I12" s="9" t="s">
        <v>170</v>
      </c>
    </row>
    <row r="13" spans="1:9" x14ac:dyDescent="0.25">
      <c r="G13" s="117" t="s">
        <v>12</v>
      </c>
      <c r="H13" s="120" t="s">
        <v>10</v>
      </c>
      <c r="I13" s="11" t="s">
        <v>138</v>
      </c>
    </row>
    <row r="14" spans="1:9" x14ac:dyDescent="0.25">
      <c r="G14" s="117" t="s">
        <v>15</v>
      </c>
      <c r="H14" s="120" t="s">
        <v>10</v>
      </c>
      <c r="I14" s="11" t="s">
        <v>140</v>
      </c>
    </row>
    <row r="15" spans="1:9" x14ac:dyDescent="0.25">
      <c r="A15" s="30" t="s">
        <v>18</v>
      </c>
      <c r="B15" s="9" t="s">
        <v>19</v>
      </c>
      <c r="C15" s="9"/>
      <c r="I15" s="139" t="s">
        <v>139</v>
      </c>
    </row>
    <row r="16" spans="1:9" ht="16.5" thickBot="1" x14ac:dyDescent="0.3"/>
    <row r="17" spans="1:17" x14ac:dyDescent="0.25">
      <c r="A17" s="83" t="s">
        <v>20</v>
      </c>
      <c r="B17" s="84" t="s">
        <v>21</v>
      </c>
      <c r="C17" s="84" t="s">
        <v>22</v>
      </c>
      <c r="D17" s="84" t="s">
        <v>24</v>
      </c>
      <c r="E17" s="84" t="s">
        <v>25</v>
      </c>
      <c r="F17" s="156" t="s">
        <v>26</v>
      </c>
      <c r="G17" s="271" t="s">
        <v>27</v>
      </c>
      <c r="H17" s="272"/>
      <c r="I17" s="87" t="s">
        <v>28</v>
      </c>
    </row>
    <row r="18" spans="1:17" ht="78.75" x14ac:dyDescent="0.25">
      <c r="A18" s="88">
        <v>1</v>
      </c>
      <c r="B18" s="89">
        <v>44558</v>
      </c>
      <c r="C18" s="157" t="s">
        <v>159</v>
      </c>
      <c r="D18" s="91" t="s">
        <v>171</v>
      </c>
      <c r="E18" s="91" t="s">
        <v>157</v>
      </c>
      <c r="F18" s="122">
        <v>1</v>
      </c>
      <c r="G18" s="277">
        <v>300000</v>
      </c>
      <c r="H18" s="278"/>
      <c r="I18" s="135">
        <f>G18</f>
        <v>300000</v>
      </c>
      <c r="K18"/>
    </row>
    <row r="19" spans="1:17" ht="16.5" thickBot="1" x14ac:dyDescent="0.3">
      <c r="A19" s="263" t="s">
        <v>29</v>
      </c>
      <c r="B19" s="264"/>
      <c r="C19" s="264"/>
      <c r="D19" s="264"/>
      <c r="E19" s="264"/>
      <c r="F19" s="264"/>
      <c r="G19" s="264"/>
      <c r="H19" s="265"/>
      <c r="I19" s="95">
        <f>SUM(I18:I18)</f>
        <v>300000</v>
      </c>
      <c r="K19" s="30" t="s">
        <v>13</v>
      </c>
    </row>
    <row r="20" spans="1:17" x14ac:dyDescent="0.25">
      <c r="A20" s="266"/>
      <c r="B20" s="266"/>
      <c r="C20" s="155"/>
      <c r="D20" s="155"/>
      <c r="E20" s="155"/>
      <c r="F20" s="155"/>
      <c r="G20" s="97"/>
      <c r="H20" s="97"/>
      <c r="I20" s="29"/>
    </row>
    <row r="21" spans="1:17" x14ac:dyDescent="0.25">
      <c r="A21" s="155"/>
      <c r="B21" s="155"/>
      <c r="C21" s="155"/>
      <c r="D21" s="155"/>
      <c r="E21" s="155"/>
      <c r="F21" s="155"/>
      <c r="G21" s="28" t="s">
        <v>62</v>
      </c>
      <c r="H21" s="98" t="e">
        <f>#REF!*1%</f>
        <v>#REF!</v>
      </c>
      <c r="I21" s="29">
        <f>I19*1%</f>
        <v>3000</v>
      </c>
    </row>
    <row r="22" spans="1:17" x14ac:dyDescent="0.25">
      <c r="A22" s="155"/>
      <c r="B22" s="155"/>
      <c r="C22" s="155"/>
      <c r="D22" s="155"/>
      <c r="E22" s="155"/>
      <c r="F22" s="155"/>
      <c r="G22" s="28" t="s">
        <v>134</v>
      </c>
      <c r="H22" s="29">
        <f>H20*10%</f>
        <v>0</v>
      </c>
      <c r="I22" s="29"/>
    </row>
    <row r="23" spans="1:17" ht="16.5" thickBot="1" x14ac:dyDescent="0.3">
      <c r="E23" s="1"/>
      <c r="F23" s="1"/>
      <c r="G23" s="99" t="s">
        <v>135</v>
      </c>
      <c r="H23" s="32">
        <v>0</v>
      </c>
      <c r="I23" s="32">
        <f>I19-I22</f>
        <v>300000</v>
      </c>
      <c r="Q23" s="30" t="s">
        <v>13</v>
      </c>
    </row>
    <row r="24" spans="1:17" x14ac:dyDescent="0.25">
      <c r="E24" s="1"/>
      <c r="F24" s="1"/>
      <c r="G24" s="33" t="s">
        <v>32</v>
      </c>
      <c r="H24" s="34" t="e">
        <f>H19+H21</f>
        <v>#REF!</v>
      </c>
      <c r="I24" s="34">
        <f>I23+I21</f>
        <v>303000</v>
      </c>
    </row>
    <row r="25" spans="1:17" x14ac:dyDescent="0.25">
      <c r="E25" s="1"/>
      <c r="F25" s="1"/>
      <c r="G25" s="33"/>
      <c r="H25" s="34"/>
      <c r="I25" s="34"/>
    </row>
    <row r="26" spans="1:17" x14ac:dyDescent="0.25">
      <c r="A26" s="1" t="s">
        <v>161</v>
      </c>
      <c r="D26" s="1"/>
      <c r="E26" s="1"/>
      <c r="F26" s="1"/>
      <c r="G26" s="33"/>
      <c r="H26" s="33"/>
      <c r="I26" s="34"/>
    </row>
    <row r="27" spans="1:17" x14ac:dyDescent="0.25">
      <c r="A27" s="127"/>
      <c r="D27" s="1"/>
      <c r="E27" s="1"/>
      <c r="F27" s="1"/>
      <c r="G27" s="33"/>
      <c r="H27" s="33"/>
      <c r="I27" s="34"/>
    </row>
    <row r="28" spans="1:17" x14ac:dyDescent="0.25">
      <c r="D28" s="1"/>
      <c r="E28" s="1"/>
      <c r="F28" s="1"/>
      <c r="G28" s="33"/>
      <c r="H28" s="33"/>
      <c r="I28" s="34"/>
    </row>
    <row r="29" spans="1:17" x14ac:dyDescent="0.25">
      <c r="A29" s="72" t="s">
        <v>33</v>
      </c>
    </row>
    <row r="30" spans="1:17" x14ac:dyDescent="0.25">
      <c r="A30" s="74" t="s">
        <v>34</v>
      </c>
      <c r="B30" s="128"/>
      <c r="C30" s="128"/>
      <c r="D30" s="129"/>
      <c r="E30" s="129"/>
      <c r="F30" s="129"/>
    </row>
    <row r="31" spans="1:17" x14ac:dyDescent="0.25">
      <c r="A31" s="74" t="s">
        <v>35</v>
      </c>
      <c r="B31" s="128"/>
      <c r="C31" s="128"/>
      <c r="D31" s="129"/>
      <c r="E31" s="129"/>
      <c r="F31" s="129"/>
    </row>
    <row r="32" spans="1:17" x14ac:dyDescent="0.25">
      <c r="A32" s="75" t="s">
        <v>36</v>
      </c>
      <c r="B32" s="130"/>
      <c r="C32" s="130"/>
      <c r="D32" s="129"/>
      <c r="E32" s="129"/>
      <c r="F32" s="129"/>
    </row>
    <row r="33" spans="1:9" x14ac:dyDescent="0.25">
      <c r="A33" s="78" t="s">
        <v>0</v>
      </c>
      <c r="B33" s="131"/>
      <c r="C33" s="131"/>
      <c r="D33" s="129"/>
      <c r="E33" s="129"/>
      <c r="F33" s="129"/>
    </row>
    <row r="34" spans="1:9" x14ac:dyDescent="0.25">
      <c r="A34" s="137"/>
      <c r="B34" s="137"/>
      <c r="C34" s="137"/>
    </row>
    <row r="35" spans="1:9" x14ac:dyDescent="0.25">
      <c r="A35" s="132"/>
      <c r="B35" s="132"/>
      <c r="C35" s="132"/>
    </row>
    <row r="36" spans="1:9" x14ac:dyDescent="0.25">
      <c r="G36" s="133" t="s">
        <v>48</v>
      </c>
      <c r="H36" s="275" t="str">
        <f>+I13</f>
        <v xml:space="preserve"> 12 Januari 2022</v>
      </c>
      <c r="I36" s="276"/>
    </row>
    <row r="43" spans="1:9" x14ac:dyDescent="0.25">
      <c r="G43" s="236" t="s">
        <v>38</v>
      </c>
      <c r="H43" s="236"/>
      <c r="I43" s="236"/>
    </row>
  </sheetData>
  <mergeCells count="7">
    <mergeCell ref="G43:I43"/>
    <mergeCell ref="A10:I10"/>
    <mergeCell ref="G17:H17"/>
    <mergeCell ref="G18:H18"/>
    <mergeCell ref="A19:H19"/>
    <mergeCell ref="A20:B20"/>
    <mergeCell ref="H36:I36"/>
  </mergeCells>
  <pageMargins left="0.2" right="0" top="0.75" bottom="0.75" header="0.3" footer="0.3"/>
  <pageSetup scale="90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43"/>
  <sheetViews>
    <sheetView topLeftCell="A10" workbookViewId="0">
      <selection activeCell="J27" sqref="J27"/>
    </sheetView>
  </sheetViews>
  <sheetFormatPr defaultRowHeight="15" x14ac:dyDescent="0.25"/>
  <cols>
    <col min="1" max="1" width="4.85546875" customWidth="1"/>
    <col min="2" max="2" width="10.28515625" customWidth="1"/>
    <col min="3" max="3" width="8.7109375" customWidth="1"/>
    <col min="4" max="4" width="24" customWidth="1"/>
    <col min="5" max="5" width="12.7109375" customWidth="1"/>
    <col min="6" max="6" width="6" customWidth="1"/>
    <col min="7" max="7" width="5.140625" customWidth="1"/>
    <col min="8" max="8" width="13.28515625" style="44" customWidth="1"/>
    <col min="9" max="9" width="1.5703125" style="44" customWidth="1"/>
    <col min="10" max="10" width="18.140625" customWidth="1"/>
  </cols>
  <sheetData>
    <row r="2" spans="1:16" x14ac:dyDescent="0.25">
      <c r="A2" s="43" t="s">
        <v>0</v>
      </c>
      <c r="B2" s="43"/>
      <c r="C2" s="43"/>
    </row>
    <row r="3" spans="1:16" x14ac:dyDescent="0.25">
      <c r="A3" s="5" t="s">
        <v>1</v>
      </c>
      <c r="B3" s="45"/>
      <c r="C3" s="45"/>
    </row>
    <row r="4" spans="1:16" x14ac:dyDescent="0.25">
      <c r="A4" s="5" t="s">
        <v>2</v>
      </c>
      <c r="B4" s="45"/>
      <c r="C4" s="45"/>
    </row>
    <row r="5" spans="1:16" x14ac:dyDescent="0.25">
      <c r="A5" s="5" t="s">
        <v>3</v>
      </c>
      <c r="B5" s="45"/>
      <c r="C5" s="45"/>
    </row>
    <row r="6" spans="1:16" x14ac:dyDescent="0.25">
      <c r="A6" s="5" t="s">
        <v>4</v>
      </c>
      <c r="B6" s="45"/>
      <c r="C6" s="45"/>
      <c r="D6" s="45"/>
    </row>
    <row r="7" spans="1:16" x14ac:dyDescent="0.25">
      <c r="A7" s="5" t="s">
        <v>5</v>
      </c>
      <c r="B7" s="45"/>
      <c r="C7" s="45"/>
      <c r="D7" s="45"/>
    </row>
    <row r="9" spans="1:16" ht="15.75" thickBot="1" x14ac:dyDescent="0.3">
      <c r="A9" s="46"/>
      <c r="B9" s="46"/>
      <c r="C9" s="46"/>
      <c r="D9" s="46"/>
      <c r="E9" s="46"/>
      <c r="F9" s="46"/>
      <c r="G9" s="46"/>
      <c r="H9" s="47"/>
      <c r="I9" s="47"/>
      <c r="J9" s="46"/>
    </row>
    <row r="10" spans="1:16" ht="24" thickBot="1" x14ac:dyDescent="0.4">
      <c r="A10" s="253" t="s">
        <v>6</v>
      </c>
      <c r="B10" s="254"/>
      <c r="C10" s="254"/>
      <c r="D10" s="254"/>
      <c r="E10" s="254"/>
      <c r="F10" s="254"/>
      <c r="G10" s="254"/>
      <c r="H10" s="254"/>
      <c r="I10" s="254"/>
      <c r="J10" s="255"/>
    </row>
    <row r="12" spans="1:16" ht="15.75" x14ac:dyDescent="0.25">
      <c r="A12" t="s">
        <v>7</v>
      </c>
      <c r="B12" t="s">
        <v>41</v>
      </c>
      <c r="H12" s="44" t="s">
        <v>9</v>
      </c>
      <c r="I12" s="48" t="s">
        <v>10</v>
      </c>
      <c r="J12" s="9" t="s">
        <v>49</v>
      </c>
    </row>
    <row r="13" spans="1:16" ht="15.75" x14ac:dyDescent="0.25">
      <c r="B13" s="49" t="s">
        <v>42</v>
      </c>
      <c r="C13" s="49"/>
      <c r="E13" s="49"/>
      <c r="H13" s="44" t="s">
        <v>12</v>
      </c>
      <c r="I13" s="48" t="s">
        <v>10</v>
      </c>
      <c r="J13" s="11" t="s">
        <v>39</v>
      </c>
      <c r="P13" t="s">
        <v>13</v>
      </c>
    </row>
    <row r="14" spans="1:16" ht="15.75" x14ac:dyDescent="0.25">
      <c r="B14" s="49" t="s">
        <v>43</v>
      </c>
      <c r="C14" s="49"/>
      <c r="E14" s="49"/>
      <c r="H14" s="44" t="s">
        <v>15</v>
      </c>
      <c r="I14" s="48" t="s">
        <v>10</v>
      </c>
      <c r="J14" s="50" t="s">
        <v>40</v>
      </c>
    </row>
    <row r="15" spans="1:16" x14ac:dyDescent="0.25">
      <c r="B15" s="49"/>
      <c r="C15" s="49"/>
      <c r="E15" s="49"/>
      <c r="H15" s="44" t="s">
        <v>17</v>
      </c>
      <c r="I15" s="44" t="s">
        <v>10</v>
      </c>
      <c r="J15" s="82" t="s">
        <v>53</v>
      </c>
    </row>
    <row r="16" spans="1:16" x14ac:dyDescent="0.25">
      <c r="B16" s="49"/>
      <c r="C16" s="49"/>
      <c r="E16" s="49"/>
      <c r="J16" s="51"/>
    </row>
    <row r="17" spans="1:10" x14ac:dyDescent="0.25">
      <c r="A17" t="s">
        <v>18</v>
      </c>
      <c r="B17" t="s">
        <v>19</v>
      </c>
    </row>
    <row r="18" spans="1:10" ht="11.25" customHeight="1" thickBot="1" x14ac:dyDescent="0.3"/>
    <row r="19" spans="1:10" x14ac:dyDescent="0.25">
      <c r="A19" s="52" t="s">
        <v>20</v>
      </c>
      <c r="B19" s="53" t="s">
        <v>21</v>
      </c>
      <c r="C19" s="53" t="s">
        <v>22</v>
      </c>
      <c r="D19" s="53" t="s">
        <v>24</v>
      </c>
      <c r="E19" s="53" t="s">
        <v>25</v>
      </c>
      <c r="F19" s="53" t="s">
        <v>44</v>
      </c>
      <c r="G19" s="53" t="s">
        <v>45</v>
      </c>
      <c r="H19" s="256" t="s">
        <v>27</v>
      </c>
      <c r="I19" s="257"/>
      <c r="J19" s="54" t="s">
        <v>28</v>
      </c>
    </row>
    <row r="20" spans="1:10" ht="58.5" customHeight="1" x14ac:dyDescent="0.25">
      <c r="A20" s="55">
        <v>1</v>
      </c>
      <c r="B20" s="56">
        <v>44560</v>
      </c>
      <c r="C20" s="57">
        <v>402870</v>
      </c>
      <c r="D20" s="58" t="s">
        <v>54</v>
      </c>
      <c r="E20" s="58" t="s">
        <v>55</v>
      </c>
      <c r="F20" s="59">
        <v>1</v>
      </c>
      <c r="G20" s="59">
        <v>3</v>
      </c>
      <c r="H20" s="258">
        <v>1600000</v>
      </c>
      <c r="I20" s="259"/>
      <c r="J20" s="60">
        <f>H20</f>
        <v>1600000</v>
      </c>
    </row>
    <row r="21" spans="1:10" ht="29.25" customHeight="1" thickBot="1" x14ac:dyDescent="0.3">
      <c r="A21" s="260" t="s">
        <v>29</v>
      </c>
      <c r="B21" s="261"/>
      <c r="C21" s="261"/>
      <c r="D21" s="261"/>
      <c r="E21" s="261"/>
      <c r="F21" s="261"/>
      <c r="G21" s="261"/>
      <c r="H21" s="261"/>
      <c r="I21" s="262"/>
      <c r="J21" s="61">
        <f>SUM(J20:J20)</f>
        <v>1600000</v>
      </c>
    </row>
    <row r="22" spans="1:10" ht="8.25" customHeight="1" x14ac:dyDescent="0.25">
      <c r="A22" s="250"/>
      <c r="B22" s="250"/>
      <c r="C22" s="250"/>
      <c r="D22" s="250"/>
      <c r="E22" s="250"/>
      <c r="F22" s="62"/>
      <c r="G22" s="62"/>
      <c r="H22" s="63"/>
      <c r="I22" s="63"/>
      <c r="J22" s="64"/>
    </row>
    <row r="23" spans="1:10" ht="18" customHeight="1" x14ac:dyDescent="0.25">
      <c r="A23" s="65"/>
      <c r="B23" s="65"/>
      <c r="C23" s="65"/>
      <c r="D23" s="65"/>
      <c r="E23" s="65"/>
      <c r="F23" s="62"/>
      <c r="G23" s="62"/>
      <c r="H23" s="66" t="s">
        <v>46</v>
      </c>
      <c r="I23" s="63"/>
      <c r="J23" s="64">
        <f>J21*1%</f>
        <v>16000</v>
      </c>
    </row>
    <row r="24" spans="1:10" ht="18" customHeight="1" thickBot="1" x14ac:dyDescent="0.3">
      <c r="A24" s="62"/>
      <c r="B24" s="62"/>
      <c r="C24" s="62"/>
      <c r="D24" s="62"/>
      <c r="E24" s="62"/>
      <c r="F24" s="62"/>
      <c r="G24" s="62"/>
      <c r="H24" s="67" t="s">
        <v>47</v>
      </c>
      <c r="I24" s="67"/>
      <c r="J24" s="68">
        <f>J21*2%</f>
        <v>32000</v>
      </c>
    </row>
    <row r="25" spans="1:10" x14ac:dyDescent="0.25">
      <c r="F25" s="43"/>
      <c r="G25" s="43"/>
      <c r="H25" s="69" t="s">
        <v>32</v>
      </c>
      <c r="I25" s="69"/>
      <c r="J25" s="70">
        <f>J21+J23-J24</f>
        <v>1584000</v>
      </c>
    </row>
    <row r="26" spans="1:10" ht="7.5" customHeight="1" x14ac:dyDescent="0.25">
      <c r="F26" s="43"/>
      <c r="G26" s="43"/>
      <c r="H26" s="69"/>
      <c r="I26" s="69"/>
      <c r="J26" s="70"/>
    </row>
    <row r="27" spans="1:10" ht="21" customHeight="1" x14ac:dyDescent="0.25">
      <c r="A27" s="71" t="s">
        <v>56</v>
      </c>
      <c r="B27" s="43"/>
      <c r="C27" s="43"/>
      <c r="F27" s="43"/>
      <c r="G27" s="43"/>
      <c r="H27" s="69"/>
      <c r="I27" s="69"/>
      <c r="J27" s="70"/>
    </row>
    <row r="28" spans="1:10" ht="6.75" customHeight="1" x14ac:dyDescent="0.25">
      <c r="F28" s="43"/>
      <c r="G28" s="43"/>
      <c r="H28" s="69"/>
      <c r="I28" s="69"/>
      <c r="J28" s="70"/>
    </row>
    <row r="29" spans="1:10" ht="15.75" x14ac:dyDescent="0.25">
      <c r="A29" s="72" t="s">
        <v>33</v>
      </c>
      <c r="B29" s="73"/>
      <c r="C29" s="73"/>
      <c r="D29" s="73"/>
    </row>
    <row r="30" spans="1:10" ht="15.75" x14ac:dyDescent="0.25">
      <c r="A30" s="74" t="s">
        <v>34</v>
      </c>
      <c r="B30" s="43"/>
      <c r="C30" s="43"/>
      <c r="D30" s="43"/>
    </row>
    <row r="31" spans="1:10" ht="15.75" x14ac:dyDescent="0.25">
      <c r="A31" s="74" t="s">
        <v>35</v>
      </c>
      <c r="B31" s="43"/>
      <c r="C31" s="43"/>
      <c r="D31" s="43"/>
    </row>
    <row r="32" spans="1:10" ht="15.75" x14ac:dyDescent="0.25">
      <c r="A32" s="75" t="s">
        <v>36</v>
      </c>
      <c r="B32" s="76"/>
      <c r="C32" s="76"/>
      <c r="D32" s="77"/>
    </row>
    <row r="33" spans="1:10" ht="15.75" x14ac:dyDescent="0.25">
      <c r="A33" s="78" t="s">
        <v>0</v>
      </c>
      <c r="B33" s="79"/>
      <c r="C33" s="79"/>
      <c r="D33" s="79"/>
    </row>
    <row r="34" spans="1:10" x14ac:dyDescent="0.25">
      <c r="A34" s="77"/>
      <c r="B34" s="77"/>
      <c r="C34" s="77"/>
      <c r="D34" s="77"/>
    </row>
    <row r="35" spans="1:10" x14ac:dyDescent="0.25">
      <c r="A35" s="79"/>
      <c r="B35" s="79"/>
      <c r="C35" s="79"/>
      <c r="D35" s="79"/>
    </row>
    <row r="36" spans="1:10" x14ac:dyDescent="0.25">
      <c r="H36" s="80" t="s">
        <v>48</v>
      </c>
      <c r="I36" s="251" t="str">
        <f>+J13</f>
        <v xml:space="preserve"> 06 Januari 2022</v>
      </c>
      <c r="J36" s="252"/>
    </row>
    <row r="43" spans="1:10" ht="15.75" x14ac:dyDescent="0.25">
      <c r="H43" s="236" t="s">
        <v>38</v>
      </c>
      <c r="I43" s="236"/>
      <c r="J43" s="236"/>
    </row>
  </sheetData>
  <mergeCells count="7">
    <mergeCell ref="A22:E22"/>
    <mergeCell ref="I36:J36"/>
    <mergeCell ref="H43:J43"/>
    <mergeCell ref="A10:J10"/>
    <mergeCell ref="H19:I19"/>
    <mergeCell ref="H20:I20"/>
    <mergeCell ref="A21:I21"/>
  </mergeCells>
  <printOptions horizontalCentered="1"/>
  <pageMargins left="0.19685039370078741" right="3.937007874015748E-2" top="0.74803149606299213" bottom="0.74803149606299213" header="0.31496062992125984" footer="0.31496062992125984"/>
  <pageSetup paperSize="9" scale="90" orientation="portrait" horizontalDpi="4294967293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3"/>
  <sheetViews>
    <sheetView topLeftCell="A5" workbookViewId="0">
      <selection activeCell="G18" sqref="G18:H18"/>
    </sheetView>
  </sheetViews>
  <sheetFormatPr defaultRowHeight="15.75" x14ac:dyDescent="0.25"/>
  <cols>
    <col min="1" max="1" width="6.42578125" style="30" customWidth="1"/>
    <col min="2" max="2" width="11.140625" style="30" customWidth="1"/>
    <col min="3" max="3" width="10" style="30" customWidth="1"/>
    <col min="4" max="4" width="29.85546875" style="30" customWidth="1"/>
    <col min="5" max="5" width="13.85546875" style="30" customWidth="1"/>
    <col min="6" max="6" width="5.28515625" style="30" customWidth="1"/>
    <col min="7" max="7" width="14.140625" style="117" bestFit="1" customWidth="1"/>
    <col min="8" max="8" width="1.5703125" style="117" customWidth="1"/>
    <col min="9" max="9" width="18.85546875" style="30" customWidth="1"/>
    <col min="10" max="16384" width="9.140625" style="30"/>
  </cols>
  <sheetData>
    <row r="2" spans="1:9" x14ac:dyDescent="0.25">
      <c r="A2" s="1" t="s">
        <v>0</v>
      </c>
    </row>
    <row r="3" spans="1:9" x14ac:dyDescent="0.25">
      <c r="A3" s="5" t="s">
        <v>1</v>
      </c>
    </row>
    <row r="4" spans="1:9" x14ac:dyDescent="0.25">
      <c r="A4" s="5" t="s">
        <v>2</v>
      </c>
    </row>
    <row r="5" spans="1:9" x14ac:dyDescent="0.25">
      <c r="A5" s="5" t="s">
        <v>3</v>
      </c>
    </row>
    <row r="6" spans="1:9" x14ac:dyDescent="0.25">
      <c r="A6" s="5" t="s">
        <v>4</v>
      </c>
    </row>
    <row r="7" spans="1:9" x14ac:dyDescent="0.25">
      <c r="A7" s="5" t="s">
        <v>5</v>
      </c>
    </row>
    <row r="9" spans="1:9" ht="16.5" thickBot="1" x14ac:dyDescent="0.3">
      <c r="A9" s="118"/>
      <c r="B9" s="118"/>
      <c r="C9" s="118"/>
      <c r="D9" s="118"/>
      <c r="E9" s="118"/>
      <c r="F9" s="118"/>
      <c r="G9" s="119"/>
      <c r="H9" s="119"/>
      <c r="I9" s="118"/>
    </row>
    <row r="10" spans="1:9" ht="19.5" thickBot="1" x14ac:dyDescent="0.3">
      <c r="A10" s="279" t="s">
        <v>6</v>
      </c>
      <c r="B10" s="280"/>
      <c r="C10" s="280"/>
      <c r="D10" s="280"/>
      <c r="E10" s="280"/>
      <c r="F10" s="280"/>
      <c r="G10" s="280"/>
      <c r="H10" s="280"/>
      <c r="I10" s="281"/>
    </row>
    <row r="12" spans="1:9" x14ac:dyDescent="0.25">
      <c r="A12" s="30" t="s">
        <v>7</v>
      </c>
      <c r="B12" s="30" t="s">
        <v>132</v>
      </c>
      <c r="G12" s="117" t="s">
        <v>9</v>
      </c>
      <c r="H12" s="120" t="s">
        <v>10</v>
      </c>
      <c r="I12" s="9" t="s">
        <v>172</v>
      </c>
    </row>
    <row r="13" spans="1:9" x14ac:dyDescent="0.25">
      <c r="G13" s="117" t="s">
        <v>12</v>
      </c>
      <c r="H13" s="120" t="s">
        <v>10</v>
      </c>
      <c r="I13" s="11" t="s">
        <v>138</v>
      </c>
    </row>
    <row r="14" spans="1:9" x14ac:dyDescent="0.25">
      <c r="G14" s="117" t="s">
        <v>15</v>
      </c>
      <c r="H14" s="120" t="s">
        <v>10</v>
      </c>
      <c r="I14" s="11" t="s">
        <v>140</v>
      </c>
    </row>
    <row r="15" spans="1:9" x14ac:dyDescent="0.25">
      <c r="A15" s="30" t="s">
        <v>18</v>
      </c>
      <c r="B15" s="9" t="s">
        <v>19</v>
      </c>
      <c r="C15" s="9"/>
      <c r="I15" s="139" t="s">
        <v>139</v>
      </c>
    </row>
    <row r="16" spans="1:9" ht="16.5" thickBot="1" x14ac:dyDescent="0.3"/>
    <row r="17" spans="1:17" x14ac:dyDescent="0.25">
      <c r="A17" s="83" t="s">
        <v>20</v>
      </c>
      <c r="B17" s="84" t="s">
        <v>21</v>
      </c>
      <c r="C17" s="84" t="s">
        <v>22</v>
      </c>
      <c r="D17" s="84" t="s">
        <v>24</v>
      </c>
      <c r="E17" s="84" t="s">
        <v>25</v>
      </c>
      <c r="F17" s="156" t="s">
        <v>26</v>
      </c>
      <c r="G17" s="271" t="s">
        <v>27</v>
      </c>
      <c r="H17" s="272"/>
      <c r="I17" s="87" t="s">
        <v>28</v>
      </c>
    </row>
    <row r="18" spans="1:17" ht="78.75" x14ac:dyDescent="0.25">
      <c r="A18" s="88">
        <v>1</v>
      </c>
      <c r="B18" s="89">
        <v>44558</v>
      </c>
      <c r="C18" s="157" t="s">
        <v>159</v>
      </c>
      <c r="D18" s="91" t="s">
        <v>173</v>
      </c>
      <c r="E18" s="91" t="s">
        <v>157</v>
      </c>
      <c r="F18" s="122">
        <v>1</v>
      </c>
      <c r="G18" s="277">
        <v>300000</v>
      </c>
      <c r="H18" s="278"/>
      <c r="I18" s="135">
        <f>G18</f>
        <v>300000</v>
      </c>
      <c r="K18"/>
    </row>
    <row r="19" spans="1:17" ht="16.5" thickBot="1" x14ac:dyDescent="0.3">
      <c r="A19" s="263" t="s">
        <v>29</v>
      </c>
      <c r="B19" s="264"/>
      <c r="C19" s="264"/>
      <c r="D19" s="264"/>
      <c r="E19" s="264"/>
      <c r="F19" s="264"/>
      <c r="G19" s="264"/>
      <c r="H19" s="265"/>
      <c r="I19" s="95">
        <f>SUM(I18:I18)</f>
        <v>300000</v>
      </c>
      <c r="K19" s="30" t="s">
        <v>13</v>
      </c>
    </row>
    <row r="20" spans="1:17" x14ac:dyDescent="0.25">
      <c r="A20" s="266"/>
      <c r="B20" s="266"/>
      <c r="C20" s="155"/>
      <c r="D20" s="155"/>
      <c r="E20" s="155"/>
      <c r="F20" s="155"/>
      <c r="G20" s="97"/>
      <c r="H20" s="97"/>
      <c r="I20" s="29"/>
    </row>
    <row r="21" spans="1:17" x14ac:dyDescent="0.25">
      <c r="A21" s="155"/>
      <c r="B21" s="155"/>
      <c r="C21" s="155"/>
      <c r="D21" s="155"/>
      <c r="E21" s="155"/>
      <c r="F21" s="155"/>
      <c r="G21" s="28" t="s">
        <v>62</v>
      </c>
      <c r="H21" s="98" t="e">
        <f>#REF!*1%</f>
        <v>#REF!</v>
      </c>
      <c r="I21" s="29">
        <f>I19*1%</f>
        <v>3000</v>
      </c>
    </row>
    <row r="22" spans="1:17" x14ac:dyDescent="0.25">
      <c r="A22" s="155"/>
      <c r="B22" s="155"/>
      <c r="C22" s="155"/>
      <c r="D22" s="155"/>
      <c r="E22" s="155"/>
      <c r="F22" s="155"/>
      <c r="G22" s="28" t="s">
        <v>134</v>
      </c>
      <c r="H22" s="29">
        <f>H20*10%</f>
        <v>0</v>
      </c>
      <c r="I22" s="29"/>
    </row>
    <row r="23" spans="1:17" ht="16.5" thickBot="1" x14ac:dyDescent="0.3">
      <c r="E23" s="1"/>
      <c r="F23" s="1"/>
      <c r="G23" s="99" t="s">
        <v>135</v>
      </c>
      <c r="H23" s="32">
        <v>0</v>
      </c>
      <c r="I23" s="32">
        <f>I19-I22</f>
        <v>300000</v>
      </c>
      <c r="Q23" s="30" t="s">
        <v>13</v>
      </c>
    </row>
    <row r="24" spans="1:17" x14ac:dyDescent="0.25">
      <c r="E24" s="1"/>
      <c r="F24" s="1"/>
      <c r="G24" s="33" t="s">
        <v>32</v>
      </c>
      <c r="H24" s="34" t="e">
        <f>H19+H21</f>
        <v>#REF!</v>
      </c>
      <c r="I24" s="34">
        <f>I23+I21</f>
        <v>303000</v>
      </c>
    </row>
    <row r="25" spans="1:17" x14ac:dyDescent="0.25">
      <c r="E25" s="1"/>
      <c r="F25" s="1"/>
      <c r="G25" s="33"/>
      <c r="H25" s="34"/>
      <c r="I25" s="34"/>
    </row>
    <row r="26" spans="1:17" x14ac:dyDescent="0.25">
      <c r="A26" s="1" t="s">
        <v>161</v>
      </c>
      <c r="D26" s="1"/>
      <c r="E26" s="1"/>
      <c r="F26" s="1"/>
      <c r="G26" s="33"/>
      <c r="H26" s="33"/>
      <c r="I26" s="34"/>
    </row>
    <row r="27" spans="1:17" x14ac:dyDescent="0.25">
      <c r="A27" s="127"/>
      <c r="D27" s="1"/>
      <c r="E27" s="1"/>
      <c r="F27" s="1"/>
      <c r="G27" s="33"/>
      <c r="H27" s="33"/>
      <c r="I27" s="34"/>
    </row>
    <row r="28" spans="1:17" x14ac:dyDescent="0.25">
      <c r="D28" s="1"/>
      <c r="E28" s="1"/>
      <c r="F28" s="1"/>
      <c r="G28" s="33"/>
      <c r="H28" s="33"/>
      <c r="I28" s="34"/>
    </row>
    <row r="29" spans="1:17" x14ac:dyDescent="0.25">
      <c r="A29" s="72" t="s">
        <v>33</v>
      </c>
    </row>
    <row r="30" spans="1:17" x14ac:dyDescent="0.25">
      <c r="A30" s="74" t="s">
        <v>34</v>
      </c>
      <c r="B30" s="128"/>
      <c r="C30" s="128"/>
      <c r="D30" s="129"/>
      <c r="E30" s="129"/>
      <c r="F30" s="129"/>
    </row>
    <row r="31" spans="1:17" x14ac:dyDescent="0.25">
      <c r="A31" s="74" t="s">
        <v>35</v>
      </c>
      <c r="B31" s="128"/>
      <c r="C31" s="128"/>
      <c r="D31" s="129"/>
      <c r="E31" s="129"/>
      <c r="F31" s="129"/>
    </row>
    <row r="32" spans="1:17" x14ac:dyDescent="0.25">
      <c r="A32" s="75" t="s">
        <v>36</v>
      </c>
      <c r="B32" s="130"/>
      <c r="C32" s="130"/>
      <c r="D32" s="129"/>
      <c r="E32" s="129"/>
      <c r="F32" s="129"/>
    </row>
    <row r="33" spans="1:9" x14ac:dyDescent="0.25">
      <c r="A33" s="78" t="s">
        <v>0</v>
      </c>
      <c r="B33" s="131"/>
      <c r="C33" s="131"/>
      <c r="D33" s="129"/>
      <c r="E33" s="129"/>
      <c r="F33" s="129"/>
    </row>
    <row r="34" spans="1:9" x14ac:dyDescent="0.25">
      <c r="A34" s="137"/>
      <c r="B34" s="137"/>
      <c r="C34" s="137"/>
    </row>
    <row r="35" spans="1:9" x14ac:dyDescent="0.25">
      <c r="A35" s="132"/>
      <c r="B35" s="132"/>
      <c r="C35" s="132"/>
    </row>
    <row r="36" spans="1:9" x14ac:dyDescent="0.25">
      <c r="G36" s="133" t="s">
        <v>48</v>
      </c>
      <c r="H36" s="275" t="str">
        <f>+I13</f>
        <v xml:space="preserve"> 12 Januari 2022</v>
      </c>
      <c r="I36" s="276"/>
    </row>
    <row r="43" spans="1:9" x14ac:dyDescent="0.25">
      <c r="G43" s="236" t="s">
        <v>38</v>
      </c>
      <c r="H43" s="236"/>
      <c r="I43" s="236"/>
    </row>
  </sheetData>
  <mergeCells count="7">
    <mergeCell ref="G43:I43"/>
    <mergeCell ref="A10:I10"/>
    <mergeCell ref="G17:H17"/>
    <mergeCell ref="G18:H18"/>
    <mergeCell ref="A19:H19"/>
    <mergeCell ref="A20:B20"/>
    <mergeCell ref="H36:I36"/>
  </mergeCells>
  <pageMargins left="0.2" right="0" top="0.75" bottom="0.75" header="0.3" footer="0.3"/>
  <pageSetup scale="90" orientation="portrait" horizontalDpi="4294967293" verticalDpi="0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3"/>
  <sheetViews>
    <sheetView topLeftCell="A5" workbookViewId="0">
      <selection activeCell="I18" sqref="I18"/>
    </sheetView>
  </sheetViews>
  <sheetFormatPr defaultRowHeight="15.75" x14ac:dyDescent="0.25"/>
  <cols>
    <col min="1" max="1" width="6.42578125" style="30" customWidth="1"/>
    <col min="2" max="2" width="11.140625" style="30" customWidth="1"/>
    <col min="3" max="3" width="10" style="30" customWidth="1"/>
    <col min="4" max="4" width="29.85546875" style="30" customWidth="1"/>
    <col min="5" max="5" width="13.85546875" style="30" customWidth="1"/>
    <col min="6" max="6" width="5.28515625" style="30" customWidth="1"/>
    <col min="7" max="7" width="14.140625" style="117" bestFit="1" customWidth="1"/>
    <col min="8" max="8" width="1.5703125" style="117" customWidth="1"/>
    <col min="9" max="9" width="18.85546875" style="30" customWidth="1"/>
    <col min="10" max="16384" width="9.140625" style="30"/>
  </cols>
  <sheetData>
    <row r="2" spans="1:9" x14ac:dyDescent="0.25">
      <c r="A2" s="1" t="s">
        <v>0</v>
      </c>
    </row>
    <row r="3" spans="1:9" x14ac:dyDescent="0.25">
      <c r="A3" s="5" t="s">
        <v>1</v>
      </c>
    </row>
    <row r="4" spans="1:9" x14ac:dyDescent="0.25">
      <c r="A4" s="5" t="s">
        <v>2</v>
      </c>
    </row>
    <row r="5" spans="1:9" x14ac:dyDescent="0.25">
      <c r="A5" s="5" t="s">
        <v>3</v>
      </c>
    </row>
    <row r="6" spans="1:9" x14ac:dyDescent="0.25">
      <c r="A6" s="5" t="s">
        <v>4</v>
      </c>
    </row>
    <row r="7" spans="1:9" x14ac:dyDescent="0.25">
      <c r="A7" s="5" t="s">
        <v>5</v>
      </c>
    </row>
    <row r="9" spans="1:9" ht="16.5" thickBot="1" x14ac:dyDescent="0.3">
      <c r="A9" s="118"/>
      <c r="B9" s="118"/>
      <c r="C9" s="118"/>
      <c r="D9" s="118"/>
      <c r="E9" s="118"/>
      <c r="F9" s="118"/>
      <c r="G9" s="119"/>
      <c r="H9" s="119"/>
      <c r="I9" s="118"/>
    </row>
    <row r="10" spans="1:9" ht="19.5" thickBot="1" x14ac:dyDescent="0.3">
      <c r="A10" s="279" t="s">
        <v>6</v>
      </c>
      <c r="B10" s="280"/>
      <c r="C10" s="280"/>
      <c r="D10" s="280"/>
      <c r="E10" s="280"/>
      <c r="F10" s="280"/>
      <c r="G10" s="280"/>
      <c r="H10" s="280"/>
      <c r="I10" s="281"/>
    </row>
    <row r="12" spans="1:9" x14ac:dyDescent="0.25">
      <c r="A12" s="30" t="s">
        <v>7</v>
      </c>
      <c r="B12" s="30" t="s">
        <v>132</v>
      </c>
      <c r="G12" s="117" t="s">
        <v>9</v>
      </c>
      <c r="H12" s="120" t="s">
        <v>10</v>
      </c>
      <c r="I12" s="9" t="s">
        <v>174</v>
      </c>
    </row>
    <row r="13" spans="1:9" x14ac:dyDescent="0.25">
      <c r="G13" s="117" t="s">
        <v>12</v>
      </c>
      <c r="H13" s="120" t="s">
        <v>10</v>
      </c>
      <c r="I13" s="11" t="s">
        <v>138</v>
      </c>
    </row>
    <row r="14" spans="1:9" x14ac:dyDescent="0.25">
      <c r="G14" s="117" t="s">
        <v>15</v>
      </c>
      <c r="H14" s="120" t="s">
        <v>10</v>
      </c>
      <c r="I14" s="11" t="s">
        <v>140</v>
      </c>
    </row>
    <row r="15" spans="1:9" x14ac:dyDescent="0.25">
      <c r="A15" s="30" t="s">
        <v>18</v>
      </c>
      <c r="B15" s="9" t="s">
        <v>19</v>
      </c>
      <c r="C15" s="9"/>
      <c r="I15" s="139" t="s">
        <v>139</v>
      </c>
    </row>
    <row r="16" spans="1:9" ht="16.5" thickBot="1" x14ac:dyDescent="0.3"/>
    <row r="17" spans="1:17" x14ac:dyDescent="0.25">
      <c r="A17" s="83" t="s">
        <v>20</v>
      </c>
      <c r="B17" s="84" t="s">
        <v>21</v>
      </c>
      <c r="C17" s="84" t="s">
        <v>22</v>
      </c>
      <c r="D17" s="84" t="s">
        <v>24</v>
      </c>
      <c r="E17" s="84" t="s">
        <v>25</v>
      </c>
      <c r="F17" s="156" t="s">
        <v>26</v>
      </c>
      <c r="G17" s="271" t="s">
        <v>27</v>
      </c>
      <c r="H17" s="272"/>
      <c r="I17" s="87" t="s">
        <v>28</v>
      </c>
    </row>
    <row r="18" spans="1:17" ht="78.75" x14ac:dyDescent="0.25">
      <c r="A18" s="88">
        <v>1</v>
      </c>
      <c r="B18" s="89">
        <v>44558</v>
      </c>
      <c r="C18" s="157" t="s">
        <v>159</v>
      </c>
      <c r="D18" s="91" t="s">
        <v>175</v>
      </c>
      <c r="E18" s="91" t="s">
        <v>157</v>
      </c>
      <c r="F18" s="122">
        <v>1</v>
      </c>
      <c r="G18" s="277">
        <v>300000</v>
      </c>
      <c r="H18" s="278"/>
      <c r="I18" s="135">
        <f>G18</f>
        <v>300000</v>
      </c>
      <c r="K18"/>
    </row>
    <row r="19" spans="1:17" ht="16.5" thickBot="1" x14ac:dyDescent="0.3">
      <c r="A19" s="263" t="s">
        <v>29</v>
      </c>
      <c r="B19" s="264"/>
      <c r="C19" s="264"/>
      <c r="D19" s="264"/>
      <c r="E19" s="264"/>
      <c r="F19" s="264"/>
      <c r="G19" s="264"/>
      <c r="H19" s="265"/>
      <c r="I19" s="95">
        <f>SUM(I18:I18)</f>
        <v>300000</v>
      </c>
      <c r="K19" s="30" t="s">
        <v>13</v>
      </c>
    </row>
    <row r="20" spans="1:17" x14ac:dyDescent="0.25">
      <c r="A20" s="266"/>
      <c r="B20" s="266"/>
      <c r="C20" s="155"/>
      <c r="D20" s="155"/>
      <c r="E20" s="155"/>
      <c r="F20" s="155"/>
      <c r="G20" s="97"/>
      <c r="H20" s="97"/>
      <c r="I20" s="29"/>
    </row>
    <row r="21" spans="1:17" x14ac:dyDescent="0.25">
      <c r="A21" s="155"/>
      <c r="B21" s="155"/>
      <c r="C21" s="155"/>
      <c r="D21" s="155"/>
      <c r="E21" s="155"/>
      <c r="F21" s="155"/>
      <c r="G21" s="28" t="s">
        <v>62</v>
      </c>
      <c r="H21" s="98" t="e">
        <f>#REF!*1%</f>
        <v>#REF!</v>
      </c>
      <c r="I21" s="29">
        <f>I19*1%</f>
        <v>3000</v>
      </c>
    </row>
    <row r="22" spans="1:17" x14ac:dyDescent="0.25">
      <c r="A22" s="155"/>
      <c r="B22" s="155"/>
      <c r="C22" s="155"/>
      <c r="D22" s="155"/>
      <c r="E22" s="155"/>
      <c r="F22" s="155"/>
      <c r="G22" s="28" t="s">
        <v>134</v>
      </c>
      <c r="H22" s="29">
        <f>H20*10%</f>
        <v>0</v>
      </c>
      <c r="I22" s="29"/>
    </row>
    <row r="23" spans="1:17" ht="16.5" thickBot="1" x14ac:dyDescent="0.3">
      <c r="E23" s="1"/>
      <c r="F23" s="1"/>
      <c r="G23" s="99" t="s">
        <v>135</v>
      </c>
      <c r="H23" s="32">
        <v>0</v>
      </c>
      <c r="I23" s="32">
        <f>I19-I22</f>
        <v>300000</v>
      </c>
      <c r="Q23" s="30" t="s">
        <v>13</v>
      </c>
    </row>
    <row r="24" spans="1:17" x14ac:dyDescent="0.25">
      <c r="E24" s="1"/>
      <c r="F24" s="1"/>
      <c r="G24" s="33" t="s">
        <v>32</v>
      </c>
      <c r="H24" s="34" t="e">
        <f>H19+H21</f>
        <v>#REF!</v>
      </c>
      <c r="I24" s="34">
        <f>I23+I21</f>
        <v>303000</v>
      </c>
    </row>
    <row r="25" spans="1:17" x14ac:dyDescent="0.25">
      <c r="E25" s="1"/>
      <c r="F25" s="1"/>
      <c r="G25" s="33"/>
      <c r="H25" s="34"/>
      <c r="I25" s="34"/>
    </row>
    <row r="26" spans="1:17" x14ac:dyDescent="0.25">
      <c r="A26" s="1" t="s">
        <v>161</v>
      </c>
      <c r="D26" s="1"/>
      <c r="E26" s="1"/>
      <c r="F26" s="1"/>
      <c r="G26" s="33"/>
      <c r="H26" s="33"/>
      <c r="I26" s="34"/>
    </row>
    <row r="27" spans="1:17" x14ac:dyDescent="0.25">
      <c r="A27" s="127"/>
      <c r="D27" s="1"/>
      <c r="E27" s="1"/>
      <c r="F27" s="1"/>
      <c r="G27" s="33"/>
      <c r="H27" s="33"/>
      <c r="I27" s="34"/>
    </row>
    <row r="28" spans="1:17" x14ac:dyDescent="0.25">
      <c r="D28" s="1"/>
      <c r="E28" s="1"/>
      <c r="F28" s="1"/>
      <c r="G28" s="33"/>
      <c r="H28" s="33"/>
      <c r="I28" s="34"/>
    </row>
    <row r="29" spans="1:17" x14ac:dyDescent="0.25">
      <c r="A29" s="72" t="s">
        <v>33</v>
      </c>
    </row>
    <row r="30" spans="1:17" x14ac:dyDescent="0.25">
      <c r="A30" s="74" t="s">
        <v>34</v>
      </c>
      <c r="B30" s="128"/>
      <c r="C30" s="128"/>
      <c r="D30" s="129"/>
      <c r="E30" s="129"/>
      <c r="F30" s="129"/>
    </row>
    <row r="31" spans="1:17" x14ac:dyDescent="0.25">
      <c r="A31" s="74" t="s">
        <v>35</v>
      </c>
      <c r="B31" s="128"/>
      <c r="C31" s="128"/>
      <c r="D31" s="129"/>
      <c r="E31" s="129"/>
      <c r="F31" s="129"/>
    </row>
    <row r="32" spans="1:17" x14ac:dyDescent="0.25">
      <c r="A32" s="75" t="s">
        <v>36</v>
      </c>
      <c r="B32" s="130"/>
      <c r="C32" s="130"/>
      <c r="D32" s="129"/>
      <c r="E32" s="129"/>
      <c r="F32" s="129"/>
    </row>
    <row r="33" spans="1:9" x14ac:dyDescent="0.25">
      <c r="A33" s="78" t="s">
        <v>0</v>
      </c>
      <c r="B33" s="131"/>
      <c r="C33" s="131"/>
      <c r="D33" s="129"/>
      <c r="E33" s="129"/>
      <c r="F33" s="129"/>
    </row>
    <row r="34" spans="1:9" x14ac:dyDescent="0.25">
      <c r="A34" s="137"/>
      <c r="B34" s="137"/>
      <c r="C34" s="137"/>
    </row>
    <row r="35" spans="1:9" x14ac:dyDescent="0.25">
      <c r="A35" s="132"/>
      <c r="B35" s="132"/>
      <c r="C35" s="132"/>
    </row>
    <row r="36" spans="1:9" x14ac:dyDescent="0.25">
      <c r="G36" s="133" t="s">
        <v>48</v>
      </c>
      <c r="H36" s="275" t="str">
        <f>+I13</f>
        <v xml:space="preserve"> 12 Januari 2022</v>
      </c>
      <c r="I36" s="276"/>
    </row>
    <row r="43" spans="1:9" x14ac:dyDescent="0.25">
      <c r="G43" s="236" t="s">
        <v>38</v>
      </c>
      <c r="H43" s="236"/>
      <c r="I43" s="236"/>
    </row>
  </sheetData>
  <mergeCells count="7">
    <mergeCell ref="G43:I43"/>
    <mergeCell ref="A10:I10"/>
    <mergeCell ref="G17:H17"/>
    <mergeCell ref="G18:H18"/>
    <mergeCell ref="A19:H19"/>
    <mergeCell ref="A20:B20"/>
    <mergeCell ref="H36:I36"/>
  </mergeCells>
  <pageMargins left="0.2" right="0" top="0.75" bottom="0.75" header="0.3" footer="0.3"/>
  <pageSetup scale="90" orientation="portrait" horizontalDpi="4294967293" verticalDpi="0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3"/>
  <sheetViews>
    <sheetView topLeftCell="A5" workbookViewId="0">
      <selection activeCell="D18" sqref="D18"/>
    </sheetView>
  </sheetViews>
  <sheetFormatPr defaultRowHeight="15.75" x14ac:dyDescent="0.25"/>
  <cols>
    <col min="1" max="1" width="6.42578125" style="30" customWidth="1"/>
    <col min="2" max="2" width="11.140625" style="30" customWidth="1"/>
    <col min="3" max="3" width="10" style="30" customWidth="1"/>
    <col min="4" max="4" width="29.85546875" style="30" customWidth="1"/>
    <col min="5" max="5" width="13.85546875" style="30" customWidth="1"/>
    <col min="6" max="6" width="5.28515625" style="30" customWidth="1"/>
    <col min="7" max="7" width="14.140625" style="117" bestFit="1" customWidth="1"/>
    <col min="8" max="8" width="1.5703125" style="117" customWidth="1"/>
    <col min="9" max="9" width="18.85546875" style="30" customWidth="1"/>
    <col min="10" max="16384" width="9.140625" style="30"/>
  </cols>
  <sheetData>
    <row r="2" spans="1:9" x14ac:dyDescent="0.25">
      <c r="A2" s="1" t="s">
        <v>0</v>
      </c>
    </row>
    <row r="3" spans="1:9" x14ac:dyDescent="0.25">
      <c r="A3" s="5" t="s">
        <v>1</v>
      </c>
    </row>
    <row r="4" spans="1:9" x14ac:dyDescent="0.25">
      <c r="A4" s="5" t="s">
        <v>2</v>
      </c>
    </row>
    <row r="5" spans="1:9" x14ac:dyDescent="0.25">
      <c r="A5" s="5" t="s">
        <v>3</v>
      </c>
    </row>
    <row r="6" spans="1:9" x14ac:dyDescent="0.25">
      <c r="A6" s="5" t="s">
        <v>4</v>
      </c>
    </row>
    <row r="7" spans="1:9" x14ac:dyDescent="0.25">
      <c r="A7" s="5" t="s">
        <v>5</v>
      </c>
    </row>
    <row r="9" spans="1:9" ht="16.5" thickBot="1" x14ac:dyDescent="0.3">
      <c r="A9" s="118"/>
      <c r="B9" s="118"/>
      <c r="C9" s="118"/>
      <c r="D9" s="118"/>
      <c r="E9" s="118"/>
      <c r="F9" s="118"/>
      <c r="G9" s="119"/>
      <c r="H9" s="119"/>
      <c r="I9" s="118"/>
    </row>
    <row r="10" spans="1:9" ht="19.5" thickBot="1" x14ac:dyDescent="0.3">
      <c r="A10" s="279" t="s">
        <v>6</v>
      </c>
      <c r="B10" s="280"/>
      <c r="C10" s="280"/>
      <c r="D10" s="280"/>
      <c r="E10" s="280"/>
      <c r="F10" s="280"/>
      <c r="G10" s="280"/>
      <c r="H10" s="280"/>
      <c r="I10" s="281"/>
    </row>
    <row r="12" spans="1:9" x14ac:dyDescent="0.25">
      <c r="A12" s="30" t="s">
        <v>7</v>
      </c>
      <c r="B12" s="30" t="s">
        <v>132</v>
      </c>
      <c r="G12" s="117" t="s">
        <v>9</v>
      </c>
      <c r="H12" s="120" t="s">
        <v>10</v>
      </c>
      <c r="I12" s="9" t="s">
        <v>176</v>
      </c>
    </row>
    <row r="13" spans="1:9" x14ac:dyDescent="0.25">
      <c r="G13" s="117" t="s">
        <v>12</v>
      </c>
      <c r="H13" s="120" t="s">
        <v>10</v>
      </c>
      <c r="I13" s="11" t="s">
        <v>138</v>
      </c>
    </row>
    <row r="14" spans="1:9" x14ac:dyDescent="0.25">
      <c r="G14" s="117" t="s">
        <v>15</v>
      </c>
      <c r="H14" s="120" t="s">
        <v>10</v>
      </c>
      <c r="I14" s="11" t="s">
        <v>140</v>
      </c>
    </row>
    <row r="15" spans="1:9" x14ac:dyDescent="0.25">
      <c r="A15" s="30" t="s">
        <v>18</v>
      </c>
      <c r="B15" s="9" t="s">
        <v>19</v>
      </c>
      <c r="C15" s="9"/>
      <c r="I15" s="139" t="s">
        <v>139</v>
      </c>
    </row>
    <row r="16" spans="1:9" ht="16.5" thickBot="1" x14ac:dyDescent="0.3"/>
    <row r="17" spans="1:17" x14ac:dyDescent="0.25">
      <c r="A17" s="83" t="s">
        <v>20</v>
      </c>
      <c r="B17" s="84" t="s">
        <v>21</v>
      </c>
      <c r="C17" s="84" t="s">
        <v>22</v>
      </c>
      <c r="D17" s="84" t="s">
        <v>24</v>
      </c>
      <c r="E17" s="84" t="s">
        <v>25</v>
      </c>
      <c r="F17" s="156" t="s">
        <v>26</v>
      </c>
      <c r="G17" s="271" t="s">
        <v>27</v>
      </c>
      <c r="H17" s="272"/>
      <c r="I17" s="87" t="s">
        <v>28</v>
      </c>
    </row>
    <row r="18" spans="1:17" ht="78.75" x14ac:dyDescent="0.25">
      <c r="A18" s="88">
        <v>1</v>
      </c>
      <c r="B18" s="89">
        <v>44558</v>
      </c>
      <c r="C18" s="157" t="s">
        <v>159</v>
      </c>
      <c r="D18" s="91" t="s">
        <v>177</v>
      </c>
      <c r="E18" s="91" t="s">
        <v>157</v>
      </c>
      <c r="F18" s="122">
        <v>1</v>
      </c>
      <c r="G18" s="277">
        <v>300000</v>
      </c>
      <c r="H18" s="278"/>
      <c r="I18" s="135">
        <f>G18</f>
        <v>300000</v>
      </c>
      <c r="K18"/>
    </row>
    <row r="19" spans="1:17" ht="16.5" thickBot="1" x14ac:dyDescent="0.3">
      <c r="A19" s="263" t="s">
        <v>29</v>
      </c>
      <c r="B19" s="264"/>
      <c r="C19" s="264"/>
      <c r="D19" s="264"/>
      <c r="E19" s="264"/>
      <c r="F19" s="264"/>
      <c r="G19" s="264"/>
      <c r="H19" s="265"/>
      <c r="I19" s="95">
        <f>SUM(I18:I18)</f>
        <v>300000</v>
      </c>
      <c r="K19" s="30" t="s">
        <v>13</v>
      </c>
    </row>
    <row r="20" spans="1:17" x14ac:dyDescent="0.25">
      <c r="A20" s="266"/>
      <c r="B20" s="266"/>
      <c r="C20" s="155"/>
      <c r="D20" s="155"/>
      <c r="E20" s="155"/>
      <c r="F20" s="155"/>
      <c r="G20" s="97"/>
      <c r="H20" s="97"/>
      <c r="I20" s="29"/>
    </row>
    <row r="21" spans="1:17" x14ac:dyDescent="0.25">
      <c r="A21" s="155"/>
      <c r="B21" s="155"/>
      <c r="C21" s="155"/>
      <c r="D21" s="155"/>
      <c r="E21" s="155"/>
      <c r="F21" s="155"/>
      <c r="G21" s="28" t="s">
        <v>62</v>
      </c>
      <c r="H21" s="98" t="e">
        <f>#REF!*1%</f>
        <v>#REF!</v>
      </c>
      <c r="I21" s="29">
        <f>I19*1%</f>
        <v>3000</v>
      </c>
    </row>
    <row r="22" spans="1:17" x14ac:dyDescent="0.25">
      <c r="A22" s="155"/>
      <c r="B22" s="155"/>
      <c r="C22" s="155"/>
      <c r="D22" s="155"/>
      <c r="E22" s="155"/>
      <c r="F22" s="155"/>
      <c r="G22" s="28" t="s">
        <v>134</v>
      </c>
      <c r="H22" s="29">
        <f>H20*10%</f>
        <v>0</v>
      </c>
      <c r="I22" s="29"/>
    </row>
    <row r="23" spans="1:17" ht="16.5" thickBot="1" x14ac:dyDescent="0.3">
      <c r="E23" s="1"/>
      <c r="F23" s="1"/>
      <c r="G23" s="99" t="s">
        <v>135</v>
      </c>
      <c r="H23" s="32">
        <v>0</v>
      </c>
      <c r="I23" s="32">
        <f>I19-I22</f>
        <v>300000</v>
      </c>
      <c r="Q23" s="30" t="s">
        <v>13</v>
      </c>
    </row>
    <row r="24" spans="1:17" x14ac:dyDescent="0.25">
      <c r="E24" s="1"/>
      <c r="F24" s="1"/>
      <c r="G24" s="33" t="s">
        <v>32</v>
      </c>
      <c r="H24" s="34" t="e">
        <f>H19+H21</f>
        <v>#REF!</v>
      </c>
      <c r="I24" s="34">
        <f>I23+I21</f>
        <v>303000</v>
      </c>
    </row>
    <row r="25" spans="1:17" x14ac:dyDescent="0.25">
      <c r="E25" s="1"/>
      <c r="F25" s="1"/>
      <c r="G25" s="33"/>
      <c r="H25" s="34"/>
      <c r="I25" s="34"/>
    </row>
    <row r="26" spans="1:17" x14ac:dyDescent="0.25">
      <c r="A26" s="1" t="s">
        <v>161</v>
      </c>
      <c r="D26" s="1"/>
      <c r="E26" s="1"/>
      <c r="F26" s="1"/>
      <c r="G26" s="33"/>
      <c r="H26" s="33"/>
      <c r="I26" s="34"/>
    </row>
    <row r="27" spans="1:17" x14ac:dyDescent="0.25">
      <c r="A27" s="127"/>
      <c r="D27" s="1"/>
      <c r="E27" s="1"/>
      <c r="F27" s="1"/>
      <c r="G27" s="33"/>
      <c r="H27" s="33"/>
      <c r="I27" s="34"/>
    </row>
    <row r="28" spans="1:17" x14ac:dyDescent="0.25">
      <c r="D28" s="1"/>
      <c r="E28" s="1"/>
      <c r="F28" s="1"/>
      <c r="G28" s="33"/>
      <c r="H28" s="33"/>
      <c r="I28" s="34"/>
    </row>
    <row r="29" spans="1:17" x14ac:dyDescent="0.25">
      <c r="A29" s="72" t="s">
        <v>33</v>
      </c>
    </row>
    <row r="30" spans="1:17" x14ac:dyDescent="0.25">
      <c r="A30" s="74" t="s">
        <v>34</v>
      </c>
      <c r="B30" s="128"/>
      <c r="C30" s="128"/>
      <c r="D30" s="129"/>
      <c r="E30" s="129"/>
      <c r="F30" s="129"/>
    </row>
    <row r="31" spans="1:17" x14ac:dyDescent="0.25">
      <c r="A31" s="74" t="s">
        <v>35</v>
      </c>
      <c r="B31" s="128"/>
      <c r="C31" s="128"/>
      <c r="D31" s="129"/>
      <c r="E31" s="129"/>
      <c r="F31" s="129"/>
    </row>
    <row r="32" spans="1:17" x14ac:dyDescent="0.25">
      <c r="A32" s="75" t="s">
        <v>36</v>
      </c>
      <c r="B32" s="130"/>
      <c r="C32" s="130"/>
      <c r="D32" s="129"/>
      <c r="E32" s="129"/>
      <c r="F32" s="129"/>
    </row>
    <row r="33" spans="1:9" x14ac:dyDescent="0.25">
      <c r="A33" s="78" t="s">
        <v>0</v>
      </c>
      <c r="B33" s="131"/>
      <c r="C33" s="131"/>
      <c r="D33" s="129"/>
      <c r="E33" s="129"/>
      <c r="F33" s="129"/>
    </row>
    <row r="34" spans="1:9" x14ac:dyDescent="0.25">
      <c r="A34" s="137"/>
      <c r="B34" s="137"/>
      <c r="C34" s="137"/>
    </row>
    <row r="35" spans="1:9" x14ac:dyDescent="0.25">
      <c r="A35" s="132"/>
      <c r="B35" s="132"/>
      <c r="C35" s="132"/>
    </row>
    <row r="36" spans="1:9" x14ac:dyDescent="0.25">
      <c r="G36" s="133" t="s">
        <v>48</v>
      </c>
      <c r="H36" s="275" t="str">
        <f>+I13</f>
        <v xml:space="preserve"> 12 Januari 2022</v>
      </c>
      <c r="I36" s="276"/>
    </row>
    <row r="43" spans="1:9" x14ac:dyDescent="0.25">
      <c r="G43" s="236" t="s">
        <v>38</v>
      </c>
      <c r="H43" s="236"/>
      <c r="I43" s="236"/>
    </row>
  </sheetData>
  <mergeCells count="7">
    <mergeCell ref="G43:I43"/>
    <mergeCell ref="A10:I10"/>
    <mergeCell ref="G17:H17"/>
    <mergeCell ref="G18:H18"/>
    <mergeCell ref="A19:H19"/>
    <mergeCell ref="A20:B20"/>
    <mergeCell ref="H36:I36"/>
  </mergeCells>
  <pageMargins left="0.2" right="0" top="0.75" bottom="0.75" header="0.3" footer="0.3"/>
  <pageSetup scale="90" orientation="portrait" horizontalDpi="4294967293" verticalDpi="0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3"/>
  <sheetViews>
    <sheetView topLeftCell="A5" workbookViewId="0">
      <selection activeCell="D18" sqref="D18"/>
    </sheetView>
  </sheetViews>
  <sheetFormatPr defaultRowHeight="15.75" x14ac:dyDescent="0.25"/>
  <cols>
    <col min="1" max="1" width="6.42578125" style="30" customWidth="1"/>
    <col min="2" max="2" width="11.140625" style="30" customWidth="1"/>
    <col min="3" max="3" width="10" style="30" customWidth="1"/>
    <col min="4" max="4" width="29.85546875" style="30" customWidth="1"/>
    <col min="5" max="5" width="13.85546875" style="30" customWidth="1"/>
    <col min="6" max="6" width="5.28515625" style="30" customWidth="1"/>
    <col min="7" max="7" width="14.140625" style="117" bestFit="1" customWidth="1"/>
    <col min="8" max="8" width="1.5703125" style="117" customWidth="1"/>
    <col min="9" max="9" width="18.85546875" style="30" customWidth="1"/>
    <col min="10" max="16384" width="9.140625" style="30"/>
  </cols>
  <sheetData>
    <row r="2" spans="1:9" x14ac:dyDescent="0.25">
      <c r="A2" s="1" t="s">
        <v>0</v>
      </c>
    </row>
    <row r="3" spans="1:9" x14ac:dyDescent="0.25">
      <c r="A3" s="5" t="s">
        <v>1</v>
      </c>
    </row>
    <row r="4" spans="1:9" x14ac:dyDescent="0.25">
      <c r="A4" s="5" t="s">
        <v>2</v>
      </c>
    </row>
    <row r="5" spans="1:9" x14ac:dyDescent="0.25">
      <c r="A5" s="5" t="s">
        <v>3</v>
      </c>
    </row>
    <row r="6" spans="1:9" x14ac:dyDescent="0.25">
      <c r="A6" s="5" t="s">
        <v>4</v>
      </c>
    </row>
    <row r="7" spans="1:9" x14ac:dyDescent="0.25">
      <c r="A7" s="5" t="s">
        <v>5</v>
      </c>
    </row>
    <row r="9" spans="1:9" ht="16.5" thickBot="1" x14ac:dyDescent="0.3">
      <c r="A9" s="118"/>
      <c r="B9" s="118"/>
      <c r="C9" s="118"/>
      <c r="D9" s="118"/>
      <c r="E9" s="118"/>
      <c r="F9" s="118"/>
      <c r="G9" s="119"/>
      <c r="H9" s="119"/>
      <c r="I9" s="118"/>
    </row>
    <row r="10" spans="1:9" ht="19.5" thickBot="1" x14ac:dyDescent="0.3">
      <c r="A10" s="279" t="s">
        <v>6</v>
      </c>
      <c r="B10" s="280"/>
      <c r="C10" s="280"/>
      <c r="D10" s="280"/>
      <c r="E10" s="280"/>
      <c r="F10" s="280"/>
      <c r="G10" s="280"/>
      <c r="H10" s="280"/>
      <c r="I10" s="281"/>
    </row>
    <row r="12" spans="1:9" x14ac:dyDescent="0.25">
      <c r="A12" s="30" t="s">
        <v>7</v>
      </c>
      <c r="B12" s="30" t="s">
        <v>132</v>
      </c>
      <c r="G12" s="117" t="s">
        <v>9</v>
      </c>
      <c r="H12" s="120" t="s">
        <v>10</v>
      </c>
      <c r="I12" s="9" t="s">
        <v>178</v>
      </c>
    </row>
    <row r="13" spans="1:9" x14ac:dyDescent="0.25">
      <c r="G13" s="117" t="s">
        <v>12</v>
      </c>
      <c r="H13" s="120" t="s">
        <v>10</v>
      </c>
      <c r="I13" s="11" t="s">
        <v>138</v>
      </c>
    </row>
    <row r="14" spans="1:9" x14ac:dyDescent="0.25">
      <c r="G14" s="117" t="s">
        <v>15</v>
      </c>
      <c r="H14" s="120" t="s">
        <v>10</v>
      </c>
      <c r="I14" s="11" t="s">
        <v>140</v>
      </c>
    </row>
    <row r="15" spans="1:9" x14ac:dyDescent="0.25">
      <c r="A15" s="30" t="s">
        <v>18</v>
      </c>
      <c r="B15" s="9" t="s">
        <v>19</v>
      </c>
      <c r="C15" s="9"/>
      <c r="I15" s="139" t="s">
        <v>139</v>
      </c>
    </row>
    <row r="16" spans="1:9" ht="16.5" thickBot="1" x14ac:dyDescent="0.3"/>
    <row r="17" spans="1:17" x14ac:dyDescent="0.25">
      <c r="A17" s="83" t="s">
        <v>20</v>
      </c>
      <c r="B17" s="84" t="s">
        <v>21</v>
      </c>
      <c r="C17" s="84" t="s">
        <v>22</v>
      </c>
      <c r="D17" s="84" t="s">
        <v>24</v>
      </c>
      <c r="E17" s="84" t="s">
        <v>25</v>
      </c>
      <c r="F17" s="156" t="s">
        <v>26</v>
      </c>
      <c r="G17" s="271" t="s">
        <v>27</v>
      </c>
      <c r="H17" s="272"/>
      <c r="I17" s="87" t="s">
        <v>28</v>
      </c>
    </row>
    <row r="18" spans="1:17" ht="78.75" x14ac:dyDescent="0.25">
      <c r="A18" s="88">
        <v>1</v>
      </c>
      <c r="B18" s="89">
        <v>44558</v>
      </c>
      <c r="C18" s="157" t="s">
        <v>159</v>
      </c>
      <c r="D18" s="91" t="s">
        <v>179</v>
      </c>
      <c r="E18" s="91" t="s">
        <v>157</v>
      </c>
      <c r="F18" s="122">
        <v>1</v>
      </c>
      <c r="G18" s="277">
        <v>300000</v>
      </c>
      <c r="H18" s="278"/>
      <c r="I18" s="135">
        <f>G18</f>
        <v>300000</v>
      </c>
      <c r="K18"/>
    </row>
    <row r="19" spans="1:17" ht="16.5" thickBot="1" x14ac:dyDescent="0.3">
      <c r="A19" s="263" t="s">
        <v>29</v>
      </c>
      <c r="B19" s="264"/>
      <c r="C19" s="264"/>
      <c r="D19" s="264"/>
      <c r="E19" s="264"/>
      <c r="F19" s="264"/>
      <c r="G19" s="264"/>
      <c r="H19" s="265"/>
      <c r="I19" s="95">
        <f>SUM(I18:I18)</f>
        <v>300000</v>
      </c>
      <c r="K19" s="30" t="s">
        <v>13</v>
      </c>
    </row>
    <row r="20" spans="1:17" x14ac:dyDescent="0.25">
      <c r="A20" s="266"/>
      <c r="B20" s="266"/>
      <c r="C20" s="155"/>
      <c r="D20" s="155"/>
      <c r="E20" s="155"/>
      <c r="F20" s="155"/>
      <c r="G20" s="97"/>
      <c r="H20" s="97"/>
      <c r="I20" s="29"/>
    </row>
    <row r="21" spans="1:17" x14ac:dyDescent="0.25">
      <c r="A21" s="155"/>
      <c r="B21" s="155"/>
      <c r="C21" s="155"/>
      <c r="D21" s="155"/>
      <c r="E21" s="155"/>
      <c r="F21" s="155"/>
      <c r="G21" s="28" t="s">
        <v>62</v>
      </c>
      <c r="H21" s="98" t="e">
        <f>#REF!*1%</f>
        <v>#REF!</v>
      </c>
      <c r="I21" s="29">
        <f>I19*1%</f>
        <v>3000</v>
      </c>
    </row>
    <row r="22" spans="1:17" x14ac:dyDescent="0.25">
      <c r="A22" s="155"/>
      <c r="B22" s="155"/>
      <c r="C22" s="155"/>
      <c r="D22" s="155"/>
      <c r="E22" s="155"/>
      <c r="F22" s="155"/>
      <c r="G22" s="28" t="s">
        <v>134</v>
      </c>
      <c r="H22" s="29">
        <f>H20*10%</f>
        <v>0</v>
      </c>
      <c r="I22" s="29"/>
    </row>
    <row r="23" spans="1:17" ht="16.5" thickBot="1" x14ac:dyDescent="0.3">
      <c r="E23" s="1"/>
      <c r="F23" s="1"/>
      <c r="G23" s="99" t="s">
        <v>135</v>
      </c>
      <c r="H23" s="32">
        <v>0</v>
      </c>
      <c r="I23" s="32">
        <f>I19-I22</f>
        <v>300000</v>
      </c>
      <c r="Q23" s="30" t="s">
        <v>13</v>
      </c>
    </row>
    <row r="24" spans="1:17" x14ac:dyDescent="0.25">
      <c r="E24" s="1"/>
      <c r="F24" s="1"/>
      <c r="G24" s="33" t="s">
        <v>32</v>
      </c>
      <c r="H24" s="34" t="e">
        <f>H19+H21</f>
        <v>#REF!</v>
      </c>
      <c r="I24" s="34">
        <f>I23+I21</f>
        <v>303000</v>
      </c>
    </row>
    <row r="25" spans="1:17" x14ac:dyDescent="0.25">
      <c r="E25" s="1"/>
      <c r="F25" s="1"/>
      <c r="G25" s="33"/>
      <c r="H25" s="34"/>
      <c r="I25" s="34"/>
    </row>
    <row r="26" spans="1:17" x14ac:dyDescent="0.25">
      <c r="A26" s="1" t="s">
        <v>161</v>
      </c>
      <c r="D26" s="1"/>
      <c r="E26" s="1"/>
      <c r="F26" s="1"/>
      <c r="G26" s="33"/>
      <c r="H26" s="33"/>
      <c r="I26" s="34"/>
    </row>
    <row r="27" spans="1:17" x14ac:dyDescent="0.25">
      <c r="A27" s="127"/>
      <c r="D27" s="1"/>
      <c r="E27" s="1"/>
      <c r="F27" s="1"/>
      <c r="G27" s="33"/>
      <c r="H27" s="33"/>
      <c r="I27" s="34"/>
    </row>
    <row r="28" spans="1:17" x14ac:dyDescent="0.25">
      <c r="D28" s="1"/>
      <c r="E28" s="1"/>
      <c r="F28" s="1"/>
      <c r="G28" s="33"/>
      <c r="H28" s="33"/>
      <c r="I28" s="34"/>
    </row>
    <row r="29" spans="1:17" x14ac:dyDescent="0.25">
      <c r="A29" s="72" t="s">
        <v>33</v>
      </c>
    </row>
    <row r="30" spans="1:17" x14ac:dyDescent="0.25">
      <c r="A30" s="74" t="s">
        <v>34</v>
      </c>
      <c r="B30" s="128"/>
      <c r="C30" s="128"/>
      <c r="D30" s="129"/>
      <c r="E30" s="129"/>
      <c r="F30" s="129"/>
    </row>
    <row r="31" spans="1:17" x14ac:dyDescent="0.25">
      <c r="A31" s="74" t="s">
        <v>35</v>
      </c>
      <c r="B31" s="128"/>
      <c r="C31" s="128"/>
      <c r="D31" s="129"/>
      <c r="E31" s="129"/>
      <c r="F31" s="129"/>
    </row>
    <row r="32" spans="1:17" x14ac:dyDescent="0.25">
      <c r="A32" s="75" t="s">
        <v>36</v>
      </c>
      <c r="B32" s="130"/>
      <c r="C32" s="130"/>
      <c r="D32" s="129"/>
      <c r="E32" s="129"/>
      <c r="F32" s="129"/>
    </row>
    <row r="33" spans="1:9" x14ac:dyDescent="0.25">
      <c r="A33" s="78" t="s">
        <v>0</v>
      </c>
      <c r="B33" s="131"/>
      <c r="C33" s="131"/>
      <c r="D33" s="129"/>
      <c r="E33" s="129"/>
      <c r="F33" s="129"/>
    </row>
    <row r="34" spans="1:9" x14ac:dyDescent="0.25">
      <c r="A34" s="137"/>
      <c r="B34" s="137"/>
      <c r="C34" s="137"/>
    </row>
    <row r="35" spans="1:9" x14ac:dyDescent="0.25">
      <c r="A35" s="132"/>
      <c r="B35" s="132"/>
      <c r="C35" s="132"/>
    </row>
    <row r="36" spans="1:9" x14ac:dyDescent="0.25">
      <c r="G36" s="133" t="s">
        <v>48</v>
      </c>
      <c r="H36" s="275" t="str">
        <f>+I13</f>
        <v xml:space="preserve"> 12 Januari 2022</v>
      </c>
      <c r="I36" s="276"/>
    </row>
    <row r="43" spans="1:9" x14ac:dyDescent="0.25">
      <c r="G43" s="236" t="s">
        <v>38</v>
      </c>
      <c r="H43" s="236"/>
      <c r="I43" s="236"/>
    </row>
  </sheetData>
  <mergeCells count="7">
    <mergeCell ref="G43:I43"/>
    <mergeCell ref="A10:I10"/>
    <mergeCell ref="G17:H17"/>
    <mergeCell ref="G18:H18"/>
    <mergeCell ref="A19:H19"/>
    <mergeCell ref="A20:B20"/>
    <mergeCell ref="H36:I36"/>
  </mergeCells>
  <pageMargins left="0.2" right="0" top="0.75" bottom="0.75" header="0.3" footer="0.3"/>
  <pageSetup scale="90" orientation="portrait" horizontalDpi="4294967293" verticalDpi="0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3"/>
  <sheetViews>
    <sheetView topLeftCell="A5" workbookViewId="0">
      <selection activeCell="D18" sqref="D18"/>
    </sheetView>
  </sheetViews>
  <sheetFormatPr defaultRowHeight="15.75" x14ac:dyDescent="0.25"/>
  <cols>
    <col min="1" max="1" width="6.42578125" style="30" customWidth="1"/>
    <col min="2" max="2" width="11.140625" style="30" customWidth="1"/>
    <col min="3" max="3" width="10" style="30" customWidth="1"/>
    <col min="4" max="4" width="29.85546875" style="30" customWidth="1"/>
    <col min="5" max="5" width="13.85546875" style="30" customWidth="1"/>
    <col min="6" max="6" width="5.28515625" style="30" customWidth="1"/>
    <col min="7" max="7" width="14.140625" style="117" bestFit="1" customWidth="1"/>
    <col min="8" max="8" width="1.5703125" style="117" customWidth="1"/>
    <col min="9" max="9" width="18.85546875" style="30" customWidth="1"/>
    <col min="10" max="16384" width="9.140625" style="30"/>
  </cols>
  <sheetData>
    <row r="2" spans="1:9" x14ac:dyDescent="0.25">
      <c r="A2" s="1" t="s">
        <v>0</v>
      </c>
    </row>
    <row r="3" spans="1:9" x14ac:dyDescent="0.25">
      <c r="A3" s="5" t="s">
        <v>1</v>
      </c>
    </row>
    <row r="4" spans="1:9" x14ac:dyDescent="0.25">
      <c r="A4" s="5" t="s">
        <v>2</v>
      </c>
    </row>
    <row r="5" spans="1:9" x14ac:dyDescent="0.25">
      <c r="A5" s="5" t="s">
        <v>3</v>
      </c>
    </row>
    <row r="6" spans="1:9" x14ac:dyDescent="0.25">
      <c r="A6" s="5" t="s">
        <v>4</v>
      </c>
    </row>
    <row r="7" spans="1:9" x14ac:dyDescent="0.25">
      <c r="A7" s="5" t="s">
        <v>5</v>
      </c>
    </row>
    <row r="9" spans="1:9" ht="16.5" thickBot="1" x14ac:dyDescent="0.3">
      <c r="A9" s="118"/>
      <c r="B9" s="118"/>
      <c r="C9" s="118"/>
      <c r="D9" s="118"/>
      <c r="E9" s="118"/>
      <c r="F9" s="118"/>
      <c r="G9" s="119"/>
      <c r="H9" s="119"/>
      <c r="I9" s="118"/>
    </row>
    <row r="10" spans="1:9" ht="19.5" thickBot="1" x14ac:dyDescent="0.3">
      <c r="A10" s="279" t="s">
        <v>6</v>
      </c>
      <c r="B10" s="280"/>
      <c r="C10" s="280"/>
      <c r="D10" s="280"/>
      <c r="E10" s="280"/>
      <c r="F10" s="280"/>
      <c r="G10" s="280"/>
      <c r="H10" s="280"/>
      <c r="I10" s="281"/>
    </row>
    <row r="12" spans="1:9" x14ac:dyDescent="0.25">
      <c r="A12" s="30" t="s">
        <v>7</v>
      </c>
      <c r="B12" s="30" t="s">
        <v>132</v>
      </c>
      <c r="G12" s="117" t="s">
        <v>9</v>
      </c>
      <c r="H12" s="120" t="s">
        <v>10</v>
      </c>
      <c r="I12" s="9" t="s">
        <v>180</v>
      </c>
    </row>
    <row r="13" spans="1:9" x14ac:dyDescent="0.25">
      <c r="G13" s="117" t="s">
        <v>12</v>
      </c>
      <c r="H13" s="120" t="s">
        <v>10</v>
      </c>
      <c r="I13" s="11" t="s">
        <v>138</v>
      </c>
    </row>
    <row r="14" spans="1:9" x14ac:dyDescent="0.25">
      <c r="G14" s="117" t="s">
        <v>15</v>
      </c>
      <c r="H14" s="120" t="s">
        <v>10</v>
      </c>
      <c r="I14" s="11" t="s">
        <v>140</v>
      </c>
    </row>
    <row r="15" spans="1:9" x14ac:dyDescent="0.25">
      <c r="A15" s="30" t="s">
        <v>18</v>
      </c>
      <c r="B15" s="9" t="s">
        <v>19</v>
      </c>
      <c r="C15" s="9"/>
      <c r="I15" s="139" t="s">
        <v>139</v>
      </c>
    </row>
    <row r="16" spans="1:9" ht="16.5" thickBot="1" x14ac:dyDescent="0.3"/>
    <row r="17" spans="1:17" x14ac:dyDescent="0.25">
      <c r="A17" s="83" t="s">
        <v>20</v>
      </c>
      <c r="B17" s="84" t="s">
        <v>21</v>
      </c>
      <c r="C17" s="84" t="s">
        <v>22</v>
      </c>
      <c r="D17" s="84" t="s">
        <v>24</v>
      </c>
      <c r="E17" s="84" t="s">
        <v>25</v>
      </c>
      <c r="F17" s="156" t="s">
        <v>26</v>
      </c>
      <c r="G17" s="271" t="s">
        <v>27</v>
      </c>
      <c r="H17" s="272"/>
      <c r="I17" s="87" t="s">
        <v>28</v>
      </c>
    </row>
    <row r="18" spans="1:17" ht="78.75" x14ac:dyDescent="0.25">
      <c r="A18" s="88">
        <v>1</v>
      </c>
      <c r="B18" s="89">
        <v>44558</v>
      </c>
      <c r="C18" s="157" t="s">
        <v>159</v>
      </c>
      <c r="D18" s="91" t="s">
        <v>181</v>
      </c>
      <c r="E18" s="91" t="s">
        <v>157</v>
      </c>
      <c r="F18" s="122">
        <v>1</v>
      </c>
      <c r="G18" s="277">
        <v>300000</v>
      </c>
      <c r="H18" s="278"/>
      <c r="I18" s="135">
        <f>G18</f>
        <v>300000</v>
      </c>
      <c r="K18"/>
    </row>
    <row r="19" spans="1:17" ht="16.5" thickBot="1" x14ac:dyDescent="0.3">
      <c r="A19" s="263" t="s">
        <v>29</v>
      </c>
      <c r="B19" s="264"/>
      <c r="C19" s="264"/>
      <c r="D19" s="264"/>
      <c r="E19" s="264"/>
      <c r="F19" s="264"/>
      <c r="G19" s="264"/>
      <c r="H19" s="265"/>
      <c r="I19" s="95">
        <f>SUM(I18:I18)</f>
        <v>300000</v>
      </c>
      <c r="K19" s="30" t="s">
        <v>13</v>
      </c>
    </row>
    <row r="20" spans="1:17" x14ac:dyDescent="0.25">
      <c r="A20" s="266"/>
      <c r="B20" s="266"/>
      <c r="C20" s="155"/>
      <c r="D20" s="155"/>
      <c r="E20" s="155"/>
      <c r="F20" s="155"/>
      <c r="G20" s="97"/>
      <c r="H20" s="97"/>
      <c r="I20" s="29"/>
    </row>
    <row r="21" spans="1:17" x14ac:dyDescent="0.25">
      <c r="A21" s="155"/>
      <c r="B21" s="155"/>
      <c r="C21" s="155"/>
      <c r="D21" s="155"/>
      <c r="E21" s="155"/>
      <c r="F21" s="155"/>
      <c r="G21" s="28" t="s">
        <v>62</v>
      </c>
      <c r="H21" s="98" t="e">
        <f>#REF!*1%</f>
        <v>#REF!</v>
      </c>
      <c r="I21" s="29">
        <f>I19*1%</f>
        <v>3000</v>
      </c>
    </row>
    <row r="22" spans="1:17" x14ac:dyDescent="0.25">
      <c r="A22" s="155"/>
      <c r="B22" s="155"/>
      <c r="C22" s="155"/>
      <c r="D22" s="155"/>
      <c r="E22" s="155"/>
      <c r="F22" s="155"/>
      <c r="G22" s="28" t="s">
        <v>134</v>
      </c>
      <c r="H22" s="29">
        <f>H20*10%</f>
        <v>0</v>
      </c>
      <c r="I22" s="29"/>
    </row>
    <row r="23" spans="1:17" ht="16.5" thickBot="1" x14ac:dyDescent="0.3">
      <c r="E23" s="1"/>
      <c r="F23" s="1"/>
      <c r="G23" s="99" t="s">
        <v>135</v>
      </c>
      <c r="H23" s="32">
        <v>0</v>
      </c>
      <c r="I23" s="32">
        <f>I19-I22</f>
        <v>300000</v>
      </c>
      <c r="Q23" s="30" t="s">
        <v>13</v>
      </c>
    </row>
    <row r="24" spans="1:17" x14ac:dyDescent="0.25">
      <c r="E24" s="1"/>
      <c r="F24" s="1"/>
      <c r="G24" s="33" t="s">
        <v>32</v>
      </c>
      <c r="H24" s="34" t="e">
        <f>H19+H21</f>
        <v>#REF!</v>
      </c>
      <c r="I24" s="34">
        <f>I23+I21</f>
        <v>303000</v>
      </c>
    </row>
    <row r="25" spans="1:17" x14ac:dyDescent="0.25">
      <c r="E25" s="1"/>
      <c r="F25" s="1"/>
      <c r="G25" s="33"/>
      <c r="H25" s="34"/>
      <c r="I25" s="34"/>
    </row>
    <row r="26" spans="1:17" x14ac:dyDescent="0.25">
      <c r="A26" s="1" t="s">
        <v>161</v>
      </c>
      <c r="D26" s="1"/>
      <c r="E26" s="1"/>
      <c r="F26" s="1"/>
      <c r="G26" s="33"/>
      <c r="H26" s="33"/>
      <c r="I26" s="34"/>
    </row>
    <row r="27" spans="1:17" x14ac:dyDescent="0.25">
      <c r="A27" s="127"/>
      <c r="D27" s="1"/>
      <c r="E27" s="1"/>
      <c r="F27" s="1"/>
      <c r="G27" s="33"/>
      <c r="H27" s="33"/>
      <c r="I27" s="34"/>
    </row>
    <row r="28" spans="1:17" x14ac:dyDescent="0.25">
      <c r="D28" s="1"/>
      <c r="E28" s="1"/>
      <c r="F28" s="1"/>
      <c r="G28" s="33"/>
      <c r="H28" s="33"/>
      <c r="I28" s="34"/>
    </row>
    <row r="29" spans="1:17" x14ac:dyDescent="0.25">
      <c r="A29" s="72" t="s">
        <v>33</v>
      </c>
    </row>
    <row r="30" spans="1:17" x14ac:dyDescent="0.25">
      <c r="A30" s="74" t="s">
        <v>34</v>
      </c>
      <c r="B30" s="128"/>
      <c r="C30" s="128"/>
      <c r="D30" s="129"/>
      <c r="E30" s="129"/>
      <c r="F30" s="129"/>
    </row>
    <row r="31" spans="1:17" x14ac:dyDescent="0.25">
      <c r="A31" s="74" t="s">
        <v>35</v>
      </c>
      <c r="B31" s="128"/>
      <c r="C31" s="128"/>
      <c r="D31" s="129"/>
      <c r="E31" s="129"/>
      <c r="F31" s="129"/>
    </row>
    <row r="32" spans="1:17" x14ac:dyDescent="0.25">
      <c r="A32" s="75" t="s">
        <v>36</v>
      </c>
      <c r="B32" s="130"/>
      <c r="C32" s="130"/>
      <c r="D32" s="129"/>
      <c r="E32" s="129"/>
      <c r="F32" s="129"/>
    </row>
    <row r="33" spans="1:9" x14ac:dyDescent="0.25">
      <c r="A33" s="78" t="s">
        <v>0</v>
      </c>
      <c r="B33" s="131"/>
      <c r="C33" s="131"/>
      <c r="D33" s="129"/>
      <c r="E33" s="129"/>
      <c r="F33" s="129"/>
    </row>
    <row r="34" spans="1:9" x14ac:dyDescent="0.25">
      <c r="A34" s="137"/>
      <c r="B34" s="137"/>
      <c r="C34" s="137"/>
    </row>
    <row r="35" spans="1:9" x14ac:dyDescent="0.25">
      <c r="A35" s="132"/>
      <c r="B35" s="132"/>
      <c r="C35" s="132"/>
    </row>
    <row r="36" spans="1:9" x14ac:dyDescent="0.25">
      <c r="G36" s="133" t="s">
        <v>48</v>
      </c>
      <c r="H36" s="275" t="str">
        <f>+I13</f>
        <v xml:space="preserve"> 12 Januari 2022</v>
      </c>
      <c r="I36" s="276"/>
    </row>
    <row r="43" spans="1:9" x14ac:dyDescent="0.25">
      <c r="G43" s="236" t="s">
        <v>38</v>
      </c>
      <c r="H43" s="236"/>
      <c r="I43" s="236"/>
    </row>
  </sheetData>
  <mergeCells count="7">
    <mergeCell ref="G43:I43"/>
    <mergeCell ref="A10:I10"/>
    <mergeCell ref="G17:H17"/>
    <mergeCell ref="G18:H18"/>
    <mergeCell ref="A19:H19"/>
    <mergeCell ref="A20:B20"/>
    <mergeCell ref="H36:I36"/>
  </mergeCells>
  <pageMargins left="0.2" right="0" top="0.75" bottom="0.75" header="0.3" footer="0.3"/>
  <pageSetup scale="90" orientation="portrait" horizontalDpi="4294967293" verticalDpi="0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3"/>
  <sheetViews>
    <sheetView topLeftCell="A5" workbookViewId="0">
      <selection activeCell="D18" sqref="D18"/>
    </sheetView>
  </sheetViews>
  <sheetFormatPr defaultRowHeight="15.75" x14ac:dyDescent="0.25"/>
  <cols>
    <col min="1" max="1" width="6.42578125" style="30" customWidth="1"/>
    <col min="2" max="2" width="11.140625" style="30" customWidth="1"/>
    <col min="3" max="3" width="10" style="30" customWidth="1"/>
    <col min="4" max="4" width="29.85546875" style="30" customWidth="1"/>
    <col min="5" max="5" width="13.85546875" style="30" customWidth="1"/>
    <col min="6" max="6" width="5.28515625" style="30" customWidth="1"/>
    <col min="7" max="7" width="14.140625" style="117" bestFit="1" customWidth="1"/>
    <col min="8" max="8" width="1.5703125" style="117" customWidth="1"/>
    <col min="9" max="9" width="18.85546875" style="30" customWidth="1"/>
    <col min="10" max="16384" width="9.140625" style="30"/>
  </cols>
  <sheetData>
    <row r="2" spans="1:9" x14ac:dyDescent="0.25">
      <c r="A2" s="1" t="s">
        <v>0</v>
      </c>
    </row>
    <row r="3" spans="1:9" x14ac:dyDescent="0.25">
      <c r="A3" s="5" t="s">
        <v>1</v>
      </c>
    </row>
    <row r="4" spans="1:9" x14ac:dyDescent="0.25">
      <c r="A4" s="5" t="s">
        <v>2</v>
      </c>
    </row>
    <row r="5" spans="1:9" x14ac:dyDescent="0.25">
      <c r="A5" s="5" t="s">
        <v>3</v>
      </c>
    </row>
    <row r="6" spans="1:9" x14ac:dyDescent="0.25">
      <c r="A6" s="5" t="s">
        <v>4</v>
      </c>
    </row>
    <row r="7" spans="1:9" x14ac:dyDescent="0.25">
      <c r="A7" s="5" t="s">
        <v>5</v>
      </c>
    </row>
    <row r="9" spans="1:9" ht="16.5" thickBot="1" x14ac:dyDescent="0.3">
      <c r="A9" s="118"/>
      <c r="B9" s="118"/>
      <c r="C9" s="118"/>
      <c r="D9" s="118"/>
      <c r="E9" s="118"/>
      <c r="F9" s="118"/>
      <c r="G9" s="119"/>
      <c r="H9" s="119"/>
      <c r="I9" s="118"/>
    </row>
    <row r="10" spans="1:9" ht="19.5" thickBot="1" x14ac:dyDescent="0.3">
      <c r="A10" s="279" t="s">
        <v>6</v>
      </c>
      <c r="B10" s="280"/>
      <c r="C10" s="280"/>
      <c r="D10" s="280"/>
      <c r="E10" s="280"/>
      <c r="F10" s="280"/>
      <c r="G10" s="280"/>
      <c r="H10" s="280"/>
      <c r="I10" s="281"/>
    </row>
    <row r="12" spans="1:9" x14ac:dyDescent="0.25">
      <c r="A12" s="30" t="s">
        <v>7</v>
      </c>
      <c r="B12" s="30" t="s">
        <v>132</v>
      </c>
      <c r="G12" s="117" t="s">
        <v>9</v>
      </c>
      <c r="H12" s="120" t="s">
        <v>10</v>
      </c>
      <c r="I12" s="9" t="s">
        <v>182</v>
      </c>
    </row>
    <row r="13" spans="1:9" x14ac:dyDescent="0.25">
      <c r="G13" s="117" t="s">
        <v>12</v>
      </c>
      <c r="H13" s="120" t="s">
        <v>10</v>
      </c>
      <c r="I13" s="11" t="s">
        <v>138</v>
      </c>
    </row>
    <row r="14" spans="1:9" x14ac:dyDescent="0.25">
      <c r="G14" s="117" t="s">
        <v>15</v>
      </c>
      <c r="H14" s="120" t="s">
        <v>10</v>
      </c>
      <c r="I14" s="11" t="s">
        <v>140</v>
      </c>
    </row>
    <row r="15" spans="1:9" x14ac:dyDescent="0.25">
      <c r="A15" s="30" t="s">
        <v>18</v>
      </c>
      <c r="B15" s="9" t="s">
        <v>19</v>
      </c>
      <c r="C15" s="9"/>
      <c r="I15" s="139" t="s">
        <v>139</v>
      </c>
    </row>
    <row r="16" spans="1:9" ht="16.5" thickBot="1" x14ac:dyDescent="0.3"/>
    <row r="17" spans="1:17" x14ac:dyDescent="0.25">
      <c r="A17" s="83" t="s">
        <v>20</v>
      </c>
      <c r="B17" s="84" t="s">
        <v>21</v>
      </c>
      <c r="C17" s="84" t="s">
        <v>22</v>
      </c>
      <c r="D17" s="84" t="s">
        <v>24</v>
      </c>
      <c r="E17" s="84" t="s">
        <v>25</v>
      </c>
      <c r="F17" s="156" t="s">
        <v>26</v>
      </c>
      <c r="G17" s="271" t="s">
        <v>27</v>
      </c>
      <c r="H17" s="272"/>
      <c r="I17" s="87" t="s">
        <v>28</v>
      </c>
    </row>
    <row r="18" spans="1:17" ht="78.75" x14ac:dyDescent="0.25">
      <c r="A18" s="88">
        <v>1</v>
      </c>
      <c r="B18" s="89">
        <v>44558</v>
      </c>
      <c r="C18" s="157" t="s">
        <v>159</v>
      </c>
      <c r="D18" s="91" t="s">
        <v>183</v>
      </c>
      <c r="E18" s="91" t="s">
        <v>157</v>
      </c>
      <c r="F18" s="122">
        <v>1</v>
      </c>
      <c r="G18" s="277">
        <v>300000</v>
      </c>
      <c r="H18" s="278"/>
      <c r="I18" s="135">
        <f>G18</f>
        <v>300000</v>
      </c>
      <c r="K18"/>
    </row>
    <row r="19" spans="1:17" ht="16.5" thickBot="1" x14ac:dyDescent="0.3">
      <c r="A19" s="263" t="s">
        <v>29</v>
      </c>
      <c r="B19" s="264"/>
      <c r="C19" s="264"/>
      <c r="D19" s="264"/>
      <c r="E19" s="264"/>
      <c r="F19" s="264"/>
      <c r="G19" s="264"/>
      <c r="H19" s="265"/>
      <c r="I19" s="95">
        <f>SUM(I18:I18)</f>
        <v>300000</v>
      </c>
      <c r="K19" s="30" t="s">
        <v>13</v>
      </c>
    </row>
    <row r="20" spans="1:17" x14ac:dyDescent="0.25">
      <c r="A20" s="266"/>
      <c r="B20" s="266"/>
      <c r="C20" s="155"/>
      <c r="D20" s="155"/>
      <c r="E20" s="155"/>
      <c r="F20" s="155"/>
      <c r="G20" s="97"/>
      <c r="H20" s="97"/>
      <c r="I20" s="29"/>
    </row>
    <row r="21" spans="1:17" x14ac:dyDescent="0.25">
      <c r="A21" s="155"/>
      <c r="B21" s="155"/>
      <c r="C21" s="155"/>
      <c r="D21" s="155"/>
      <c r="E21" s="155"/>
      <c r="F21" s="155"/>
      <c r="G21" s="28" t="s">
        <v>62</v>
      </c>
      <c r="H21" s="98" t="e">
        <f>#REF!*1%</f>
        <v>#REF!</v>
      </c>
      <c r="I21" s="29">
        <f>I19*1%</f>
        <v>3000</v>
      </c>
    </row>
    <row r="22" spans="1:17" x14ac:dyDescent="0.25">
      <c r="A22" s="155"/>
      <c r="B22" s="155"/>
      <c r="C22" s="155"/>
      <c r="D22" s="155"/>
      <c r="E22" s="155"/>
      <c r="F22" s="155"/>
      <c r="G22" s="28" t="s">
        <v>134</v>
      </c>
      <c r="H22" s="29">
        <f>H20*10%</f>
        <v>0</v>
      </c>
      <c r="I22" s="29"/>
    </row>
    <row r="23" spans="1:17" ht="16.5" thickBot="1" x14ac:dyDescent="0.3">
      <c r="E23" s="1"/>
      <c r="F23" s="1"/>
      <c r="G23" s="99" t="s">
        <v>135</v>
      </c>
      <c r="H23" s="32">
        <v>0</v>
      </c>
      <c r="I23" s="32">
        <f>I19-I22</f>
        <v>300000</v>
      </c>
      <c r="Q23" s="30" t="s">
        <v>13</v>
      </c>
    </row>
    <row r="24" spans="1:17" x14ac:dyDescent="0.25">
      <c r="E24" s="1"/>
      <c r="F24" s="1"/>
      <c r="G24" s="33" t="s">
        <v>32</v>
      </c>
      <c r="H24" s="34" t="e">
        <f>H19+H21</f>
        <v>#REF!</v>
      </c>
      <c r="I24" s="34">
        <f>I23+I21</f>
        <v>303000</v>
      </c>
    </row>
    <row r="25" spans="1:17" x14ac:dyDescent="0.25">
      <c r="E25" s="1"/>
      <c r="F25" s="1"/>
      <c r="G25" s="33"/>
      <c r="H25" s="34"/>
      <c r="I25" s="34"/>
    </row>
    <row r="26" spans="1:17" x14ac:dyDescent="0.25">
      <c r="A26" s="1" t="s">
        <v>161</v>
      </c>
      <c r="D26" s="1"/>
      <c r="E26" s="1"/>
      <c r="F26" s="1"/>
      <c r="G26" s="33"/>
      <c r="H26" s="33"/>
      <c r="I26" s="34"/>
    </row>
    <row r="27" spans="1:17" x14ac:dyDescent="0.25">
      <c r="A27" s="127"/>
      <c r="D27" s="1"/>
      <c r="E27" s="1"/>
      <c r="F27" s="1"/>
      <c r="G27" s="33"/>
      <c r="H27" s="33"/>
      <c r="I27" s="34"/>
    </row>
    <row r="28" spans="1:17" x14ac:dyDescent="0.25">
      <c r="D28" s="1"/>
      <c r="E28" s="1"/>
      <c r="F28" s="1"/>
      <c r="G28" s="33"/>
      <c r="H28" s="33"/>
      <c r="I28" s="34"/>
    </row>
    <row r="29" spans="1:17" x14ac:dyDescent="0.25">
      <c r="A29" s="72" t="s">
        <v>33</v>
      </c>
    </row>
    <row r="30" spans="1:17" x14ac:dyDescent="0.25">
      <c r="A30" s="74" t="s">
        <v>34</v>
      </c>
      <c r="B30" s="128"/>
      <c r="C30" s="128"/>
      <c r="D30" s="129"/>
      <c r="E30" s="129"/>
      <c r="F30" s="129"/>
    </row>
    <row r="31" spans="1:17" x14ac:dyDescent="0.25">
      <c r="A31" s="74" t="s">
        <v>35</v>
      </c>
      <c r="B31" s="128"/>
      <c r="C31" s="128"/>
      <c r="D31" s="129"/>
      <c r="E31" s="129"/>
      <c r="F31" s="129"/>
    </row>
    <row r="32" spans="1:17" x14ac:dyDescent="0.25">
      <c r="A32" s="75" t="s">
        <v>36</v>
      </c>
      <c r="B32" s="130"/>
      <c r="C32" s="130"/>
      <c r="D32" s="129"/>
      <c r="E32" s="129"/>
      <c r="F32" s="129"/>
    </row>
    <row r="33" spans="1:9" x14ac:dyDescent="0.25">
      <c r="A33" s="78" t="s">
        <v>0</v>
      </c>
      <c r="B33" s="131"/>
      <c r="C33" s="131"/>
      <c r="D33" s="129"/>
      <c r="E33" s="129"/>
      <c r="F33" s="129"/>
    </row>
    <row r="34" spans="1:9" x14ac:dyDescent="0.25">
      <c r="A34" s="137"/>
      <c r="B34" s="137"/>
      <c r="C34" s="137"/>
    </row>
    <row r="35" spans="1:9" x14ac:dyDescent="0.25">
      <c r="A35" s="132"/>
      <c r="B35" s="132"/>
      <c r="C35" s="132"/>
    </row>
    <row r="36" spans="1:9" x14ac:dyDescent="0.25">
      <c r="G36" s="133" t="s">
        <v>48</v>
      </c>
      <c r="H36" s="275" t="str">
        <f>+I13</f>
        <v xml:space="preserve"> 12 Januari 2022</v>
      </c>
      <c r="I36" s="276"/>
    </row>
    <row r="43" spans="1:9" x14ac:dyDescent="0.25">
      <c r="G43" s="236" t="s">
        <v>38</v>
      </c>
      <c r="H43" s="236"/>
      <c r="I43" s="236"/>
    </row>
  </sheetData>
  <mergeCells count="7">
    <mergeCell ref="G43:I43"/>
    <mergeCell ref="A10:I10"/>
    <mergeCell ref="G17:H17"/>
    <mergeCell ref="G18:H18"/>
    <mergeCell ref="A19:H19"/>
    <mergeCell ref="A20:B20"/>
    <mergeCell ref="H36:I36"/>
  </mergeCells>
  <pageMargins left="0.2" right="0" top="0.75" bottom="0.75" header="0.3" footer="0.3"/>
  <pageSetup scale="90" orientation="portrait" horizontalDpi="4294967293" verticalDpi="0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9"/>
  <sheetViews>
    <sheetView topLeftCell="A10" workbookViewId="0">
      <selection activeCell="L18" sqref="L18"/>
    </sheetView>
  </sheetViews>
  <sheetFormatPr defaultRowHeight="15.75" x14ac:dyDescent="0.25"/>
  <cols>
    <col min="1" max="1" width="4.85546875" style="30" customWidth="1"/>
    <col min="2" max="2" width="11.42578125" style="30" customWidth="1"/>
    <col min="3" max="3" width="8" style="30" customWidth="1"/>
    <col min="4" max="4" width="26" style="30" customWidth="1"/>
    <col min="5" max="5" width="13.42578125" style="30" customWidth="1"/>
    <col min="6" max="6" width="6.5703125" style="30" customWidth="1"/>
    <col min="7" max="7" width="5.42578125" style="30" customWidth="1"/>
    <col min="8" max="8" width="13" style="117" customWidth="1"/>
    <col min="9" max="9" width="1.28515625" style="117" customWidth="1"/>
    <col min="10" max="10" width="17.7109375" style="30" customWidth="1"/>
    <col min="11" max="16384" width="9.140625" style="30"/>
  </cols>
  <sheetData>
    <row r="2" spans="1:10" ht="18" customHeight="1" x14ac:dyDescent="0.25">
      <c r="A2" s="1" t="s">
        <v>0</v>
      </c>
    </row>
    <row r="3" spans="1:10" ht="18" customHeight="1" x14ac:dyDescent="0.25">
      <c r="A3" s="5" t="s">
        <v>1</v>
      </c>
      <c r="B3" s="45"/>
    </row>
    <row r="4" spans="1:10" ht="18" customHeight="1" x14ac:dyDescent="0.25">
      <c r="A4" s="5" t="s">
        <v>2</v>
      </c>
      <c r="B4" s="45"/>
    </row>
    <row r="5" spans="1:10" ht="18" customHeight="1" x14ac:dyDescent="0.25">
      <c r="A5" s="5" t="s">
        <v>3</v>
      </c>
      <c r="B5" s="45"/>
    </row>
    <row r="6" spans="1:10" ht="18" customHeight="1" x14ac:dyDescent="0.25">
      <c r="A6" s="5" t="s">
        <v>4</v>
      </c>
      <c r="B6" s="45"/>
    </row>
    <row r="7" spans="1:10" ht="18" customHeight="1" x14ac:dyDescent="0.25">
      <c r="A7" s="5" t="s">
        <v>5</v>
      </c>
      <c r="B7" s="45"/>
    </row>
    <row r="8" spans="1:10" ht="16.5" thickBot="1" x14ac:dyDescent="0.3"/>
    <row r="9" spans="1:10" ht="24.75" customHeight="1" thickBot="1" x14ac:dyDescent="0.3">
      <c r="A9" s="279" t="s">
        <v>6</v>
      </c>
      <c r="B9" s="280"/>
      <c r="C9" s="280"/>
      <c r="D9" s="280"/>
      <c r="E9" s="280"/>
      <c r="F9" s="280"/>
      <c r="G9" s="280"/>
      <c r="H9" s="280"/>
      <c r="I9" s="280"/>
      <c r="J9" s="281"/>
    </row>
    <row r="11" spans="1:10" ht="23.25" customHeight="1" x14ac:dyDescent="0.25">
      <c r="A11" s="138" t="s">
        <v>7</v>
      </c>
      <c r="B11" s="138" t="s">
        <v>186</v>
      </c>
      <c r="H11" s="117" t="s">
        <v>9</v>
      </c>
      <c r="I11" s="120" t="s">
        <v>10</v>
      </c>
      <c r="J11" s="9" t="s">
        <v>184</v>
      </c>
    </row>
    <row r="12" spans="1:10" x14ac:dyDescent="0.25">
      <c r="H12" s="117" t="s">
        <v>12</v>
      </c>
      <c r="I12" s="120" t="s">
        <v>10</v>
      </c>
      <c r="J12" s="11" t="s">
        <v>192</v>
      </c>
    </row>
    <row r="13" spans="1:10" x14ac:dyDescent="0.25">
      <c r="H13" s="117" t="s">
        <v>15</v>
      </c>
      <c r="I13" s="120" t="s">
        <v>10</v>
      </c>
      <c r="J13" s="11" t="s">
        <v>108</v>
      </c>
    </row>
    <row r="14" spans="1:10" ht="15.75" customHeight="1" x14ac:dyDescent="0.25">
      <c r="H14" s="117" t="s">
        <v>17</v>
      </c>
      <c r="I14" s="117" t="s">
        <v>10</v>
      </c>
      <c r="J14" s="139" t="s">
        <v>185</v>
      </c>
    </row>
    <row r="15" spans="1:10" ht="20.25" customHeight="1" x14ac:dyDescent="0.25">
      <c r="A15" s="138" t="s">
        <v>18</v>
      </c>
      <c r="B15" s="138" t="s">
        <v>187</v>
      </c>
    </row>
    <row r="16" spans="1:10" ht="8.25" customHeight="1" thickBot="1" x14ac:dyDescent="0.3">
      <c r="F16" s="129"/>
      <c r="G16" s="129"/>
    </row>
    <row r="17" spans="1:12" ht="27" customHeight="1" x14ac:dyDescent="0.25">
      <c r="A17" s="83" t="s">
        <v>20</v>
      </c>
      <c r="B17" s="84" t="s">
        <v>21</v>
      </c>
      <c r="C17" s="84" t="s">
        <v>22</v>
      </c>
      <c r="D17" s="84" t="s">
        <v>24</v>
      </c>
      <c r="E17" s="84" t="s">
        <v>25</v>
      </c>
      <c r="F17" s="84" t="s">
        <v>44</v>
      </c>
      <c r="G17" s="159" t="s">
        <v>45</v>
      </c>
      <c r="H17" s="291" t="s">
        <v>27</v>
      </c>
      <c r="I17" s="292"/>
      <c r="J17" s="87" t="s">
        <v>28</v>
      </c>
    </row>
    <row r="18" spans="1:12" ht="55.5" customHeight="1" x14ac:dyDescent="0.25">
      <c r="A18" s="88">
        <v>1</v>
      </c>
      <c r="B18" s="140">
        <v>44560</v>
      </c>
      <c r="C18" s="141">
        <v>403005</v>
      </c>
      <c r="D18" s="142" t="s">
        <v>188</v>
      </c>
      <c r="E18" s="143" t="s">
        <v>189</v>
      </c>
      <c r="F18" s="122">
        <v>1</v>
      </c>
      <c r="G18" s="144">
        <v>327</v>
      </c>
      <c r="H18" s="277">
        <v>9000</v>
      </c>
      <c r="I18" s="278"/>
      <c r="J18" s="145">
        <f>G18*H18</f>
        <v>2943000</v>
      </c>
    </row>
    <row r="19" spans="1:12" ht="25.5" customHeight="1" thickBot="1" x14ac:dyDescent="0.3">
      <c r="A19" s="263" t="s">
        <v>29</v>
      </c>
      <c r="B19" s="264"/>
      <c r="C19" s="264"/>
      <c r="D19" s="264"/>
      <c r="E19" s="264"/>
      <c r="F19" s="264"/>
      <c r="G19" s="264"/>
      <c r="H19" s="264"/>
      <c r="I19" s="265"/>
      <c r="J19" s="95">
        <f>J18</f>
        <v>2943000</v>
      </c>
      <c r="K19" s="29"/>
    </row>
    <row r="20" spans="1:12" x14ac:dyDescent="0.25">
      <c r="A20" s="266"/>
      <c r="B20" s="266"/>
      <c r="C20" s="266"/>
      <c r="D20" s="266"/>
      <c r="E20" s="158"/>
      <c r="F20" s="158"/>
      <c r="G20" s="158"/>
      <c r="H20" s="97"/>
      <c r="I20" s="97"/>
      <c r="J20" s="29"/>
    </row>
    <row r="21" spans="1:12" x14ac:dyDescent="0.25">
      <c r="A21" s="158"/>
      <c r="B21" s="158"/>
      <c r="C21" s="158"/>
      <c r="D21" s="158"/>
      <c r="E21" s="158"/>
      <c r="F21" s="158"/>
      <c r="G21" s="158"/>
      <c r="H21" s="28" t="s">
        <v>62</v>
      </c>
      <c r="I21" s="28"/>
      <c r="J21" s="29">
        <f>J19*1%</f>
        <v>29430</v>
      </c>
      <c r="L21" s="150"/>
    </row>
    <row r="22" spans="1:12" ht="16.5" thickBot="1" x14ac:dyDescent="0.3">
      <c r="A22" s="158"/>
      <c r="B22" s="158"/>
      <c r="C22" s="158"/>
      <c r="D22" s="158"/>
      <c r="E22" s="158"/>
      <c r="F22" s="158"/>
      <c r="G22" s="158"/>
      <c r="H22" s="31" t="s">
        <v>105</v>
      </c>
      <c r="I22" s="31"/>
      <c r="J22" s="32">
        <f>J19*2%</f>
        <v>58860</v>
      </c>
      <c r="L22" s="150"/>
    </row>
    <row r="23" spans="1:12" x14ac:dyDescent="0.25">
      <c r="E23" s="1"/>
      <c r="F23" s="1"/>
      <c r="G23" s="1"/>
      <c r="H23" s="33" t="s">
        <v>32</v>
      </c>
      <c r="I23" s="33"/>
      <c r="J23" s="34">
        <f>J19+J21-J22</f>
        <v>2913570</v>
      </c>
      <c r="L23" s="150"/>
    </row>
    <row r="24" spans="1:12" ht="17.25" customHeight="1" x14ac:dyDescent="0.25">
      <c r="E24" s="1"/>
      <c r="F24" s="1"/>
      <c r="G24" s="1"/>
      <c r="H24" s="33"/>
      <c r="I24" s="33"/>
      <c r="J24" s="34"/>
    </row>
    <row r="25" spans="1:12" ht="18" customHeight="1" x14ac:dyDescent="0.25">
      <c r="A25" s="1" t="s">
        <v>190</v>
      </c>
      <c r="E25" s="1"/>
      <c r="F25" s="1"/>
      <c r="G25" s="1"/>
      <c r="H25" s="33"/>
      <c r="I25" s="33"/>
      <c r="J25" s="34"/>
    </row>
    <row r="26" spans="1:12" ht="12" customHeight="1" x14ac:dyDescent="0.25">
      <c r="A26" s="127"/>
      <c r="E26" s="1"/>
      <c r="F26" s="1"/>
      <c r="G26" s="1"/>
      <c r="H26" s="33"/>
      <c r="I26" s="33"/>
      <c r="J26" s="34"/>
    </row>
    <row r="27" spans="1:12" x14ac:dyDescent="0.25">
      <c r="A27" s="72" t="s">
        <v>33</v>
      </c>
    </row>
    <row r="28" spans="1:12" x14ac:dyDescent="0.25">
      <c r="A28" s="74" t="s">
        <v>34</v>
      </c>
      <c r="B28" s="128"/>
      <c r="C28" s="128"/>
      <c r="D28" s="128"/>
      <c r="E28" s="129"/>
    </row>
    <row r="29" spans="1:12" x14ac:dyDescent="0.25">
      <c r="A29" s="74" t="s">
        <v>35</v>
      </c>
      <c r="B29" s="128"/>
      <c r="C29" s="128"/>
      <c r="D29" s="129"/>
      <c r="E29" s="129"/>
    </row>
    <row r="30" spans="1:12" x14ac:dyDescent="0.25">
      <c r="A30" s="75" t="s">
        <v>36</v>
      </c>
      <c r="B30" s="130"/>
      <c r="C30" s="130"/>
      <c r="D30" s="153"/>
      <c r="E30" s="129"/>
    </row>
    <row r="31" spans="1:12" x14ac:dyDescent="0.25">
      <c r="A31" s="78" t="s">
        <v>0</v>
      </c>
      <c r="B31" s="131"/>
      <c r="C31" s="131"/>
      <c r="D31" s="130"/>
      <c r="E31" s="129"/>
    </row>
    <row r="32" spans="1:12" ht="9" customHeight="1" x14ac:dyDescent="0.25">
      <c r="A32" s="132"/>
      <c r="B32" s="132"/>
      <c r="C32" s="132"/>
      <c r="D32" s="154"/>
    </row>
    <row r="33" spans="8:10" x14ac:dyDescent="0.25">
      <c r="H33" s="133" t="s">
        <v>37</v>
      </c>
      <c r="I33" s="275" t="str">
        <f>+J12</f>
        <v xml:space="preserve"> 13 Januari 2022</v>
      </c>
      <c r="J33" s="275"/>
    </row>
    <row r="39" spans="8:10" x14ac:dyDescent="0.25">
      <c r="H39" s="267" t="s">
        <v>38</v>
      </c>
      <c r="I39" s="267"/>
      <c r="J39" s="267"/>
    </row>
  </sheetData>
  <mergeCells count="7">
    <mergeCell ref="H39:J39"/>
    <mergeCell ref="A9:J9"/>
    <mergeCell ref="H17:I17"/>
    <mergeCell ref="H18:I18"/>
    <mergeCell ref="A19:I19"/>
    <mergeCell ref="A20:D20"/>
    <mergeCell ref="I33:J33"/>
  </mergeCells>
  <pageMargins left="0.45" right="0.2" top="0.75" bottom="0.75" header="0.3" footer="0.3"/>
  <pageSetup paperSize="9" scale="90" orientation="portrait" horizontalDpi="4294967293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4"/>
  <sheetViews>
    <sheetView topLeftCell="A12" workbookViewId="0">
      <selection activeCell="I19" sqref="I19:I21"/>
    </sheetView>
  </sheetViews>
  <sheetFormatPr defaultRowHeight="15.75" x14ac:dyDescent="0.25"/>
  <cols>
    <col min="1" max="1" width="6.42578125" style="30" customWidth="1"/>
    <col min="2" max="2" width="11.5703125" style="30" customWidth="1"/>
    <col min="3" max="3" width="9.28515625" style="30" customWidth="1"/>
    <col min="4" max="4" width="28" style="30" customWidth="1"/>
    <col min="5" max="5" width="14.85546875" style="30" customWidth="1"/>
    <col min="6" max="6" width="6.28515625" style="30" customWidth="1"/>
    <col min="7" max="7" width="14.140625" style="117" bestFit="1" customWidth="1"/>
    <col min="8" max="8" width="1.5703125" style="117" customWidth="1"/>
    <col min="9" max="9" width="18.42578125" style="30" customWidth="1"/>
    <col min="10" max="16384" width="9.140625" style="30"/>
  </cols>
  <sheetData>
    <row r="2" spans="1:9" x14ac:dyDescent="0.25">
      <c r="A2" s="1" t="s">
        <v>0</v>
      </c>
    </row>
    <row r="3" spans="1:9" x14ac:dyDescent="0.25">
      <c r="A3" s="5" t="s">
        <v>1</v>
      </c>
    </row>
    <row r="4" spans="1:9" x14ac:dyDescent="0.25">
      <c r="A4" s="5" t="s">
        <v>2</v>
      </c>
    </row>
    <row r="5" spans="1:9" x14ac:dyDescent="0.25">
      <c r="A5" s="5" t="s">
        <v>3</v>
      </c>
    </row>
    <row r="6" spans="1:9" x14ac:dyDescent="0.25">
      <c r="A6" s="5" t="s">
        <v>4</v>
      </c>
    </row>
    <row r="7" spans="1:9" x14ac:dyDescent="0.25">
      <c r="A7" s="5" t="s">
        <v>5</v>
      </c>
    </row>
    <row r="9" spans="1:9" ht="16.5" thickBot="1" x14ac:dyDescent="0.3">
      <c r="A9" s="118"/>
      <c r="B9" s="118"/>
      <c r="C9" s="118"/>
      <c r="D9" s="118"/>
      <c r="E9" s="118"/>
      <c r="F9" s="118"/>
      <c r="G9" s="119"/>
      <c r="H9" s="119"/>
      <c r="I9" s="118"/>
    </row>
    <row r="10" spans="1:9" ht="23.25" customHeight="1" thickBot="1" x14ac:dyDescent="0.3">
      <c r="A10" s="279" t="s">
        <v>6</v>
      </c>
      <c r="B10" s="280"/>
      <c r="C10" s="280"/>
      <c r="D10" s="280"/>
      <c r="E10" s="280"/>
      <c r="F10" s="280"/>
      <c r="G10" s="280"/>
      <c r="H10" s="280"/>
      <c r="I10" s="281"/>
    </row>
    <row r="12" spans="1:9" x14ac:dyDescent="0.25">
      <c r="A12" s="30" t="s">
        <v>7</v>
      </c>
      <c r="B12" s="30" t="s">
        <v>95</v>
      </c>
      <c r="G12" s="117" t="s">
        <v>9</v>
      </c>
      <c r="H12" s="120" t="s">
        <v>10</v>
      </c>
      <c r="I12" s="9" t="s">
        <v>191</v>
      </c>
    </row>
    <row r="13" spans="1:9" x14ac:dyDescent="0.25">
      <c r="G13" s="117" t="s">
        <v>12</v>
      </c>
      <c r="H13" s="120" t="s">
        <v>10</v>
      </c>
      <c r="I13" s="11" t="s">
        <v>192</v>
      </c>
    </row>
    <row r="14" spans="1:9" x14ac:dyDescent="0.25">
      <c r="G14" s="117" t="s">
        <v>15</v>
      </c>
      <c r="H14" s="120" t="s">
        <v>10</v>
      </c>
      <c r="I14" s="11" t="s">
        <v>193</v>
      </c>
    </row>
    <row r="15" spans="1:9" x14ac:dyDescent="0.25">
      <c r="G15" s="117" t="s">
        <v>96</v>
      </c>
      <c r="H15" s="120" t="s">
        <v>97</v>
      </c>
      <c r="I15" s="30" t="s">
        <v>195</v>
      </c>
    </row>
    <row r="16" spans="1:9" x14ac:dyDescent="0.25">
      <c r="A16" s="30" t="s">
        <v>18</v>
      </c>
      <c r="B16" s="9" t="s">
        <v>19</v>
      </c>
      <c r="C16" s="9"/>
      <c r="G16" s="117" t="s">
        <v>17</v>
      </c>
      <c r="H16" s="120" t="s">
        <v>97</v>
      </c>
      <c r="I16" s="136" t="s">
        <v>194</v>
      </c>
    </row>
    <row r="17" spans="1:17" ht="16.5" thickBot="1" x14ac:dyDescent="0.3"/>
    <row r="18" spans="1:17" ht="20.100000000000001" customHeight="1" x14ac:dyDescent="0.25">
      <c r="A18" s="83" t="s">
        <v>20</v>
      </c>
      <c r="B18" s="84" t="s">
        <v>21</v>
      </c>
      <c r="C18" s="84" t="s">
        <v>22</v>
      </c>
      <c r="D18" s="84" t="s">
        <v>24</v>
      </c>
      <c r="E18" s="84" t="s">
        <v>25</v>
      </c>
      <c r="F18" s="163" t="s">
        <v>44</v>
      </c>
      <c r="G18" s="271" t="s">
        <v>27</v>
      </c>
      <c r="H18" s="272"/>
      <c r="I18" s="87" t="s">
        <v>28</v>
      </c>
    </row>
    <row r="19" spans="1:17" ht="53.25" customHeight="1" x14ac:dyDescent="0.25">
      <c r="A19" s="88">
        <v>1</v>
      </c>
      <c r="B19" s="89">
        <v>44572</v>
      </c>
      <c r="C19" s="105">
        <v>403102</v>
      </c>
      <c r="D19" s="91" t="s">
        <v>124</v>
      </c>
      <c r="E19" s="91" t="s">
        <v>125</v>
      </c>
      <c r="F19" s="92">
        <v>58</v>
      </c>
      <c r="G19" s="273">
        <v>1287129</v>
      </c>
      <c r="H19" s="274"/>
      <c r="I19" s="284">
        <f>G19</f>
        <v>1287129</v>
      </c>
    </row>
    <row r="20" spans="1:17" ht="53.25" customHeight="1" x14ac:dyDescent="0.25">
      <c r="A20" s="88">
        <v>2</v>
      </c>
      <c r="B20" s="89">
        <v>44572</v>
      </c>
      <c r="C20" s="105">
        <v>403478</v>
      </c>
      <c r="D20" s="91" t="s">
        <v>126</v>
      </c>
      <c r="E20" s="91" t="s">
        <v>125</v>
      </c>
      <c r="F20" s="92">
        <v>39</v>
      </c>
      <c r="G20" s="287"/>
      <c r="H20" s="288"/>
      <c r="I20" s="285"/>
      <c r="M20" s="30">
        <f>1300000/1.01</f>
        <v>1287128.712871287</v>
      </c>
    </row>
    <row r="21" spans="1:17" ht="53.25" customHeight="1" x14ac:dyDescent="0.25">
      <c r="A21" s="88">
        <v>2</v>
      </c>
      <c r="B21" s="89">
        <v>44572</v>
      </c>
      <c r="C21" s="105">
        <v>403101</v>
      </c>
      <c r="D21" s="91" t="s">
        <v>127</v>
      </c>
      <c r="E21" s="91" t="s">
        <v>125</v>
      </c>
      <c r="F21" s="92">
        <v>37</v>
      </c>
      <c r="G21" s="289"/>
      <c r="H21" s="290"/>
      <c r="I21" s="286"/>
    </row>
    <row r="22" spans="1:17" ht="25.5" customHeight="1" thickBot="1" x14ac:dyDescent="0.3">
      <c r="A22" s="263" t="s">
        <v>29</v>
      </c>
      <c r="B22" s="264"/>
      <c r="C22" s="264"/>
      <c r="D22" s="264"/>
      <c r="E22" s="264"/>
      <c r="F22" s="264"/>
      <c r="G22" s="264"/>
      <c r="H22" s="265"/>
      <c r="I22" s="95">
        <f>SUM(I19)</f>
        <v>1287129</v>
      </c>
    </row>
    <row r="23" spans="1:17" x14ac:dyDescent="0.25">
      <c r="A23" s="266"/>
      <c r="B23" s="266"/>
      <c r="C23" s="162"/>
      <c r="D23" s="162"/>
      <c r="E23" s="162"/>
      <c r="F23" s="162"/>
      <c r="G23" s="97"/>
      <c r="H23" s="97"/>
      <c r="I23" s="29"/>
    </row>
    <row r="24" spans="1:17" x14ac:dyDescent="0.25">
      <c r="A24" s="162"/>
      <c r="B24" s="162"/>
      <c r="C24" s="162"/>
      <c r="D24" s="162"/>
      <c r="E24" s="162"/>
      <c r="F24" s="162"/>
      <c r="G24" s="28" t="s">
        <v>62</v>
      </c>
      <c r="H24" s="98" t="e">
        <f>#REF!*1%</f>
        <v>#REF!</v>
      </c>
      <c r="I24" s="29">
        <f>I22*1%</f>
        <v>12871.29</v>
      </c>
    </row>
    <row r="25" spans="1:17" ht="16.5" thickBot="1" x14ac:dyDescent="0.3">
      <c r="E25" s="1"/>
      <c r="F25" s="1"/>
      <c r="G25" s="99" t="s">
        <v>31</v>
      </c>
      <c r="H25" s="32">
        <v>0</v>
      </c>
      <c r="I25" s="32">
        <f>I22*2%</f>
        <v>25742.58</v>
      </c>
      <c r="Q25" s="30" t="s">
        <v>13</v>
      </c>
    </row>
    <row r="26" spans="1:17" x14ac:dyDescent="0.25">
      <c r="E26" s="1"/>
      <c r="F26" s="1"/>
      <c r="G26" s="33" t="s">
        <v>32</v>
      </c>
      <c r="H26" s="34" t="e">
        <f>H22+H24</f>
        <v>#REF!</v>
      </c>
      <c r="I26" s="34">
        <f>I22+I24-I25</f>
        <v>1274257.71</v>
      </c>
    </row>
    <row r="27" spans="1:17" x14ac:dyDescent="0.25">
      <c r="E27" s="1"/>
      <c r="F27" s="1"/>
      <c r="G27" s="33"/>
      <c r="H27" s="34"/>
      <c r="I27" s="34"/>
    </row>
    <row r="28" spans="1:17" x14ac:dyDescent="0.25">
      <c r="A28" s="1" t="s">
        <v>128</v>
      </c>
      <c r="D28" s="1"/>
      <c r="E28" s="1"/>
      <c r="F28" s="1"/>
      <c r="G28" s="33"/>
      <c r="H28" s="33"/>
      <c r="I28" s="34"/>
    </row>
    <row r="29" spans="1:17" x14ac:dyDescent="0.25">
      <c r="A29" s="127"/>
      <c r="D29" s="1"/>
      <c r="E29" s="1"/>
      <c r="F29" s="1"/>
      <c r="G29" s="33"/>
      <c r="H29" s="33"/>
      <c r="I29" s="34"/>
    </row>
    <row r="30" spans="1:17" x14ac:dyDescent="0.25">
      <c r="D30" s="1"/>
      <c r="E30" s="1"/>
      <c r="F30" s="1"/>
      <c r="G30" s="33"/>
      <c r="H30" s="33"/>
      <c r="I30" s="34"/>
    </row>
    <row r="31" spans="1:17" x14ac:dyDescent="0.25">
      <c r="A31" s="72" t="s">
        <v>33</v>
      </c>
    </row>
    <row r="32" spans="1:17" x14ac:dyDescent="0.25">
      <c r="A32" s="74" t="s">
        <v>34</v>
      </c>
      <c r="B32" s="128"/>
      <c r="C32" s="128"/>
      <c r="D32" s="129"/>
      <c r="E32" s="129"/>
      <c r="F32" s="129"/>
    </row>
    <row r="33" spans="1:9" x14ac:dyDescent="0.25">
      <c r="A33" s="74" t="s">
        <v>35</v>
      </c>
      <c r="B33" s="128"/>
      <c r="C33" s="128"/>
      <c r="D33" s="129"/>
      <c r="E33" s="129"/>
      <c r="F33" s="129"/>
    </row>
    <row r="34" spans="1:9" x14ac:dyDescent="0.25">
      <c r="A34" s="75" t="s">
        <v>36</v>
      </c>
      <c r="B34" s="130"/>
      <c r="C34" s="130"/>
      <c r="D34" s="129"/>
      <c r="E34" s="129"/>
      <c r="F34" s="129"/>
    </row>
    <row r="35" spans="1:9" x14ac:dyDescent="0.25">
      <c r="A35" s="78" t="s">
        <v>0</v>
      </c>
      <c r="B35" s="131"/>
      <c r="C35" s="131"/>
      <c r="D35" s="129"/>
      <c r="E35" s="129"/>
      <c r="F35" s="129"/>
    </row>
    <row r="36" spans="1:9" x14ac:dyDescent="0.25">
      <c r="A36" s="137"/>
      <c r="B36" s="137"/>
      <c r="C36" s="137"/>
    </row>
    <row r="37" spans="1:9" x14ac:dyDescent="0.25">
      <c r="A37" s="132"/>
      <c r="B37" s="132"/>
      <c r="C37" s="132"/>
    </row>
    <row r="38" spans="1:9" x14ac:dyDescent="0.25">
      <c r="G38" s="133" t="s">
        <v>48</v>
      </c>
      <c r="H38" s="275" t="str">
        <f>+I13</f>
        <v xml:space="preserve"> 13 Januari 2022</v>
      </c>
      <c r="I38" s="276"/>
    </row>
    <row r="41" spans="1:9" ht="18" customHeight="1" x14ac:dyDescent="0.25"/>
    <row r="42" spans="1:9" ht="17.25" customHeight="1" x14ac:dyDescent="0.25"/>
    <row r="44" spans="1:9" x14ac:dyDescent="0.25">
      <c r="G44" s="236" t="s">
        <v>38</v>
      </c>
      <c r="H44" s="236"/>
      <c r="I44" s="236"/>
    </row>
  </sheetData>
  <mergeCells count="8">
    <mergeCell ref="H38:I38"/>
    <mergeCell ref="G44:I44"/>
    <mergeCell ref="A10:I10"/>
    <mergeCell ref="G18:H18"/>
    <mergeCell ref="G19:H21"/>
    <mergeCell ref="I19:I21"/>
    <mergeCell ref="A22:H22"/>
    <mergeCell ref="A23:B23"/>
  </mergeCells>
  <printOptions horizontalCentered="1"/>
  <pageMargins left="0.2" right="0.2" top="0.75" bottom="0.75" header="0.3" footer="0.3"/>
  <pageSetup paperSize="9" scale="85" orientation="portrait" horizontalDpi="4294967293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9"/>
  <sheetViews>
    <sheetView topLeftCell="A10" workbookViewId="0">
      <selection activeCell="E21" sqref="E21"/>
    </sheetView>
  </sheetViews>
  <sheetFormatPr defaultRowHeight="15.75" x14ac:dyDescent="0.25"/>
  <cols>
    <col min="1" max="1" width="4.85546875" style="30" customWidth="1"/>
    <col min="2" max="2" width="11.42578125" style="30" customWidth="1"/>
    <col min="3" max="3" width="8" style="30" customWidth="1"/>
    <col min="4" max="4" width="26" style="30" customWidth="1"/>
    <col min="5" max="5" width="13.42578125" style="30" customWidth="1"/>
    <col min="6" max="6" width="6.5703125" style="30" customWidth="1"/>
    <col min="7" max="7" width="5.42578125" style="30" customWidth="1"/>
    <col min="8" max="8" width="13" style="117" customWidth="1"/>
    <col min="9" max="9" width="1.28515625" style="117" customWidth="1"/>
    <col min="10" max="10" width="17.7109375" style="30" customWidth="1"/>
    <col min="11" max="16384" width="9.140625" style="30"/>
  </cols>
  <sheetData>
    <row r="2" spans="1:10" ht="18" customHeight="1" x14ac:dyDescent="0.25">
      <c r="A2" s="1" t="s">
        <v>0</v>
      </c>
    </row>
    <row r="3" spans="1:10" ht="18" customHeight="1" x14ac:dyDescent="0.25">
      <c r="A3" s="5" t="s">
        <v>1</v>
      </c>
      <c r="B3" s="45"/>
    </row>
    <row r="4" spans="1:10" ht="18" customHeight="1" x14ac:dyDescent="0.25">
      <c r="A4" s="5" t="s">
        <v>2</v>
      </c>
      <c r="B4" s="45"/>
    </row>
    <row r="5" spans="1:10" ht="18" customHeight="1" x14ac:dyDescent="0.25">
      <c r="A5" s="5" t="s">
        <v>3</v>
      </c>
      <c r="B5" s="45"/>
    </row>
    <row r="6" spans="1:10" ht="18" customHeight="1" x14ac:dyDescent="0.25">
      <c r="A6" s="5" t="s">
        <v>4</v>
      </c>
      <c r="B6" s="45"/>
    </row>
    <row r="7" spans="1:10" ht="18" customHeight="1" x14ac:dyDescent="0.25">
      <c r="A7" s="5" t="s">
        <v>5</v>
      </c>
      <c r="B7" s="45"/>
    </row>
    <row r="8" spans="1:10" ht="16.5" thickBot="1" x14ac:dyDescent="0.3"/>
    <row r="9" spans="1:10" ht="24.75" customHeight="1" thickBot="1" x14ac:dyDescent="0.3">
      <c r="A9" s="279" t="s">
        <v>6</v>
      </c>
      <c r="B9" s="280"/>
      <c r="C9" s="280"/>
      <c r="D9" s="280"/>
      <c r="E9" s="280"/>
      <c r="F9" s="280"/>
      <c r="G9" s="280"/>
      <c r="H9" s="280"/>
      <c r="I9" s="280"/>
      <c r="J9" s="281"/>
    </row>
    <row r="11" spans="1:10" ht="23.25" customHeight="1" x14ac:dyDescent="0.25">
      <c r="A11" s="138" t="s">
        <v>7</v>
      </c>
      <c r="B11" s="138" t="s">
        <v>197</v>
      </c>
      <c r="H11" s="117" t="s">
        <v>9</v>
      </c>
      <c r="I11" s="120" t="s">
        <v>10</v>
      </c>
      <c r="J11" s="9" t="s">
        <v>196</v>
      </c>
    </row>
    <row r="12" spans="1:10" x14ac:dyDescent="0.25">
      <c r="H12" s="117" t="s">
        <v>12</v>
      </c>
      <c r="I12" s="120" t="s">
        <v>10</v>
      </c>
      <c r="J12" s="11" t="s">
        <v>192</v>
      </c>
    </row>
    <row r="13" spans="1:10" x14ac:dyDescent="0.25">
      <c r="H13" s="117" t="s">
        <v>15</v>
      </c>
      <c r="I13" s="120" t="s">
        <v>10</v>
      </c>
      <c r="J13" s="11" t="s">
        <v>192</v>
      </c>
    </row>
    <row r="14" spans="1:10" ht="15.75" customHeight="1" x14ac:dyDescent="0.25">
      <c r="H14" s="117" t="s">
        <v>17</v>
      </c>
      <c r="I14" s="117" t="s">
        <v>10</v>
      </c>
      <c r="J14" s="139" t="s">
        <v>200</v>
      </c>
    </row>
    <row r="15" spans="1:10" ht="20.25" customHeight="1" x14ac:dyDescent="0.25">
      <c r="A15" s="138" t="s">
        <v>18</v>
      </c>
      <c r="B15" s="138" t="s">
        <v>198</v>
      </c>
    </row>
    <row r="16" spans="1:10" ht="8.25" customHeight="1" thickBot="1" x14ac:dyDescent="0.3">
      <c r="F16" s="129"/>
      <c r="G16" s="129"/>
    </row>
    <row r="17" spans="1:12" ht="27" customHeight="1" x14ac:dyDescent="0.25">
      <c r="A17" s="83" t="s">
        <v>20</v>
      </c>
      <c r="B17" s="84" t="s">
        <v>21</v>
      </c>
      <c r="C17" s="84" t="s">
        <v>22</v>
      </c>
      <c r="D17" s="84" t="s">
        <v>24</v>
      </c>
      <c r="E17" s="84" t="s">
        <v>25</v>
      </c>
      <c r="F17" s="84" t="s">
        <v>44</v>
      </c>
      <c r="G17" s="163" t="s">
        <v>45</v>
      </c>
      <c r="H17" s="291" t="s">
        <v>27</v>
      </c>
      <c r="I17" s="292"/>
      <c r="J17" s="87" t="s">
        <v>28</v>
      </c>
    </row>
    <row r="18" spans="1:12" ht="55.5" customHeight="1" x14ac:dyDescent="0.25">
      <c r="A18" s="88">
        <v>1</v>
      </c>
      <c r="B18" s="140">
        <v>44208</v>
      </c>
      <c r="C18" s="141">
        <v>405869</v>
      </c>
      <c r="D18" s="142" t="s">
        <v>199</v>
      </c>
      <c r="E18" s="143" t="s">
        <v>50</v>
      </c>
      <c r="F18" s="122">
        <v>1</v>
      </c>
      <c r="G18" s="144">
        <v>100</v>
      </c>
      <c r="H18" s="277">
        <v>2600</v>
      </c>
      <c r="I18" s="278"/>
      <c r="J18" s="145">
        <f>G18*H18</f>
        <v>260000</v>
      </c>
    </row>
    <row r="19" spans="1:12" ht="25.5" customHeight="1" thickBot="1" x14ac:dyDescent="0.3">
      <c r="A19" s="263" t="s">
        <v>29</v>
      </c>
      <c r="B19" s="264"/>
      <c r="C19" s="264"/>
      <c r="D19" s="264"/>
      <c r="E19" s="264"/>
      <c r="F19" s="264"/>
      <c r="G19" s="264"/>
      <c r="H19" s="264"/>
      <c r="I19" s="265"/>
      <c r="J19" s="95">
        <f>J18</f>
        <v>260000</v>
      </c>
      <c r="K19" s="29"/>
    </row>
    <row r="20" spans="1:12" x14ac:dyDescent="0.25">
      <c r="A20" s="266"/>
      <c r="B20" s="266"/>
      <c r="C20" s="266"/>
      <c r="D20" s="266"/>
      <c r="E20" s="162"/>
      <c r="F20" s="162"/>
      <c r="G20" s="162"/>
      <c r="H20" s="97"/>
      <c r="I20" s="97"/>
      <c r="J20" s="29"/>
    </row>
    <row r="21" spans="1:12" x14ac:dyDescent="0.25">
      <c r="A21" s="162"/>
      <c r="B21" s="162"/>
      <c r="C21" s="162"/>
      <c r="D21" s="162"/>
      <c r="E21" s="162"/>
      <c r="F21" s="162"/>
      <c r="G21" s="162"/>
      <c r="H21" s="28" t="s">
        <v>62</v>
      </c>
      <c r="I21" s="28"/>
      <c r="J21" s="29">
        <f>J19*1%</f>
        <v>2600</v>
      </c>
      <c r="L21" s="150"/>
    </row>
    <row r="22" spans="1:12" ht="16.5" thickBot="1" x14ac:dyDescent="0.3">
      <c r="A22" s="162"/>
      <c r="B22" s="162"/>
      <c r="C22" s="162"/>
      <c r="D22" s="162"/>
      <c r="E22" s="162"/>
      <c r="F22" s="162"/>
      <c r="G22" s="162"/>
      <c r="H22" s="31" t="s">
        <v>105</v>
      </c>
      <c r="I22" s="31"/>
      <c r="J22" s="32">
        <f>J19*2%</f>
        <v>5200</v>
      </c>
      <c r="L22" s="150"/>
    </row>
    <row r="23" spans="1:12" x14ac:dyDescent="0.25">
      <c r="E23" s="1"/>
      <c r="F23" s="1"/>
      <c r="G23" s="1"/>
      <c r="H23" s="33" t="s">
        <v>32</v>
      </c>
      <c r="I23" s="33"/>
      <c r="J23" s="34">
        <f>J19+J21-J22</f>
        <v>257400</v>
      </c>
      <c r="L23" s="150"/>
    </row>
    <row r="24" spans="1:12" ht="17.25" customHeight="1" x14ac:dyDescent="0.25">
      <c r="E24" s="1"/>
      <c r="F24" s="1"/>
      <c r="G24" s="1"/>
      <c r="H24" s="33"/>
      <c r="I24" s="33"/>
      <c r="J24" s="34"/>
    </row>
    <row r="25" spans="1:12" ht="18" customHeight="1" x14ac:dyDescent="0.25">
      <c r="A25" s="1" t="s">
        <v>201</v>
      </c>
      <c r="E25" s="1"/>
      <c r="F25" s="1"/>
      <c r="G25" s="1"/>
      <c r="H25" s="33"/>
      <c r="I25" s="33"/>
      <c r="J25" s="34"/>
    </row>
    <row r="26" spans="1:12" ht="12" customHeight="1" x14ac:dyDescent="0.25">
      <c r="A26" s="127"/>
      <c r="E26" s="1"/>
      <c r="F26" s="1"/>
      <c r="G26" s="1"/>
      <c r="H26" s="33"/>
      <c r="I26" s="33"/>
      <c r="J26" s="34"/>
    </row>
    <row r="27" spans="1:12" x14ac:dyDescent="0.25">
      <c r="A27" s="72" t="s">
        <v>33</v>
      </c>
    </row>
    <row r="28" spans="1:12" x14ac:dyDescent="0.25">
      <c r="A28" s="74" t="s">
        <v>34</v>
      </c>
      <c r="B28" s="128"/>
      <c r="C28" s="128"/>
      <c r="D28" s="128"/>
      <c r="E28" s="129"/>
    </row>
    <row r="29" spans="1:12" x14ac:dyDescent="0.25">
      <c r="A29" s="74" t="s">
        <v>35</v>
      </c>
      <c r="B29" s="128"/>
      <c r="C29" s="128"/>
      <c r="D29" s="129"/>
      <c r="E29" s="129"/>
    </row>
    <row r="30" spans="1:12" x14ac:dyDescent="0.25">
      <c r="A30" s="75" t="s">
        <v>36</v>
      </c>
      <c r="B30" s="130"/>
      <c r="C30" s="130"/>
      <c r="D30" s="153"/>
      <c r="E30" s="129"/>
    </row>
    <row r="31" spans="1:12" x14ac:dyDescent="0.25">
      <c r="A31" s="78" t="s">
        <v>0</v>
      </c>
      <c r="B31" s="131"/>
      <c r="C31" s="131"/>
      <c r="D31" s="130"/>
      <c r="E31" s="129"/>
    </row>
    <row r="32" spans="1:12" ht="9" customHeight="1" x14ac:dyDescent="0.25">
      <c r="A32" s="132"/>
      <c r="B32" s="132"/>
      <c r="C32" s="132"/>
      <c r="D32" s="154"/>
    </row>
    <row r="33" spans="8:10" x14ac:dyDescent="0.25">
      <c r="H33" s="133" t="s">
        <v>37</v>
      </c>
      <c r="I33" s="275" t="str">
        <f>+J12</f>
        <v xml:space="preserve"> 13 Januari 2022</v>
      </c>
      <c r="J33" s="275"/>
    </row>
    <row r="39" spans="8:10" x14ac:dyDescent="0.25">
      <c r="H39" s="267" t="s">
        <v>38</v>
      </c>
      <c r="I39" s="267"/>
      <c r="J39" s="267"/>
    </row>
  </sheetData>
  <mergeCells count="7">
    <mergeCell ref="H39:J39"/>
    <mergeCell ref="A9:J9"/>
    <mergeCell ref="H17:I17"/>
    <mergeCell ref="H18:I18"/>
    <mergeCell ref="A19:I19"/>
    <mergeCell ref="A20:D20"/>
    <mergeCell ref="I33:J33"/>
  </mergeCells>
  <pageMargins left="0.45" right="0.2" top="0.75" bottom="0.75" header="0.3" footer="0.3"/>
  <pageSetup paperSize="9" scale="90" orientation="portrait" horizontalDpi="4294967293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44"/>
  <sheetViews>
    <sheetView topLeftCell="A19" workbookViewId="0">
      <selection activeCell="H24" sqref="H24"/>
    </sheetView>
  </sheetViews>
  <sheetFormatPr defaultRowHeight="15.75" x14ac:dyDescent="0.25"/>
  <cols>
    <col min="1" max="1" width="6.42578125" style="30" customWidth="1"/>
    <col min="2" max="2" width="11.5703125" style="30" customWidth="1"/>
    <col min="3" max="3" width="33.85546875" style="30" customWidth="1"/>
    <col min="4" max="4" width="14" style="30" customWidth="1"/>
    <col min="5" max="5" width="8.7109375" style="30" customWidth="1"/>
    <col min="6" max="6" width="14.140625" style="117" bestFit="1" customWidth="1"/>
    <col min="7" max="7" width="1.5703125" style="117" customWidth="1"/>
    <col min="8" max="8" width="19.5703125" style="30" customWidth="1"/>
    <col min="9" max="9" width="9.140625" style="30"/>
    <col min="10" max="10" width="15.7109375" style="30" bestFit="1" customWidth="1"/>
    <col min="11" max="16384" width="9.140625" style="30"/>
  </cols>
  <sheetData>
    <row r="2" spans="1:8" x14ac:dyDescent="0.25">
      <c r="A2" s="1" t="s">
        <v>0</v>
      </c>
    </row>
    <row r="3" spans="1:8" x14ac:dyDescent="0.25">
      <c r="A3" s="5" t="s">
        <v>1</v>
      </c>
    </row>
    <row r="4" spans="1:8" x14ac:dyDescent="0.25">
      <c r="A4" s="5" t="s">
        <v>2</v>
      </c>
    </row>
    <row r="5" spans="1:8" x14ac:dyDescent="0.25">
      <c r="A5" s="5" t="s">
        <v>3</v>
      </c>
    </row>
    <row r="6" spans="1:8" x14ac:dyDescent="0.25">
      <c r="A6" s="5" t="s">
        <v>4</v>
      </c>
    </row>
    <row r="7" spans="1:8" x14ac:dyDescent="0.25">
      <c r="A7" s="5" t="s">
        <v>5</v>
      </c>
    </row>
    <row r="9" spans="1:8" ht="16.5" thickBot="1" x14ac:dyDescent="0.3">
      <c r="A9" s="118"/>
      <c r="B9" s="118"/>
      <c r="C9" s="118"/>
      <c r="D9" s="118"/>
      <c r="E9" s="118"/>
      <c r="F9" s="119"/>
      <c r="G9" s="119"/>
      <c r="H9" s="118"/>
    </row>
    <row r="10" spans="1:8" ht="23.25" customHeight="1" thickBot="1" x14ac:dyDescent="0.3">
      <c r="A10" s="279" t="s">
        <v>6</v>
      </c>
      <c r="B10" s="280"/>
      <c r="C10" s="280"/>
      <c r="D10" s="280"/>
      <c r="E10" s="280"/>
      <c r="F10" s="280"/>
      <c r="G10" s="280"/>
      <c r="H10" s="281"/>
    </row>
    <row r="12" spans="1:8" x14ac:dyDescent="0.25">
      <c r="A12" s="30" t="s">
        <v>7</v>
      </c>
      <c r="B12" s="165" t="s">
        <v>78</v>
      </c>
      <c r="E12" s="282" t="s">
        <v>87</v>
      </c>
      <c r="F12" s="282"/>
      <c r="G12" s="120" t="s">
        <v>10</v>
      </c>
      <c r="H12" s="9" t="s">
        <v>210</v>
      </c>
    </row>
    <row r="13" spans="1:8" x14ac:dyDescent="0.25">
      <c r="E13" s="282" t="s">
        <v>12</v>
      </c>
      <c r="F13" s="282"/>
      <c r="G13" s="120" t="s">
        <v>10</v>
      </c>
      <c r="H13" s="11" t="s">
        <v>192</v>
      </c>
    </row>
    <row r="14" spans="1:8" x14ac:dyDescent="0.25">
      <c r="E14" s="282" t="s">
        <v>79</v>
      </c>
      <c r="F14" s="282"/>
      <c r="G14" s="120" t="s">
        <v>10</v>
      </c>
      <c r="H14" s="165" t="s">
        <v>202</v>
      </c>
    </row>
    <row r="15" spans="1:8" x14ac:dyDescent="0.25">
      <c r="A15" s="30" t="s">
        <v>18</v>
      </c>
      <c r="B15" s="9" t="s">
        <v>19</v>
      </c>
      <c r="G15" s="120"/>
      <c r="H15" s="166" t="s">
        <v>209</v>
      </c>
    </row>
    <row r="16" spans="1:8" ht="9" customHeight="1" thickBot="1" x14ac:dyDescent="0.3"/>
    <row r="17" spans="1:10" ht="26.25" customHeight="1" x14ac:dyDescent="0.25">
      <c r="A17" s="83" t="s">
        <v>20</v>
      </c>
      <c r="B17" s="84" t="s">
        <v>21</v>
      </c>
      <c r="C17" s="84" t="s">
        <v>24</v>
      </c>
      <c r="D17" s="84" t="s">
        <v>25</v>
      </c>
      <c r="E17" s="163" t="s">
        <v>44</v>
      </c>
      <c r="F17" s="271" t="s">
        <v>27</v>
      </c>
      <c r="G17" s="272"/>
      <c r="H17" s="87" t="s">
        <v>28</v>
      </c>
    </row>
    <row r="18" spans="1:10" ht="33" customHeight="1" x14ac:dyDescent="0.25">
      <c r="A18" s="88">
        <v>1</v>
      </c>
      <c r="B18" s="89">
        <v>44558</v>
      </c>
      <c r="C18" s="91" t="s">
        <v>203</v>
      </c>
      <c r="D18" s="91" t="s">
        <v>204</v>
      </c>
      <c r="E18" s="92">
        <v>784</v>
      </c>
      <c r="F18" s="277">
        <v>7000000</v>
      </c>
      <c r="G18" s="278"/>
      <c r="H18" s="164">
        <f t="shared" ref="H18:H20" si="0">F18</f>
        <v>7000000</v>
      </c>
      <c r="J18"/>
    </row>
    <row r="19" spans="1:10" ht="33" customHeight="1" x14ac:dyDescent="0.25">
      <c r="A19" s="88">
        <f>A18+1</f>
        <v>2</v>
      </c>
      <c r="B19" s="89">
        <v>44559</v>
      </c>
      <c r="C19" s="91" t="s">
        <v>205</v>
      </c>
      <c r="D19" s="91" t="s">
        <v>206</v>
      </c>
      <c r="E19" s="92">
        <v>282</v>
      </c>
      <c r="F19" s="277">
        <v>7100000</v>
      </c>
      <c r="G19" s="278"/>
      <c r="H19" s="164">
        <f t="shared" si="0"/>
        <v>7100000</v>
      </c>
      <c r="J19"/>
    </row>
    <row r="20" spans="1:10" ht="33" customHeight="1" x14ac:dyDescent="0.25">
      <c r="A20" s="88">
        <f t="shared" ref="A20" si="1">A19+1</f>
        <v>3</v>
      </c>
      <c r="B20" s="89">
        <v>44560</v>
      </c>
      <c r="C20" s="91" t="s">
        <v>207</v>
      </c>
      <c r="D20" s="91" t="s">
        <v>204</v>
      </c>
      <c r="E20" s="92">
        <v>608</v>
      </c>
      <c r="F20" s="277">
        <v>7000000</v>
      </c>
      <c r="G20" s="278"/>
      <c r="H20" s="164">
        <f t="shared" si="0"/>
        <v>7000000</v>
      </c>
      <c r="J20"/>
    </row>
    <row r="21" spans="1:10" ht="22.5" customHeight="1" thickBot="1" x14ac:dyDescent="0.3">
      <c r="A21" s="263" t="s">
        <v>29</v>
      </c>
      <c r="B21" s="264"/>
      <c r="C21" s="264"/>
      <c r="D21" s="264"/>
      <c r="E21" s="264"/>
      <c r="F21" s="264"/>
      <c r="G21" s="265"/>
      <c r="H21" s="95">
        <f>SUM(H18:H20)</f>
        <v>21100000</v>
      </c>
      <c r="J21" s="117"/>
    </row>
    <row r="22" spans="1:10" x14ac:dyDescent="0.25">
      <c r="A22" s="266"/>
      <c r="B22" s="266"/>
      <c r="C22" s="162"/>
      <c r="D22" s="162"/>
      <c r="E22" s="162"/>
      <c r="F22" s="97"/>
      <c r="G22" s="97"/>
      <c r="H22" s="29"/>
    </row>
    <row r="23" spans="1:10" x14ac:dyDescent="0.25">
      <c r="A23" s="162"/>
      <c r="B23" s="162"/>
      <c r="C23" s="162"/>
      <c r="D23" s="162"/>
      <c r="E23" s="28" t="s">
        <v>83</v>
      </c>
      <c r="F23" s="28"/>
      <c r="G23" s="97" t="s">
        <v>10</v>
      </c>
      <c r="H23" s="29">
        <v>0</v>
      </c>
      <c r="J23" s="98"/>
    </row>
    <row r="24" spans="1:10" x14ac:dyDescent="0.25">
      <c r="A24" s="162"/>
      <c r="B24" s="162"/>
      <c r="C24" s="162"/>
      <c r="D24" s="162"/>
      <c r="E24" s="124" t="s">
        <v>84</v>
      </c>
      <c r="F24" s="124"/>
      <c r="G24" s="97" t="s">
        <v>10</v>
      </c>
      <c r="H24" s="126">
        <f>H21-H23</f>
        <v>21100000</v>
      </c>
      <c r="J24" s="98"/>
    </row>
    <row r="25" spans="1:10" x14ac:dyDescent="0.25">
      <c r="A25" s="162"/>
      <c r="B25" s="162"/>
      <c r="C25" s="162"/>
      <c r="D25" s="162"/>
      <c r="E25" s="28" t="s">
        <v>62</v>
      </c>
      <c r="F25" s="28"/>
      <c r="G25" s="97" t="s">
        <v>10</v>
      </c>
      <c r="H25" s="29">
        <f>H24*1%</f>
        <v>211000</v>
      </c>
    </row>
    <row r="26" spans="1:10" ht="16.5" thickBot="1" x14ac:dyDescent="0.3">
      <c r="A26" s="162"/>
      <c r="B26" s="162"/>
      <c r="C26" s="162"/>
      <c r="D26" s="162"/>
      <c r="E26" s="31" t="s">
        <v>31</v>
      </c>
      <c r="F26" s="31"/>
      <c r="G26" s="32" t="s">
        <v>10</v>
      </c>
      <c r="H26" s="32">
        <f>H24*2%</f>
        <v>422000</v>
      </c>
    </row>
    <row r="27" spans="1:10" x14ac:dyDescent="0.25">
      <c r="D27" s="1"/>
      <c r="E27" s="1"/>
      <c r="F27" s="33"/>
      <c r="G27" s="34" t="e">
        <f>G21+G25</f>
        <v>#VALUE!</v>
      </c>
      <c r="H27" s="34">
        <f>H24+H25-H26</f>
        <v>20889000</v>
      </c>
    </row>
    <row r="28" spans="1:10" ht="10.5" customHeight="1" x14ac:dyDescent="0.25">
      <c r="D28" s="1"/>
      <c r="E28" s="1"/>
      <c r="F28" s="33"/>
      <c r="G28" s="34"/>
      <c r="H28" s="34"/>
    </row>
    <row r="29" spans="1:10" x14ac:dyDescent="0.25">
      <c r="A29" s="1" t="s">
        <v>208</v>
      </c>
      <c r="C29" s="1"/>
      <c r="D29" s="1"/>
      <c r="E29" s="1"/>
      <c r="F29" s="33"/>
      <c r="G29" s="33"/>
      <c r="H29" s="34"/>
    </row>
    <row r="30" spans="1:10" ht="9.75" customHeight="1" x14ac:dyDescent="0.25">
      <c r="A30" s="127"/>
      <c r="C30" s="1"/>
      <c r="D30" s="1"/>
      <c r="E30" s="1"/>
      <c r="F30" s="33"/>
      <c r="G30" s="33"/>
      <c r="H30" s="34"/>
    </row>
    <row r="31" spans="1:10" x14ac:dyDescent="0.25">
      <c r="A31" s="72" t="s">
        <v>33</v>
      </c>
    </row>
    <row r="32" spans="1:10" x14ac:dyDescent="0.25">
      <c r="A32" s="74" t="s">
        <v>34</v>
      </c>
      <c r="B32" s="128"/>
      <c r="C32" s="129"/>
      <c r="D32" s="129"/>
      <c r="E32" s="129"/>
    </row>
    <row r="33" spans="1:8" x14ac:dyDescent="0.25">
      <c r="A33" s="74" t="s">
        <v>35</v>
      </c>
      <c r="B33" s="128"/>
      <c r="C33" s="129"/>
      <c r="D33" s="129"/>
      <c r="E33" s="129"/>
    </row>
    <row r="34" spans="1:8" x14ac:dyDescent="0.25">
      <c r="A34" s="75" t="s">
        <v>36</v>
      </c>
      <c r="B34" s="130"/>
      <c r="C34" s="129"/>
      <c r="D34" s="129"/>
      <c r="E34" s="129"/>
    </row>
    <row r="35" spans="1:8" x14ac:dyDescent="0.25">
      <c r="A35" s="78" t="s">
        <v>0</v>
      </c>
      <c r="B35" s="131"/>
      <c r="C35" s="129"/>
      <c r="D35" s="129"/>
      <c r="E35" s="129"/>
    </row>
    <row r="36" spans="1:8" ht="13.5" customHeight="1" x14ac:dyDescent="0.25">
      <c r="A36" s="132"/>
      <c r="B36" s="132"/>
    </row>
    <row r="37" spans="1:8" x14ac:dyDescent="0.25">
      <c r="F37" s="133" t="s">
        <v>48</v>
      </c>
      <c r="G37" s="275" t="str">
        <f>+H13</f>
        <v xml:space="preserve"> 13 Januari 2022</v>
      </c>
      <c r="H37" s="276"/>
    </row>
    <row r="41" spans="1:8" ht="18" customHeight="1" x14ac:dyDescent="0.25"/>
    <row r="42" spans="1:8" ht="17.25" customHeight="1" x14ac:dyDescent="0.25"/>
    <row r="44" spans="1:8" x14ac:dyDescent="0.25">
      <c r="F44" s="236" t="s">
        <v>38</v>
      </c>
      <c r="G44" s="236"/>
      <c r="H44" s="236"/>
    </row>
  </sheetData>
  <mergeCells count="12">
    <mergeCell ref="F44:H44"/>
    <mergeCell ref="A10:H10"/>
    <mergeCell ref="E12:F12"/>
    <mergeCell ref="E13:F13"/>
    <mergeCell ref="E14:F14"/>
    <mergeCell ref="F17:G17"/>
    <mergeCell ref="F18:G18"/>
    <mergeCell ref="F19:G19"/>
    <mergeCell ref="F20:G20"/>
    <mergeCell ref="A21:G21"/>
    <mergeCell ref="A22:B22"/>
    <mergeCell ref="G37:H37"/>
  </mergeCells>
  <printOptions horizontalCentered="1"/>
  <pageMargins left="0.19685039370078741" right="0.19685039370078741" top="0.35433070866141736" bottom="0.15748031496062992" header="0.31496062992125984" footer="0.31496062992125984"/>
  <pageSetup paperSize="9" scale="85" orientation="portrait" horizont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45"/>
  <sheetViews>
    <sheetView topLeftCell="A22" workbookViewId="0">
      <selection activeCell="L35" sqref="L35"/>
    </sheetView>
  </sheetViews>
  <sheetFormatPr defaultRowHeight="15.75" x14ac:dyDescent="0.25"/>
  <cols>
    <col min="1" max="1" width="4.140625" style="9" customWidth="1"/>
    <col min="2" max="2" width="10.42578125" style="9" customWidth="1"/>
    <col min="3" max="3" width="8.85546875" style="9" customWidth="1"/>
    <col min="4" max="4" width="23" style="9" customWidth="1"/>
    <col min="5" max="5" width="13.140625" style="9" customWidth="1"/>
    <col min="6" max="6" width="6" style="9" customWidth="1"/>
    <col min="7" max="7" width="5.140625" style="100" customWidth="1"/>
    <col min="8" max="8" width="14.28515625" style="9" customWidth="1"/>
    <col min="9" max="9" width="1.140625" style="9" customWidth="1"/>
    <col min="10" max="10" width="18" style="9" customWidth="1"/>
    <col min="11" max="16384" width="9.140625" style="9"/>
  </cols>
  <sheetData>
    <row r="2" spans="1:15" x14ac:dyDescent="0.25">
      <c r="A2" s="74" t="s">
        <v>0</v>
      </c>
    </row>
    <row r="3" spans="1:15" x14ac:dyDescent="0.25">
      <c r="A3" s="5" t="s">
        <v>65</v>
      </c>
    </row>
    <row r="4" spans="1:15" x14ac:dyDescent="0.25">
      <c r="A4" s="5" t="s">
        <v>2</v>
      </c>
    </row>
    <row r="5" spans="1:15" x14ac:dyDescent="0.25">
      <c r="A5" s="5" t="s">
        <v>3</v>
      </c>
    </row>
    <row r="6" spans="1:15" x14ac:dyDescent="0.25">
      <c r="A6" s="5" t="s">
        <v>4</v>
      </c>
    </row>
    <row r="7" spans="1:15" x14ac:dyDescent="0.25">
      <c r="A7" s="5" t="s">
        <v>5</v>
      </c>
    </row>
    <row r="9" spans="1:15" ht="16.5" thickBot="1" x14ac:dyDescent="0.3">
      <c r="A9" s="101"/>
      <c r="B9" s="101"/>
      <c r="C9" s="101"/>
      <c r="D9" s="101"/>
      <c r="E9" s="101"/>
      <c r="F9" s="101"/>
      <c r="G9" s="102"/>
      <c r="H9" s="101"/>
      <c r="I9" s="101"/>
    </row>
    <row r="10" spans="1:15" ht="25.5" customHeight="1" thickBot="1" x14ac:dyDescent="0.3">
      <c r="A10" s="268" t="s">
        <v>6</v>
      </c>
      <c r="B10" s="269"/>
      <c r="C10" s="269"/>
      <c r="D10" s="269"/>
      <c r="E10" s="269"/>
      <c r="F10" s="269"/>
      <c r="G10" s="269"/>
      <c r="H10" s="269"/>
      <c r="I10" s="269"/>
      <c r="J10" s="270"/>
    </row>
    <row r="12" spans="1:15" x14ac:dyDescent="0.25">
      <c r="A12" s="9" t="s">
        <v>7</v>
      </c>
      <c r="B12" s="9" t="s">
        <v>60</v>
      </c>
      <c r="H12" s="100" t="s">
        <v>9</v>
      </c>
      <c r="I12" s="9" t="s">
        <v>10</v>
      </c>
      <c r="J12" s="9" t="s">
        <v>77</v>
      </c>
    </row>
    <row r="13" spans="1:15" x14ac:dyDescent="0.25">
      <c r="B13" s="9" t="s">
        <v>66</v>
      </c>
      <c r="H13" s="100" t="s">
        <v>12</v>
      </c>
      <c r="I13" s="9" t="s">
        <v>10</v>
      </c>
      <c r="J13" s="103" t="s">
        <v>39</v>
      </c>
    </row>
    <row r="14" spans="1:15" x14ac:dyDescent="0.25">
      <c r="B14" s="104" t="s">
        <v>67</v>
      </c>
      <c r="C14" s="104"/>
      <c r="D14" s="104"/>
      <c r="E14" s="104"/>
      <c r="H14" s="100" t="s">
        <v>15</v>
      </c>
      <c r="I14" s="9" t="s">
        <v>10</v>
      </c>
      <c r="J14" s="103" t="s">
        <v>64</v>
      </c>
      <c r="O14" s="9" t="s">
        <v>13</v>
      </c>
    </row>
    <row r="15" spans="1:15" x14ac:dyDescent="0.25">
      <c r="B15" s="104"/>
      <c r="C15" s="104"/>
      <c r="D15" s="104"/>
      <c r="E15" s="104"/>
      <c r="H15" s="9" t="s">
        <v>17</v>
      </c>
      <c r="I15" s="9" t="s">
        <v>10</v>
      </c>
      <c r="J15" s="114" t="s">
        <v>63</v>
      </c>
    </row>
    <row r="16" spans="1:15" x14ac:dyDescent="0.25">
      <c r="A16" s="9" t="s">
        <v>18</v>
      </c>
      <c r="B16" s="9" t="s">
        <v>19</v>
      </c>
    </row>
    <row r="17" spans="1:18" ht="16.5" thickBot="1" x14ac:dyDescent="0.3"/>
    <row r="18" spans="1:18" s="30" customFormat="1" ht="20.100000000000001" customHeight="1" x14ac:dyDescent="0.25">
      <c r="A18" s="83" t="s">
        <v>20</v>
      </c>
      <c r="B18" s="84" t="s">
        <v>21</v>
      </c>
      <c r="C18" s="84" t="s">
        <v>22</v>
      </c>
      <c r="D18" s="84" t="s">
        <v>24</v>
      </c>
      <c r="E18" s="84" t="s">
        <v>25</v>
      </c>
      <c r="F18" s="85" t="s">
        <v>44</v>
      </c>
      <c r="G18" s="84" t="s">
        <v>45</v>
      </c>
      <c r="H18" s="271" t="s">
        <v>27</v>
      </c>
      <c r="I18" s="272"/>
      <c r="J18" s="87" t="s">
        <v>28</v>
      </c>
    </row>
    <row r="19" spans="1:18" s="30" customFormat="1" ht="45.75" customHeight="1" x14ac:dyDescent="0.25">
      <c r="A19" s="88">
        <v>1</v>
      </c>
      <c r="B19" s="89">
        <v>44545</v>
      </c>
      <c r="C19" s="105">
        <v>402852</v>
      </c>
      <c r="D19" s="90" t="s">
        <v>68</v>
      </c>
      <c r="E19" s="91" t="s">
        <v>69</v>
      </c>
      <c r="F19" s="92">
        <v>29</v>
      </c>
      <c r="G19" s="93">
        <v>250</v>
      </c>
      <c r="H19" s="273">
        <v>1200</v>
      </c>
      <c r="I19" s="274"/>
      <c r="J19" s="94">
        <f>G19*H19</f>
        <v>300000</v>
      </c>
    </row>
    <row r="20" spans="1:18" s="30" customFormat="1" ht="45.75" customHeight="1" x14ac:dyDescent="0.25">
      <c r="A20" s="88">
        <v>2</v>
      </c>
      <c r="B20" s="89">
        <v>44545</v>
      </c>
      <c r="C20" s="105">
        <v>402854</v>
      </c>
      <c r="D20" s="90" t="s">
        <v>70</v>
      </c>
      <c r="E20" s="106" t="s">
        <v>61</v>
      </c>
      <c r="F20" s="92">
        <v>13</v>
      </c>
      <c r="G20" s="93">
        <v>250</v>
      </c>
      <c r="H20" s="273">
        <v>1500</v>
      </c>
      <c r="I20" s="274"/>
      <c r="J20" s="94">
        <f t="shared" ref="J20:J22" si="0">G20*H20</f>
        <v>375000</v>
      </c>
    </row>
    <row r="21" spans="1:18" s="30" customFormat="1" ht="45.75" customHeight="1" x14ac:dyDescent="0.25">
      <c r="A21" s="88">
        <v>3</v>
      </c>
      <c r="B21" s="89">
        <v>44545</v>
      </c>
      <c r="C21" s="105">
        <v>402853</v>
      </c>
      <c r="D21" s="90" t="s">
        <v>71</v>
      </c>
      <c r="E21" s="106" t="s">
        <v>72</v>
      </c>
      <c r="F21" s="92">
        <v>37</v>
      </c>
      <c r="G21" s="93">
        <v>275</v>
      </c>
      <c r="H21" s="273">
        <v>3000</v>
      </c>
      <c r="I21" s="274"/>
      <c r="J21" s="94">
        <f t="shared" si="0"/>
        <v>825000</v>
      </c>
    </row>
    <row r="22" spans="1:18" s="30" customFormat="1" ht="45.75" customHeight="1" x14ac:dyDescent="0.25">
      <c r="A22" s="88">
        <v>4</v>
      </c>
      <c r="B22" s="89">
        <v>44545</v>
      </c>
      <c r="C22" s="105">
        <v>402851</v>
      </c>
      <c r="D22" s="90" t="s">
        <v>73</v>
      </c>
      <c r="E22" s="106" t="s">
        <v>74</v>
      </c>
      <c r="F22" s="92">
        <v>37</v>
      </c>
      <c r="G22" s="93">
        <v>450</v>
      </c>
      <c r="H22" s="273">
        <v>1250</v>
      </c>
      <c r="I22" s="274"/>
      <c r="J22" s="94">
        <f t="shared" si="0"/>
        <v>562500</v>
      </c>
    </row>
    <row r="23" spans="1:18" s="30" customFormat="1" ht="25.5" customHeight="1" thickBot="1" x14ac:dyDescent="0.3">
      <c r="A23" s="263" t="s">
        <v>29</v>
      </c>
      <c r="B23" s="264"/>
      <c r="C23" s="264"/>
      <c r="D23" s="264"/>
      <c r="E23" s="264"/>
      <c r="F23" s="264"/>
      <c r="G23" s="264"/>
      <c r="H23" s="264"/>
      <c r="I23" s="265"/>
      <c r="J23" s="95">
        <f>SUM(J19:J22)</f>
        <v>2062500</v>
      </c>
    </row>
    <row r="24" spans="1:18" s="30" customFormat="1" x14ac:dyDescent="0.25">
      <c r="A24" s="266"/>
      <c r="B24" s="266"/>
      <c r="C24" s="27"/>
      <c r="D24" s="27"/>
      <c r="E24" s="27"/>
      <c r="F24" s="27"/>
      <c r="G24" s="27"/>
      <c r="H24" s="97"/>
      <c r="I24" s="97"/>
      <c r="J24" s="29"/>
    </row>
    <row r="25" spans="1:18" s="30" customFormat="1" x14ac:dyDescent="0.25">
      <c r="A25" s="27"/>
      <c r="B25" s="27"/>
      <c r="C25" s="27"/>
      <c r="D25" s="27"/>
      <c r="E25" s="27"/>
      <c r="F25" s="27"/>
      <c r="H25" s="28" t="s">
        <v>62</v>
      </c>
      <c r="I25" s="98"/>
      <c r="J25" s="29">
        <f>J23*1%</f>
        <v>20625</v>
      </c>
    </row>
    <row r="26" spans="1:18" s="30" customFormat="1" ht="16.5" thickBot="1" x14ac:dyDescent="0.3">
      <c r="E26" s="1"/>
      <c r="F26" s="1"/>
      <c r="H26" s="99" t="s">
        <v>75</v>
      </c>
      <c r="I26" s="32"/>
      <c r="J26" s="32">
        <v>0</v>
      </c>
      <c r="R26" s="30" t="s">
        <v>13</v>
      </c>
    </row>
    <row r="27" spans="1:18" s="30" customFormat="1" x14ac:dyDescent="0.25">
      <c r="E27" s="1"/>
      <c r="F27" s="1"/>
      <c r="H27" s="33" t="s">
        <v>32</v>
      </c>
      <c r="I27" s="34"/>
      <c r="J27" s="34">
        <f>J23+J25-J26</f>
        <v>2083125</v>
      </c>
    </row>
    <row r="28" spans="1:18" s="30" customFormat="1" x14ac:dyDescent="0.25">
      <c r="E28" s="1"/>
      <c r="F28" s="1"/>
      <c r="H28" s="34"/>
      <c r="I28" s="34"/>
      <c r="J28" s="34"/>
    </row>
    <row r="29" spans="1:18" s="30" customFormat="1" x14ac:dyDescent="0.25">
      <c r="A29" s="1" t="s">
        <v>76</v>
      </c>
      <c r="D29" s="1"/>
      <c r="E29" s="1"/>
      <c r="F29" s="1"/>
      <c r="G29" s="1"/>
      <c r="H29" s="33"/>
      <c r="I29" s="33"/>
      <c r="J29" s="34"/>
    </row>
    <row r="30" spans="1:18" x14ac:dyDescent="0.25">
      <c r="F30" s="74"/>
      <c r="G30" s="107"/>
      <c r="H30" s="108"/>
      <c r="I30" s="108"/>
    </row>
    <row r="31" spans="1:18" x14ac:dyDescent="0.25">
      <c r="A31" s="72" t="s">
        <v>33</v>
      </c>
      <c r="B31" s="72"/>
      <c r="C31" s="72"/>
      <c r="D31" s="72"/>
      <c r="E31" s="72"/>
    </row>
    <row r="32" spans="1:18" x14ac:dyDescent="0.25">
      <c r="A32" s="74" t="s">
        <v>34</v>
      </c>
      <c r="B32" s="74"/>
      <c r="C32" s="74"/>
      <c r="D32" s="74"/>
      <c r="E32" s="74"/>
    </row>
    <row r="33" spans="1:10" x14ac:dyDescent="0.25">
      <c r="A33" s="74" t="s">
        <v>35</v>
      </c>
      <c r="B33" s="74"/>
      <c r="C33" s="74"/>
      <c r="D33" s="74"/>
    </row>
    <row r="34" spans="1:10" x14ac:dyDescent="0.25">
      <c r="A34" s="75" t="s">
        <v>36</v>
      </c>
      <c r="B34" s="109"/>
      <c r="C34" s="109"/>
      <c r="D34" s="109"/>
      <c r="E34" s="75"/>
    </row>
    <row r="35" spans="1:10" x14ac:dyDescent="0.25">
      <c r="A35" s="78" t="s">
        <v>0</v>
      </c>
      <c r="B35" s="78"/>
      <c r="C35" s="78"/>
      <c r="D35" s="78"/>
      <c r="E35" s="109"/>
    </row>
    <row r="36" spans="1:10" x14ac:dyDescent="0.25">
      <c r="A36" s="109"/>
      <c r="B36" s="109"/>
      <c r="C36" s="109"/>
      <c r="D36" s="109"/>
      <c r="E36" s="109"/>
    </row>
    <row r="37" spans="1:10" x14ac:dyDescent="0.25">
      <c r="H37" s="110" t="s">
        <v>48</v>
      </c>
      <c r="I37" s="111"/>
      <c r="J37" s="112" t="str">
        <f>J13</f>
        <v xml:space="preserve"> 06 Januari 2022</v>
      </c>
    </row>
    <row r="43" spans="1:10" x14ac:dyDescent="0.25">
      <c r="H43" s="267" t="s">
        <v>38</v>
      </c>
      <c r="I43" s="267"/>
      <c r="J43" s="267"/>
    </row>
    <row r="45" spans="1:10" x14ac:dyDescent="0.25">
      <c r="I45" s="113"/>
    </row>
  </sheetData>
  <mergeCells count="9">
    <mergeCell ref="A23:I23"/>
    <mergeCell ref="A24:B24"/>
    <mergeCell ref="H43:J43"/>
    <mergeCell ref="A10:J10"/>
    <mergeCell ref="H18:I18"/>
    <mergeCell ref="H19:I19"/>
    <mergeCell ref="H20:I20"/>
    <mergeCell ref="H21:I21"/>
    <mergeCell ref="H22:I22"/>
  </mergeCells>
  <printOptions horizontalCentered="1"/>
  <pageMargins left="0.51181102362204722" right="0.39370078740157483" top="0.74803149606299213" bottom="0.74803149606299213" header="0.31496062992125984" footer="0.31496062992125984"/>
  <pageSetup paperSize="9" scale="90" orientation="portrait" horizontalDpi="4294967293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55"/>
  <sheetViews>
    <sheetView topLeftCell="A30" workbookViewId="0">
      <selection activeCell="J34" sqref="J34"/>
    </sheetView>
  </sheetViews>
  <sheetFormatPr defaultRowHeight="15.75" x14ac:dyDescent="0.25"/>
  <cols>
    <col min="1" max="1" width="6.42578125" style="30" customWidth="1"/>
    <col min="2" max="2" width="11.5703125" style="30" customWidth="1"/>
    <col min="3" max="3" width="10" style="30" customWidth="1"/>
    <col min="4" max="4" width="26.42578125" style="30" customWidth="1"/>
    <col min="5" max="5" width="13" style="30" customWidth="1"/>
    <col min="6" max="6" width="6.85546875" style="30" bestFit="1" customWidth="1"/>
    <col min="7" max="7" width="6.42578125" style="30" customWidth="1"/>
    <col min="8" max="8" width="14.140625" style="117" bestFit="1" customWidth="1"/>
    <col min="9" max="9" width="1.5703125" style="117" customWidth="1"/>
    <col min="10" max="10" width="19.5703125" style="30" customWidth="1"/>
    <col min="11" max="11" width="9.140625" style="30"/>
    <col min="12" max="12" width="15.7109375" style="30" bestFit="1" customWidth="1"/>
    <col min="13" max="16384" width="9.140625" style="30"/>
  </cols>
  <sheetData>
    <row r="2" spans="1:10" x14ac:dyDescent="0.25">
      <c r="A2" s="1" t="s">
        <v>0</v>
      </c>
    </row>
    <row r="3" spans="1:10" x14ac:dyDescent="0.25">
      <c r="A3" s="5" t="s">
        <v>1</v>
      </c>
    </row>
    <row r="4" spans="1:10" x14ac:dyDescent="0.25">
      <c r="A4" s="5" t="s">
        <v>2</v>
      </c>
    </row>
    <row r="5" spans="1:10" x14ac:dyDescent="0.25">
      <c r="A5" s="5" t="s">
        <v>3</v>
      </c>
    </row>
    <row r="6" spans="1:10" x14ac:dyDescent="0.25">
      <c r="A6" s="5" t="s">
        <v>4</v>
      </c>
    </row>
    <row r="7" spans="1:10" x14ac:dyDescent="0.25">
      <c r="A7" s="5" t="s">
        <v>5</v>
      </c>
    </row>
    <row r="9" spans="1:10" ht="16.5" thickBot="1" x14ac:dyDescent="0.3">
      <c r="A9" s="118"/>
      <c r="B9" s="118"/>
      <c r="C9" s="118"/>
      <c r="D9" s="118"/>
      <c r="E9" s="118"/>
      <c r="F9" s="118"/>
      <c r="G9" s="118"/>
      <c r="H9" s="119"/>
      <c r="I9" s="119"/>
      <c r="J9" s="118"/>
    </row>
    <row r="10" spans="1:10" ht="23.25" customHeight="1" thickBot="1" x14ac:dyDescent="0.3">
      <c r="A10" s="279" t="s">
        <v>6</v>
      </c>
      <c r="B10" s="280"/>
      <c r="C10" s="280"/>
      <c r="D10" s="280"/>
      <c r="E10" s="280"/>
      <c r="F10" s="280"/>
      <c r="G10" s="280"/>
      <c r="H10" s="280"/>
      <c r="I10" s="280"/>
      <c r="J10" s="281"/>
    </row>
    <row r="12" spans="1:10" x14ac:dyDescent="0.25">
      <c r="A12" s="30" t="s">
        <v>7</v>
      </c>
      <c r="B12" s="30" t="s">
        <v>78</v>
      </c>
      <c r="G12" s="282" t="s">
        <v>222</v>
      </c>
      <c r="H12" s="282"/>
      <c r="I12" s="120" t="s">
        <v>10</v>
      </c>
      <c r="J12" s="9" t="s">
        <v>216</v>
      </c>
    </row>
    <row r="13" spans="1:10" x14ac:dyDescent="0.25">
      <c r="G13" s="282" t="s">
        <v>12</v>
      </c>
      <c r="H13" s="282"/>
      <c r="I13" s="120" t="s">
        <v>10</v>
      </c>
      <c r="J13" s="11" t="s">
        <v>192</v>
      </c>
    </row>
    <row r="14" spans="1:10" x14ac:dyDescent="0.25">
      <c r="G14" s="282" t="s">
        <v>79</v>
      </c>
      <c r="H14" s="282"/>
      <c r="I14" s="120" t="s">
        <v>10</v>
      </c>
      <c r="J14" s="30" t="s">
        <v>211</v>
      </c>
    </row>
    <row r="15" spans="1:10" x14ac:dyDescent="0.25">
      <c r="A15" s="30" t="s">
        <v>18</v>
      </c>
      <c r="B15" s="9" t="s">
        <v>19</v>
      </c>
      <c r="C15" s="9"/>
      <c r="I15" s="120"/>
      <c r="J15" s="30" t="s">
        <v>212</v>
      </c>
    </row>
    <row r="16" spans="1:10" ht="16.5" thickBot="1" x14ac:dyDescent="0.3"/>
    <row r="17" spans="1:12" ht="26.25" customHeight="1" x14ac:dyDescent="0.25">
      <c r="A17" s="83" t="s">
        <v>20</v>
      </c>
      <c r="B17" s="84" t="s">
        <v>21</v>
      </c>
      <c r="C17" s="84" t="s">
        <v>22</v>
      </c>
      <c r="D17" s="84" t="s">
        <v>24</v>
      </c>
      <c r="E17" s="84" t="s">
        <v>25</v>
      </c>
      <c r="F17" s="163" t="s">
        <v>44</v>
      </c>
      <c r="G17" s="163" t="s">
        <v>45</v>
      </c>
      <c r="H17" s="271" t="s">
        <v>27</v>
      </c>
      <c r="I17" s="272"/>
      <c r="J17" s="87" t="s">
        <v>28</v>
      </c>
    </row>
    <row r="18" spans="1:12" ht="48" customHeight="1" x14ac:dyDescent="0.25">
      <c r="A18" s="88">
        <v>1</v>
      </c>
      <c r="B18" s="89">
        <f>'[3]403745'!E3</f>
        <v>44531</v>
      </c>
      <c r="C18" s="105">
        <f>'[3]403745'!A3</f>
        <v>403745</v>
      </c>
      <c r="D18" s="91" t="s">
        <v>213</v>
      </c>
      <c r="E18" s="91" t="s">
        <v>214</v>
      </c>
      <c r="F18" s="122">
        <v>1</v>
      </c>
      <c r="G18" s="122">
        <v>100</v>
      </c>
      <c r="H18" s="277">
        <v>7000</v>
      </c>
      <c r="I18" s="278"/>
      <c r="J18" s="135">
        <f>G18*H18</f>
        <v>700000</v>
      </c>
      <c r="L18"/>
    </row>
    <row r="19" spans="1:12" ht="48" customHeight="1" x14ac:dyDescent="0.25">
      <c r="A19" s="88">
        <f>A18+1</f>
        <v>2</v>
      </c>
      <c r="B19" s="89">
        <f>'[3]405152'!E3</f>
        <v>44533</v>
      </c>
      <c r="C19" s="105">
        <f>'[3]405152'!A3</f>
        <v>405152</v>
      </c>
      <c r="D19" s="91" t="s">
        <v>213</v>
      </c>
      <c r="E19" s="91" t="s">
        <v>214</v>
      </c>
      <c r="F19" s="122">
        <v>1</v>
      </c>
      <c r="G19" s="122">
        <v>100</v>
      </c>
      <c r="H19" s="277">
        <v>7000</v>
      </c>
      <c r="I19" s="278"/>
      <c r="J19" s="135">
        <f t="shared" ref="J19:J30" si="0">G19*H19</f>
        <v>700000</v>
      </c>
      <c r="L19"/>
    </row>
    <row r="20" spans="1:12" ht="48" customHeight="1" x14ac:dyDescent="0.25">
      <c r="A20" s="88">
        <f t="shared" ref="A20:A30" si="1">A19+1</f>
        <v>3</v>
      </c>
      <c r="B20" s="89">
        <f>'[3]405814'!E3</f>
        <v>44534</v>
      </c>
      <c r="C20" s="105">
        <f>'[3]405814'!A3</f>
        <v>405814</v>
      </c>
      <c r="D20" s="91" t="s">
        <v>213</v>
      </c>
      <c r="E20" s="91" t="s">
        <v>214</v>
      </c>
      <c r="F20" s="122">
        <v>3</v>
      </c>
      <c r="G20" s="134">
        <v>100</v>
      </c>
      <c r="H20" s="277">
        <v>7000</v>
      </c>
      <c r="I20" s="278"/>
      <c r="J20" s="135">
        <f t="shared" si="0"/>
        <v>700000</v>
      </c>
      <c r="L20"/>
    </row>
    <row r="21" spans="1:12" ht="48" customHeight="1" x14ac:dyDescent="0.25">
      <c r="A21" s="88">
        <f t="shared" si="1"/>
        <v>4</v>
      </c>
      <c r="B21" s="89">
        <f>'[3]405824'!E3</f>
        <v>44535</v>
      </c>
      <c r="C21" s="105">
        <f>'[3]405824'!A3</f>
        <v>405824</v>
      </c>
      <c r="D21" s="91" t="s">
        <v>213</v>
      </c>
      <c r="E21" s="91" t="s">
        <v>214</v>
      </c>
      <c r="F21" s="122">
        <v>15</v>
      </c>
      <c r="G21" s="134">
        <f>'[3]405824'!N18</f>
        <v>139</v>
      </c>
      <c r="H21" s="277">
        <v>7000</v>
      </c>
      <c r="I21" s="278"/>
      <c r="J21" s="135">
        <f>G21*H21</f>
        <v>973000</v>
      </c>
      <c r="L21"/>
    </row>
    <row r="22" spans="1:12" ht="48" customHeight="1" x14ac:dyDescent="0.25">
      <c r="A22" s="88">
        <f t="shared" si="1"/>
        <v>5</v>
      </c>
      <c r="B22" s="89">
        <f>'[3]406451'!E3</f>
        <v>44539</v>
      </c>
      <c r="C22" s="105">
        <f>'[3]406451'!A3</f>
        <v>406451</v>
      </c>
      <c r="D22" s="91" t="s">
        <v>213</v>
      </c>
      <c r="E22" s="91" t="s">
        <v>214</v>
      </c>
      <c r="F22" s="122">
        <v>2</v>
      </c>
      <c r="G22" s="134">
        <v>100</v>
      </c>
      <c r="H22" s="277">
        <v>7000</v>
      </c>
      <c r="I22" s="278"/>
      <c r="J22" s="135">
        <f>G22*H22</f>
        <v>700000</v>
      </c>
      <c r="L22"/>
    </row>
    <row r="23" spans="1:12" ht="48" customHeight="1" x14ac:dyDescent="0.25">
      <c r="A23" s="88">
        <f t="shared" si="1"/>
        <v>6</v>
      </c>
      <c r="B23" s="89">
        <f>'[3]406462'!E3</f>
        <v>44541</v>
      </c>
      <c r="C23" s="105">
        <f>'[3]406462'!A3</f>
        <v>406462</v>
      </c>
      <c r="D23" s="91" t="s">
        <v>213</v>
      </c>
      <c r="E23" s="91" t="s">
        <v>214</v>
      </c>
      <c r="F23" s="122">
        <v>2</v>
      </c>
      <c r="G23" s="134">
        <v>100</v>
      </c>
      <c r="H23" s="277">
        <v>7000</v>
      </c>
      <c r="I23" s="278"/>
      <c r="J23" s="135">
        <f>G23*H23</f>
        <v>700000</v>
      </c>
      <c r="L23"/>
    </row>
    <row r="24" spans="1:12" ht="48" customHeight="1" x14ac:dyDescent="0.25">
      <c r="A24" s="88">
        <f t="shared" si="1"/>
        <v>7</v>
      </c>
      <c r="B24" s="89">
        <f>'[3]406469'!E3</f>
        <v>44542</v>
      </c>
      <c r="C24" s="105">
        <f>'[3]406469'!A3</f>
        <v>406469</v>
      </c>
      <c r="D24" s="91" t="s">
        <v>213</v>
      </c>
      <c r="E24" s="91" t="s">
        <v>214</v>
      </c>
      <c r="F24" s="122">
        <v>1</v>
      </c>
      <c r="G24" s="134">
        <v>100</v>
      </c>
      <c r="H24" s="277">
        <v>7000</v>
      </c>
      <c r="I24" s="278"/>
      <c r="J24" s="135">
        <f t="shared" si="0"/>
        <v>700000</v>
      </c>
      <c r="L24"/>
    </row>
    <row r="25" spans="1:12" ht="48" customHeight="1" x14ac:dyDescent="0.25">
      <c r="A25" s="88">
        <f t="shared" si="1"/>
        <v>8</v>
      </c>
      <c r="B25" s="89">
        <f>'[3]402673'!E3</f>
        <v>44546</v>
      </c>
      <c r="C25" s="105">
        <f>'[3]402673'!A3</f>
        <v>402673</v>
      </c>
      <c r="D25" s="91" t="s">
        <v>213</v>
      </c>
      <c r="E25" s="91" t="s">
        <v>214</v>
      </c>
      <c r="F25" s="122">
        <v>3</v>
      </c>
      <c r="G25" s="134">
        <v>100</v>
      </c>
      <c r="H25" s="277">
        <v>7000</v>
      </c>
      <c r="I25" s="278"/>
      <c r="J25" s="135">
        <f t="shared" si="0"/>
        <v>700000</v>
      </c>
      <c r="L25"/>
    </row>
    <row r="26" spans="1:12" ht="48" customHeight="1" x14ac:dyDescent="0.25">
      <c r="A26" s="88">
        <f t="shared" si="1"/>
        <v>9</v>
      </c>
      <c r="B26" s="89">
        <f>'[3]402680'!E3</f>
        <v>44547</v>
      </c>
      <c r="C26" s="105">
        <f>'[3]402680'!A3</f>
        <v>402680</v>
      </c>
      <c r="D26" s="91" t="s">
        <v>213</v>
      </c>
      <c r="E26" s="91" t="s">
        <v>214</v>
      </c>
      <c r="F26" s="122">
        <v>2</v>
      </c>
      <c r="G26" s="134">
        <v>100</v>
      </c>
      <c r="H26" s="277">
        <v>7000</v>
      </c>
      <c r="I26" s="278"/>
      <c r="J26" s="135">
        <f t="shared" si="0"/>
        <v>700000</v>
      </c>
      <c r="L26"/>
    </row>
    <row r="27" spans="1:12" ht="48" customHeight="1" x14ac:dyDescent="0.25">
      <c r="A27" s="88">
        <f t="shared" si="1"/>
        <v>10</v>
      </c>
      <c r="B27" s="89">
        <f>'[3]402697'!E3</f>
        <v>44549</v>
      </c>
      <c r="C27" s="105">
        <f>'[3]402697'!A3</f>
        <v>402697</v>
      </c>
      <c r="D27" s="91" t="s">
        <v>213</v>
      </c>
      <c r="E27" s="91" t="s">
        <v>214</v>
      </c>
      <c r="F27" s="122">
        <v>24</v>
      </c>
      <c r="G27" s="134">
        <f>'[3]402697'!N27</f>
        <v>744</v>
      </c>
      <c r="H27" s="277">
        <v>7000</v>
      </c>
      <c r="I27" s="278"/>
      <c r="J27" s="135">
        <f t="shared" si="0"/>
        <v>5208000</v>
      </c>
      <c r="L27"/>
    </row>
    <row r="28" spans="1:12" ht="48" customHeight="1" x14ac:dyDescent="0.25">
      <c r="A28" s="88">
        <f t="shared" si="1"/>
        <v>11</v>
      </c>
      <c r="B28" s="89">
        <f>'[3]402708'!E3</f>
        <v>44551</v>
      </c>
      <c r="C28" s="105">
        <f>'[3]402708'!A3</f>
        <v>402708</v>
      </c>
      <c r="D28" s="91" t="s">
        <v>213</v>
      </c>
      <c r="E28" s="91" t="s">
        <v>214</v>
      </c>
      <c r="F28" s="122">
        <v>2</v>
      </c>
      <c r="G28" s="134">
        <v>100</v>
      </c>
      <c r="H28" s="277">
        <v>7000</v>
      </c>
      <c r="I28" s="278"/>
      <c r="J28" s="135">
        <f t="shared" si="0"/>
        <v>700000</v>
      </c>
      <c r="L28"/>
    </row>
    <row r="29" spans="1:12" ht="48" customHeight="1" x14ac:dyDescent="0.25">
      <c r="A29" s="88">
        <f t="shared" si="1"/>
        <v>12</v>
      </c>
      <c r="B29" s="89">
        <f>'[3]402716'!E3</f>
        <v>44553</v>
      </c>
      <c r="C29" s="105">
        <f>'[3]402716'!A3</f>
        <v>402716</v>
      </c>
      <c r="D29" s="91" t="s">
        <v>213</v>
      </c>
      <c r="E29" s="91" t="s">
        <v>214</v>
      </c>
      <c r="F29" s="122">
        <v>13</v>
      </c>
      <c r="G29" s="134">
        <f>'[3]402716'!N16</f>
        <v>126.44</v>
      </c>
      <c r="H29" s="277">
        <v>7000</v>
      </c>
      <c r="I29" s="278"/>
      <c r="J29" s="135">
        <f t="shared" si="0"/>
        <v>885080</v>
      </c>
      <c r="L29"/>
    </row>
    <row r="30" spans="1:12" ht="48" customHeight="1" x14ac:dyDescent="0.25">
      <c r="A30" s="88">
        <f t="shared" si="1"/>
        <v>13</v>
      </c>
      <c r="B30" s="89">
        <f>'[3]402761'!E3</f>
        <v>44561</v>
      </c>
      <c r="C30" s="105">
        <f>'[3]402761'!A3</f>
        <v>402761</v>
      </c>
      <c r="D30" s="91" t="s">
        <v>213</v>
      </c>
      <c r="E30" s="91" t="s">
        <v>214</v>
      </c>
      <c r="F30" s="122">
        <v>2</v>
      </c>
      <c r="G30" s="134">
        <v>100</v>
      </c>
      <c r="H30" s="277">
        <v>7000</v>
      </c>
      <c r="I30" s="278"/>
      <c r="J30" s="135">
        <f t="shared" si="0"/>
        <v>700000</v>
      </c>
      <c r="L30"/>
    </row>
    <row r="31" spans="1:12" ht="32.25" customHeight="1" thickBot="1" x14ac:dyDescent="0.3">
      <c r="A31" s="263" t="s">
        <v>29</v>
      </c>
      <c r="B31" s="264"/>
      <c r="C31" s="264"/>
      <c r="D31" s="264"/>
      <c r="E31" s="264"/>
      <c r="F31" s="264"/>
      <c r="G31" s="264"/>
      <c r="H31" s="264"/>
      <c r="I31" s="265"/>
      <c r="J31" s="95">
        <f>SUM(J18:J30)</f>
        <v>14066080</v>
      </c>
      <c r="L31" s="117" t="e">
        <f>'[3]403745'!P9+#REF!+#REF!+#REF!+#REF!+#REF!+#REF!+#REF!+#REF!+#REF!+#REF!+#REF!+#REF!+#REF!+#REF!+#REF!+#REF!+#REF!+#REF!+#REF!+#REF!+#REF!+#REF!+#REF!+#REF!+#REF!+#REF!+#REF!+#REF!+#REF!</f>
        <v>#REF!</v>
      </c>
    </row>
    <row r="32" spans="1:12" x14ac:dyDescent="0.25">
      <c r="A32" s="266"/>
      <c r="B32" s="266"/>
      <c r="C32" s="162"/>
      <c r="D32" s="162"/>
      <c r="E32" s="162"/>
      <c r="F32" s="162"/>
      <c r="G32" s="162"/>
      <c r="H32" s="97"/>
      <c r="I32" s="97"/>
      <c r="J32" s="29"/>
    </row>
    <row r="33" spans="1:12" x14ac:dyDescent="0.25">
      <c r="A33" s="162"/>
      <c r="B33" s="162"/>
      <c r="C33" s="162"/>
      <c r="D33" s="162"/>
      <c r="E33" s="162"/>
      <c r="F33" s="162"/>
      <c r="G33" s="28" t="s">
        <v>83</v>
      </c>
      <c r="H33" s="28"/>
      <c r="I33" s="97"/>
      <c r="J33" s="29">
        <f>J31*10%</f>
        <v>1406608</v>
      </c>
      <c r="L33" s="98"/>
    </row>
    <row r="34" spans="1:12" x14ac:dyDescent="0.25">
      <c r="A34" s="162"/>
      <c r="B34" s="162"/>
      <c r="C34" s="162"/>
      <c r="D34" s="162"/>
      <c r="E34" s="162"/>
      <c r="F34" s="162"/>
      <c r="G34" s="124" t="s">
        <v>84</v>
      </c>
      <c r="H34" s="124"/>
      <c r="I34" s="125"/>
      <c r="J34" s="126">
        <f>J31-J33</f>
        <v>12659472</v>
      </c>
      <c r="L34" s="98"/>
    </row>
    <row r="35" spans="1:12" x14ac:dyDescent="0.25">
      <c r="A35" s="162"/>
      <c r="B35" s="162"/>
      <c r="C35" s="162"/>
      <c r="D35" s="162"/>
      <c r="E35" s="162"/>
      <c r="F35" s="162"/>
      <c r="G35" s="28" t="s">
        <v>62</v>
      </c>
      <c r="H35" s="28"/>
      <c r="I35" s="98" t="e">
        <f>#REF!*1%</f>
        <v>#REF!</v>
      </c>
      <c r="J35" s="29">
        <f>J34*1%</f>
        <v>126594.72</v>
      </c>
    </row>
    <row r="36" spans="1:12" ht="16.5" thickBot="1" x14ac:dyDescent="0.3">
      <c r="A36" s="162"/>
      <c r="B36" s="162"/>
      <c r="C36" s="162"/>
      <c r="D36" s="162"/>
      <c r="E36" s="162"/>
      <c r="F36" s="162"/>
      <c r="G36" s="31" t="s">
        <v>31</v>
      </c>
      <c r="H36" s="31"/>
      <c r="I36" s="32">
        <f>I32*10%</f>
        <v>0</v>
      </c>
      <c r="J36" s="32">
        <f>J34*2%</f>
        <v>253189.44</v>
      </c>
    </row>
    <row r="37" spans="1:12" x14ac:dyDescent="0.25">
      <c r="E37" s="1"/>
      <c r="F37" s="1"/>
      <c r="G37" s="33" t="s">
        <v>85</v>
      </c>
      <c r="H37" s="33"/>
      <c r="I37" s="34" t="e">
        <f>I31+I35</f>
        <v>#REF!</v>
      </c>
      <c r="J37" s="34">
        <f>J34+J35-J36</f>
        <v>12532877.280000001</v>
      </c>
    </row>
    <row r="38" spans="1:12" x14ac:dyDescent="0.25">
      <c r="E38" s="1"/>
      <c r="F38" s="1"/>
      <c r="G38" s="33"/>
      <c r="H38" s="33"/>
      <c r="I38" s="34"/>
      <c r="J38" s="34"/>
    </row>
    <row r="39" spans="1:12" x14ac:dyDescent="0.25">
      <c r="A39" s="1" t="s">
        <v>215</v>
      </c>
      <c r="D39" s="1"/>
      <c r="E39" s="1"/>
      <c r="F39" s="1"/>
      <c r="G39" s="1"/>
      <c r="H39" s="33"/>
      <c r="I39" s="33"/>
      <c r="J39" s="34"/>
    </row>
    <row r="40" spans="1:12" x14ac:dyDescent="0.25">
      <c r="A40" s="127"/>
      <c r="D40" s="1"/>
      <c r="E40" s="1"/>
      <c r="F40" s="1"/>
      <c r="G40" s="1"/>
      <c r="H40" s="33"/>
      <c r="I40" s="33"/>
      <c r="J40" s="34"/>
    </row>
    <row r="41" spans="1:12" x14ac:dyDescent="0.25">
      <c r="D41" s="1"/>
      <c r="E41" s="1"/>
      <c r="F41" s="1"/>
      <c r="G41" s="1"/>
      <c r="H41" s="33"/>
      <c r="I41" s="33"/>
      <c r="J41" s="34"/>
    </row>
    <row r="42" spans="1:12" x14ac:dyDescent="0.25">
      <c r="A42" s="72" t="s">
        <v>33</v>
      </c>
    </row>
    <row r="43" spans="1:12" x14ac:dyDescent="0.25">
      <c r="A43" s="74" t="s">
        <v>34</v>
      </c>
      <c r="B43" s="128"/>
      <c r="C43" s="128"/>
      <c r="D43" s="129"/>
      <c r="E43" s="129"/>
      <c r="F43" s="129"/>
      <c r="G43" s="129"/>
    </row>
    <row r="44" spans="1:12" x14ac:dyDescent="0.25">
      <c r="A44" s="74" t="s">
        <v>35</v>
      </c>
      <c r="B44" s="128"/>
      <c r="C44" s="128"/>
      <c r="D44" s="129"/>
      <c r="E44" s="129"/>
      <c r="F44" s="129"/>
      <c r="G44" s="129"/>
    </row>
    <row r="45" spans="1:12" x14ac:dyDescent="0.25">
      <c r="A45" s="75" t="s">
        <v>36</v>
      </c>
      <c r="B45" s="130"/>
      <c r="C45" s="130"/>
      <c r="D45" s="129"/>
      <c r="E45" s="129"/>
      <c r="F45" s="129"/>
      <c r="G45" s="129"/>
    </row>
    <row r="46" spans="1:12" x14ac:dyDescent="0.25">
      <c r="A46" s="78" t="s">
        <v>0</v>
      </c>
      <c r="B46" s="131"/>
      <c r="C46" s="131"/>
      <c r="D46" s="129"/>
      <c r="E46" s="129"/>
      <c r="F46" s="129"/>
      <c r="G46" s="129"/>
    </row>
    <row r="47" spans="1:12" x14ac:dyDescent="0.25">
      <c r="A47" s="132"/>
      <c r="B47" s="132"/>
      <c r="C47" s="132"/>
    </row>
    <row r="48" spans="1:12" x14ac:dyDescent="0.25">
      <c r="H48" s="133" t="s">
        <v>48</v>
      </c>
      <c r="I48" s="275" t="str">
        <f>+J13</f>
        <v xml:space="preserve"> 13 Januari 2022</v>
      </c>
      <c r="J48" s="276"/>
    </row>
    <row r="52" spans="8:10" ht="18" customHeight="1" x14ac:dyDescent="0.25"/>
    <row r="53" spans="8:10" ht="17.25" customHeight="1" x14ac:dyDescent="0.25"/>
    <row r="55" spans="8:10" x14ac:dyDescent="0.25">
      <c r="H55" s="236" t="s">
        <v>38</v>
      </c>
      <c r="I55" s="236"/>
      <c r="J55" s="236"/>
    </row>
  </sheetData>
  <mergeCells count="22">
    <mergeCell ref="H24:I24"/>
    <mergeCell ref="A10:J10"/>
    <mergeCell ref="G12:H12"/>
    <mergeCell ref="G13:H13"/>
    <mergeCell ref="G14:H14"/>
    <mergeCell ref="H17:I17"/>
    <mergeCell ref="H18:I18"/>
    <mergeCell ref="H19:I19"/>
    <mergeCell ref="H20:I20"/>
    <mergeCell ref="H21:I21"/>
    <mergeCell ref="H22:I22"/>
    <mergeCell ref="H23:I23"/>
    <mergeCell ref="A31:I31"/>
    <mergeCell ref="A32:B32"/>
    <mergeCell ref="I48:J48"/>
    <mergeCell ref="H55:J55"/>
    <mergeCell ref="H25:I25"/>
    <mergeCell ref="H26:I26"/>
    <mergeCell ref="H27:I27"/>
    <mergeCell ref="H28:I28"/>
    <mergeCell ref="H29:I29"/>
    <mergeCell ref="H30:I30"/>
  </mergeCells>
  <printOptions horizontalCentered="1"/>
  <pageMargins left="0.19685039370078741" right="0.19685039370078741" top="0.74803149606299213" bottom="0.74803149606299213" header="0.31496062992125984" footer="0.31496062992125984"/>
  <pageSetup paperSize="9" scale="85" orientation="portrait" horizontalDpi="4294967293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7"/>
  <sheetViews>
    <sheetView topLeftCell="A22" workbookViewId="0">
      <selection activeCell="J27" sqref="J27"/>
    </sheetView>
  </sheetViews>
  <sheetFormatPr defaultRowHeight="15.75" x14ac:dyDescent="0.25"/>
  <cols>
    <col min="1" max="1" width="6.42578125" style="30" customWidth="1"/>
    <col min="2" max="2" width="11.5703125" style="30" customWidth="1"/>
    <col min="3" max="3" width="10" style="30" customWidth="1"/>
    <col min="4" max="4" width="26.28515625" style="30" customWidth="1"/>
    <col min="5" max="5" width="14.7109375" style="30" customWidth="1"/>
    <col min="6" max="6" width="6.85546875" style="30" bestFit="1" customWidth="1"/>
    <col min="7" max="7" width="6.42578125" style="30" customWidth="1"/>
    <col min="8" max="8" width="14.140625" style="117" bestFit="1" customWidth="1"/>
    <col min="9" max="9" width="1.5703125" style="117" customWidth="1"/>
    <col min="10" max="10" width="19.5703125" style="30" customWidth="1"/>
    <col min="11" max="11" width="9.140625" style="30"/>
    <col min="12" max="12" width="15.7109375" style="30" bestFit="1" customWidth="1"/>
    <col min="13" max="16384" width="9.140625" style="30"/>
  </cols>
  <sheetData>
    <row r="2" spans="1:10" x14ac:dyDescent="0.25">
      <c r="A2" s="1" t="s">
        <v>0</v>
      </c>
    </row>
    <row r="3" spans="1:10" x14ac:dyDescent="0.25">
      <c r="A3" s="5" t="s">
        <v>1</v>
      </c>
    </row>
    <row r="4" spans="1:10" x14ac:dyDescent="0.25">
      <c r="A4" s="5" t="s">
        <v>2</v>
      </c>
    </row>
    <row r="5" spans="1:10" x14ac:dyDescent="0.25">
      <c r="A5" s="5" t="s">
        <v>3</v>
      </c>
    </row>
    <row r="6" spans="1:10" x14ac:dyDescent="0.25">
      <c r="A6" s="5" t="s">
        <v>4</v>
      </c>
    </row>
    <row r="7" spans="1:10" x14ac:dyDescent="0.25">
      <c r="A7" s="5" t="s">
        <v>5</v>
      </c>
    </row>
    <row r="9" spans="1:10" ht="16.5" thickBot="1" x14ac:dyDescent="0.3">
      <c r="A9" s="118"/>
      <c r="B9" s="118"/>
      <c r="C9" s="118"/>
      <c r="D9" s="118"/>
      <c r="E9" s="118"/>
      <c r="F9" s="118"/>
      <c r="G9" s="118"/>
      <c r="H9" s="119"/>
      <c r="I9" s="119"/>
      <c r="J9" s="118"/>
    </row>
    <row r="10" spans="1:10" ht="23.25" customHeight="1" thickBot="1" x14ac:dyDescent="0.3">
      <c r="A10" s="279" t="s">
        <v>6</v>
      </c>
      <c r="B10" s="280"/>
      <c r="C10" s="280"/>
      <c r="D10" s="280"/>
      <c r="E10" s="280"/>
      <c r="F10" s="280"/>
      <c r="G10" s="280"/>
      <c r="H10" s="280"/>
      <c r="I10" s="280"/>
      <c r="J10" s="281"/>
    </row>
    <row r="12" spans="1:10" x14ac:dyDescent="0.25">
      <c r="A12" s="30" t="s">
        <v>7</v>
      </c>
      <c r="B12" s="30" t="s">
        <v>78</v>
      </c>
      <c r="G12" s="282" t="s">
        <v>222</v>
      </c>
      <c r="H12" s="282"/>
      <c r="I12" s="120" t="s">
        <v>10</v>
      </c>
      <c r="J12" s="9" t="s">
        <v>223</v>
      </c>
    </row>
    <row r="13" spans="1:10" x14ac:dyDescent="0.25">
      <c r="G13" s="282" t="s">
        <v>12</v>
      </c>
      <c r="H13" s="282"/>
      <c r="I13" s="120" t="s">
        <v>10</v>
      </c>
      <c r="J13" s="11" t="s">
        <v>192</v>
      </c>
    </row>
    <row r="14" spans="1:10" x14ac:dyDescent="0.25">
      <c r="G14" s="282" t="s">
        <v>79</v>
      </c>
      <c r="H14" s="282"/>
      <c r="I14" s="120" t="s">
        <v>10</v>
      </c>
      <c r="J14" s="30" t="s">
        <v>217</v>
      </c>
    </row>
    <row r="15" spans="1:10" x14ac:dyDescent="0.25">
      <c r="A15" s="30" t="s">
        <v>18</v>
      </c>
      <c r="B15" s="9" t="s">
        <v>19</v>
      </c>
      <c r="C15" s="9"/>
      <c r="I15" s="120"/>
      <c r="J15" s="30" t="s">
        <v>218</v>
      </c>
    </row>
    <row r="16" spans="1:10" ht="16.5" thickBot="1" x14ac:dyDescent="0.3"/>
    <row r="17" spans="1:12" ht="26.25" customHeight="1" x14ac:dyDescent="0.25">
      <c r="A17" s="83" t="s">
        <v>20</v>
      </c>
      <c r="B17" s="84" t="s">
        <v>21</v>
      </c>
      <c r="C17" s="84" t="s">
        <v>22</v>
      </c>
      <c r="D17" s="84" t="s">
        <v>24</v>
      </c>
      <c r="E17" s="84" t="s">
        <v>25</v>
      </c>
      <c r="F17" s="163" t="s">
        <v>44</v>
      </c>
      <c r="G17" s="163" t="s">
        <v>45</v>
      </c>
      <c r="H17" s="271" t="s">
        <v>27</v>
      </c>
      <c r="I17" s="272"/>
      <c r="J17" s="87" t="s">
        <v>28</v>
      </c>
    </row>
    <row r="18" spans="1:12" ht="35.25" customHeight="1" x14ac:dyDescent="0.25">
      <c r="A18" s="88">
        <v>1</v>
      </c>
      <c r="B18" s="89">
        <f>'[4]405829'!E3</f>
        <v>44536</v>
      </c>
      <c r="C18" s="105">
        <f>'[4]405829'!A3</f>
        <v>405829</v>
      </c>
      <c r="D18" s="91" t="s">
        <v>219</v>
      </c>
      <c r="E18" s="91" t="s">
        <v>220</v>
      </c>
      <c r="F18" s="92">
        <v>6</v>
      </c>
      <c r="G18" s="134">
        <f>'[4]405829'!N9</f>
        <v>199.178</v>
      </c>
      <c r="H18" s="277">
        <v>14000</v>
      </c>
      <c r="I18" s="278"/>
      <c r="J18" s="164">
        <f>G18*H18</f>
        <v>2788492</v>
      </c>
      <c r="L18"/>
    </row>
    <row r="19" spans="1:12" ht="35.25" customHeight="1" x14ac:dyDescent="0.25">
      <c r="A19" s="88">
        <f>A18+1</f>
        <v>2</v>
      </c>
      <c r="B19" s="89">
        <f>'[4]405834'!E3</f>
        <v>44537</v>
      </c>
      <c r="C19" s="105">
        <f>'[4]405834'!A3</f>
        <v>405834</v>
      </c>
      <c r="D19" s="91" t="s">
        <v>219</v>
      </c>
      <c r="E19" s="91" t="s">
        <v>220</v>
      </c>
      <c r="F19" s="92">
        <v>3</v>
      </c>
      <c r="G19" s="123">
        <v>100</v>
      </c>
      <c r="H19" s="277">
        <v>14000</v>
      </c>
      <c r="I19" s="278"/>
      <c r="J19" s="164">
        <f t="shared" ref="J19:J20" si="0">G19*H19</f>
        <v>1400000</v>
      </c>
      <c r="L19"/>
    </row>
    <row r="20" spans="1:12" ht="35.25" customHeight="1" x14ac:dyDescent="0.25">
      <c r="A20" s="88">
        <f t="shared" ref="A20:A23" si="1">A19+1</f>
        <v>3</v>
      </c>
      <c r="B20" s="89">
        <f>'[4]406471'!E3</f>
        <v>44542</v>
      </c>
      <c r="C20" s="105">
        <f>'[4]406471'!A3</f>
        <v>406471</v>
      </c>
      <c r="D20" s="91" t="s">
        <v>219</v>
      </c>
      <c r="E20" s="91" t="s">
        <v>220</v>
      </c>
      <c r="F20" s="92">
        <v>1</v>
      </c>
      <c r="G20" s="123">
        <v>100</v>
      </c>
      <c r="H20" s="277">
        <v>14000</v>
      </c>
      <c r="I20" s="278"/>
      <c r="J20" s="164">
        <f t="shared" si="0"/>
        <v>1400000</v>
      </c>
      <c r="L20"/>
    </row>
    <row r="21" spans="1:12" ht="35.25" customHeight="1" x14ac:dyDescent="0.25">
      <c r="A21" s="88">
        <f t="shared" si="1"/>
        <v>4</v>
      </c>
      <c r="B21" s="89">
        <f>'[4]402668'!E3</f>
        <v>44546</v>
      </c>
      <c r="C21" s="105">
        <f>'[4]402668'!A3</f>
        <v>402668</v>
      </c>
      <c r="D21" s="91" t="s">
        <v>219</v>
      </c>
      <c r="E21" s="91" t="s">
        <v>220</v>
      </c>
      <c r="F21" s="92">
        <v>7</v>
      </c>
      <c r="G21" s="123">
        <f>'[4]402668'!N10</f>
        <v>175</v>
      </c>
      <c r="H21" s="277">
        <v>14000</v>
      </c>
      <c r="I21" s="278"/>
      <c r="J21" s="164">
        <f>G21*H21</f>
        <v>2450000</v>
      </c>
      <c r="L21"/>
    </row>
    <row r="22" spans="1:12" ht="35.25" customHeight="1" x14ac:dyDescent="0.25">
      <c r="A22" s="88">
        <f t="shared" si="1"/>
        <v>5</v>
      </c>
      <c r="B22" s="89">
        <f>'[4]402729'!E3</f>
        <v>44554</v>
      </c>
      <c r="C22" s="105">
        <f>'[4]402729'!A3</f>
        <v>402729</v>
      </c>
      <c r="D22" s="91" t="s">
        <v>219</v>
      </c>
      <c r="E22" s="91" t="s">
        <v>220</v>
      </c>
      <c r="F22" s="92">
        <v>6</v>
      </c>
      <c r="G22" s="123">
        <v>100</v>
      </c>
      <c r="H22" s="277">
        <v>14000</v>
      </c>
      <c r="I22" s="278"/>
      <c r="J22" s="164">
        <f>G22*H22</f>
        <v>1400000</v>
      </c>
      <c r="L22"/>
    </row>
    <row r="23" spans="1:12" ht="35.25" customHeight="1" x14ac:dyDescent="0.25">
      <c r="A23" s="88">
        <f t="shared" si="1"/>
        <v>6</v>
      </c>
      <c r="B23" s="89">
        <f>'[4]402762'!E3</f>
        <v>44561</v>
      </c>
      <c r="C23" s="105">
        <f>'[4]402762'!A3</f>
        <v>402762</v>
      </c>
      <c r="D23" s="91" t="s">
        <v>219</v>
      </c>
      <c r="E23" s="91" t="s">
        <v>220</v>
      </c>
      <c r="F23" s="92">
        <v>2</v>
      </c>
      <c r="G23" s="123">
        <v>100</v>
      </c>
      <c r="H23" s="277">
        <v>14000</v>
      </c>
      <c r="I23" s="278"/>
      <c r="J23" s="164">
        <f>G23*H23</f>
        <v>1400000</v>
      </c>
      <c r="L23"/>
    </row>
    <row r="24" spans="1:12" ht="32.25" customHeight="1" thickBot="1" x14ac:dyDescent="0.3">
      <c r="A24" s="263" t="s">
        <v>29</v>
      </c>
      <c r="B24" s="264"/>
      <c r="C24" s="264"/>
      <c r="D24" s="264"/>
      <c r="E24" s="264"/>
      <c r="F24" s="264"/>
      <c r="G24" s="264"/>
      <c r="H24" s="264"/>
      <c r="I24" s="265"/>
      <c r="J24" s="95">
        <f>SUM(J18:J23)</f>
        <v>10838492</v>
      </c>
      <c r="L24" s="117"/>
    </row>
    <row r="25" spans="1:12" ht="9" customHeight="1" x14ac:dyDescent="0.25">
      <c r="A25" s="266"/>
      <c r="B25" s="266"/>
      <c r="C25" s="162"/>
      <c r="D25" s="162"/>
      <c r="E25" s="162"/>
      <c r="F25" s="162"/>
      <c r="G25" s="162"/>
      <c r="H25" s="97"/>
      <c r="I25" s="97"/>
      <c r="J25" s="29"/>
    </row>
    <row r="26" spans="1:12" x14ac:dyDescent="0.25">
      <c r="A26" s="162"/>
      <c r="B26" s="162"/>
      <c r="C26" s="162"/>
      <c r="D26" s="162"/>
      <c r="E26" s="162"/>
      <c r="F26" s="162"/>
      <c r="G26" s="28" t="s">
        <v>83</v>
      </c>
      <c r="H26" s="28"/>
      <c r="I26" s="97"/>
      <c r="J26" s="29">
        <f>J24*10%</f>
        <v>1083849.2</v>
      </c>
      <c r="L26" s="98"/>
    </row>
    <row r="27" spans="1:12" x14ac:dyDescent="0.25">
      <c r="A27" s="162"/>
      <c r="B27" s="162"/>
      <c r="C27" s="162"/>
      <c r="D27" s="162"/>
      <c r="E27" s="162"/>
      <c r="F27" s="162"/>
      <c r="G27" s="124" t="s">
        <v>84</v>
      </c>
      <c r="H27" s="124"/>
      <c r="I27" s="125"/>
      <c r="J27" s="126">
        <f>J24-J26</f>
        <v>9754642.8000000007</v>
      </c>
      <c r="L27" s="98"/>
    </row>
    <row r="28" spans="1:12" x14ac:dyDescent="0.25">
      <c r="A28" s="162"/>
      <c r="B28" s="162"/>
      <c r="C28" s="162"/>
      <c r="D28" s="162"/>
      <c r="E28" s="162"/>
      <c r="F28" s="162"/>
      <c r="G28" s="28" t="s">
        <v>62</v>
      </c>
      <c r="H28" s="28"/>
      <c r="I28" s="98" t="e">
        <f>#REF!*1%</f>
        <v>#REF!</v>
      </c>
      <c r="J28" s="29">
        <f>J27*1%</f>
        <v>97546.428000000014</v>
      </c>
    </row>
    <row r="29" spans="1:12" ht="16.5" thickBot="1" x14ac:dyDescent="0.3">
      <c r="A29" s="162"/>
      <c r="B29" s="162"/>
      <c r="C29" s="162"/>
      <c r="D29" s="162"/>
      <c r="E29" s="162"/>
      <c r="F29" s="162"/>
      <c r="G29" s="31" t="s">
        <v>31</v>
      </c>
      <c r="H29" s="31"/>
      <c r="I29" s="32">
        <f>I25*10%</f>
        <v>0</v>
      </c>
      <c r="J29" s="32">
        <f>J27*2%</f>
        <v>195092.85600000003</v>
      </c>
    </row>
    <row r="30" spans="1:12" x14ac:dyDescent="0.25">
      <c r="E30" s="1"/>
      <c r="F30" s="1"/>
      <c r="G30" s="33" t="s">
        <v>85</v>
      </c>
      <c r="H30" s="33"/>
      <c r="I30" s="34" t="e">
        <f>I24+I28</f>
        <v>#REF!</v>
      </c>
      <c r="J30" s="34">
        <f>J27+J28-J29</f>
        <v>9657096.3719999995</v>
      </c>
    </row>
    <row r="31" spans="1:12" x14ac:dyDescent="0.25">
      <c r="E31" s="1"/>
      <c r="F31" s="1"/>
      <c r="G31" s="33"/>
      <c r="H31" s="33"/>
      <c r="I31" s="34"/>
      <c r="J31" s="34"/>
    </row>
    <row r="32" spans="1:12" x14ac:dyDescent="0.25">
      <c r="A32" s="1" t="s">
        <v>221</v>
      </c>
      <c r="D32" s="1"/>
      <c r="E32" s="1"/>
      <c r="F32" s="1"/>
      <c r="G32" s="1"/>
      <c r="H32" s="33"/>
      <c r="I32" s="33"/>
      <c r="J32" s="34"/>
    </row>
    <row r="33" spans="1:10" x14ac:dyDescent="0.25">
      <c r="A33" s="127"/>
      <c r="D33" s="1"/>
      <c r="E33" s="1"/>
      <c r="F33" s="1"/>
      <c r="G33" s="1"/>
      <c r="H33" s="33"/>
      <c r="I33" s="33"/>
      <c r="J33" s="34"/>
    </row>
    <row r="34" spans="1:10" x14ac:dyDescent="0.25">
      <c r="A34" s="72" t="s">
        <v>33</v>
      </c>
    </row>
    <row r="35" spans="1:10" x14ac:dyDescent="0.25">
      <c r="A35" s="74" t="s">
        <v>34</v>
      </c>
      <c r="B35" s="128"/>
      <c r="C35" s="128"/>
      <c r="D35" s="129"/>
      <c r="E35" s="129"/>
      <c r="F35" s="129"/>
      <c r="G35" s="129"/>
    </row>
    <row r="36" spans="1:10" x14ac:dyDescent="0.25">
      <c r="A36" s="74" t="s">
        <v>35</v>
      </c>
      <c r="B36" s="128"/>
      <c r="C36" s="128"/>
      <c r="D36" s="129"/>
      <c r="E36" s="129"/>
      <c r="F36" s="129"/>
      <c r="G36" s="129"/>
    </row>
    <row r="37" spans="1:10" x14ac:dyDescent="0.25">
      <c r="A37" s="75" t="s">
        <v>36</v>
      </c>
      <c r="B37" s="130"/>
      <c r="C37" s="130"/>
      <c r="D37" s="129"/>
      <c r="E37" s="129"/>
      <c r="F37" s="129"/>
      <c r="G37" s="129"/>
    </row>
    <row r="38" spans="1:10" x14ac:dyDescent="0.25">
      <c r="A38" s="78" t="s">
        <v>0</v>
      </c>
      <c r="B38" s="131"/>
      <c r="C38" s="131"/>
      <c r="D38" s="129"/>
      <c r="E38" s="129"/>
      <c r="F38" s="129"/>
      <c r="G38" s="129"/>
    </row>
    <row r="39" spans="1:10" x14ac:dyDescent="0.25">
      <c r="A39" s="132"/>
      <c r="B39" s="132"/>
      <c r="C39" s="132"/>
    </row>
    <row r="40" spans="1:10" x14ac:dyDescent="0.25">
      <c r="H40" s="133" t="s">
        <v>48</v>
      </c>
      <c r="I40" s="275" t="str">
        <f>+J13</f>
        <v xml:space="preserve"> 13 Januari 2022</v>
      </c>
      <c r="J40" s="276"/>
    </row>
    <row r="44" spans="1:10" ht="18" customHeight="1" x14ac:dyDescent="0.25"/>
    <row r="45" spans="1:10" ht="17.25" customHeight="1" x14ac:dyDescent="0.25"/>
    <row r="47" spans="1:10" x14ac:dyDescent="0.25">
      <c r="H47" s="236" t="s">
        <v>38</v>
      </c>
      <c r="I47" s="236"/>
      <c r="J47" s="236"/>
    </row>
  </sheetData>
  <mergeCells count="15">
    <mergeCell ref="H18:I18"/>
    <mergeCell ref="A10:J10"/>
    <mergeCell ref="G12:H12"/>
    <mergeCell ref="G13:H13"/>
    <mergeCell ref="G14:H14"/>
    <mergeCell ref="H17:I17"/>
    <mergeCell ref="A25:B25"/>
    <mergeCell ref="I40:J40"/>
    <mergeCell ref="H47:J47"/>
    <mergeCell ref="H19:I19"/>
    <mergeCell ref="H20:I20"/>
    <mergeCell ref="H21:I21"/>
    <mergeCell ref="H22:I22"/>
    <mergeCell ref="H23:I23"/>
    <mergeCell ref="A24:I24"/>
  </mergeCells>
  <printOptions horizontalCentered="1"/>
  <pageMargins left="0.19685039370078741" right="0.19685039370078741" top="0.74803149606299213" bottom="0.74803149606299213" header="0.31496062992125984" footer="0.31496062992125984"/>
  <pageSetup paperSize="9" scale="85" orientation="portrait" horizontalDpi="4294967293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58"/>
  <sheetViews>
    <sheetView topLeftCell="A34" workbookViewId="0">
      <selection activeCell="J37" sqref="J37"/>
    </sheetView>
  </sheetViews>
  <sheetFormatPr defaultRowHeight="15.75" x14ac:dyDescent="0.25"/>
  <cols>
    <col min="1" max="1" width="6.42578125" style="30" customWidth="1"/>
    <col min="2" max="2" width="11.5703125" style="30" customWidth="1"/>
    <col min="3" max="3" width="10" style="30" customWidth="1"/>
    <col min="4" max="4" width="26.42578125" style="30" customWidth="1"/>
    <col min="5" max="5" width="13.85546875" style="30" customWidth="1"/>
    <col min="6" max="6" width="6.85546875" style="30" bestFit="1" customWidth="1"/>
    <col min="7" max="7" width="6.42578125" style="30" customWidth="1"/>
    <col min="8" max="8" width="14.140625" style="117" bestFit="1" customWidth="1"/>
    <col min="9" max="9" width="1.5703125" style="117" customWidth="1"/>
    <col min="10" max="10" width="19.5703125" style="30" customWidth="1"/>
    <col min="11" max="11" width="9.140625" style="30"/>
    <col min="12" max="12" width="15.7109375" style="30" bestFit="1" customWidth="1"/>
    <col min="13" max="16384" width="9.140625" style="30"/>
  </cols>
  <sheetData>
    <row r="2" spans="1:10" x14ac:dyDescent="0.25">
      <c r="A2" s="1" t="s">
        <v>0</v>
      </c>
    </row>
    <row r="3" spans="1:10" x14ac:dyDescent="0.25">
      <c r="A3" s="5" t="s">
        <v>1</v>
      </c>
    </row>
    <row r="4" spans="1:10" x14ac:dyDescent="0.25">
      <c r="A4" s="5" t="s">
        <v>2</v>
      </c>
    </row>
    <row r="5" spans="1:10" x14ac:dyDescent="0.25">
      <c r="A5" s="5" t="s">
        <v>3</v>
      </c>
    </row>
    <row r="6" spans="1:10" x14ac:dyDescent="0.25">
      <c r="A6" s="5" t="s">
        <v>4</v>
      </c>
    </row>
    <row r="7" spans="1:10" x14ac:dyDescent="0.25">
      <c r="A7" s="5" t="s">
        <v>5</v>
      </c>
    </row>
    <row r="9" spans="1:10" ht="16.5" thickBot="1" x14ac:dyDescent="0.3">
      <c r="A9" s="118"/>
      <c r="B9" s="118"/>
      <c r="C9" s="118"/>
      <c r="D9" s="118"/>
      <c r="E9" s="118"/>
      <c r="F9" s="118"/>
      <c r="G9" s="118"/>
      <c r="H9" s="119"/>
      <c r="I9" s="119"/>
      <c r="J9" s="118"/>
    </row>
    <row r="10" spans="1:10" ht="23.25" customHeight="1" thickBot="1" x14ac:dyDescent="0.3">
      <c r="A10" s="279" t="s">
        <v>6</v>
      </c>
      <c r="B10" s="280"/>
      <c r="C10" s="280"/>
      <c r="D10" s="280"/>
      <c r="E10" s="280"/>
      <c r="F10" s="280"/>
      <c r="G10" s="280"/>
      <c r="H10" s="280"/>
      <c r="I10" s="280"/>
      <c r="J10" s="281"/>
    </row>
    <row r="12" spans="1:10" x14ac:dyDescent="0.25">
      <c r="A12" s="30" t="s">
        <v>7</v>
      </c>
      <c r="B12" s="30" t="s">
        <v>78</v>
      </c>
      <c r="G12" s="282" t="s">
        <v>222</v>
      </c>
      <c r="H12" s="282"/>
      <c r="I12" s="120" t="s">
        <v>10</v>
      </c>
      <c r="J12" s="9" t="s">
        <v>228</v>
      </c>
    </row>
    <row r="13" spans="1:10" x14ac:dyDescent="0.25">
      <c r="G13" s="282" t="s">
        <v>12</v>
      </c>
      <c r="H13" s="282"/>
      <c r="I13" s="120" t="s">
        <v>10</v>
      </c>
      <c r="J13" s="11" t="s">
        <v>229</v>
      </c>
    </row>
    <row r="14" spans="1:10" x14ac:dyDescent="0.25">
      <c r="G14" s="282" t="s">
        <v>79</v>
      </c>
      <c r="H14" s="282"/>
      <c r="I14" s="120" t="s">
        <v>10</v>
      </c>
      <c r="J14" s="30" t="s">
        <v>224</v>
      </c>
    </row>
    <row r="15" spans="1:10" x14ac:dyDescent="0.25">
      <c r="A15" s="30" t="s">
        <v>18</v>
      </c>
      <c r="B15" s="9" t="s">
        <v>19</v>
      </c>
      <c r="C15" s="9"/>
      <c r="I15" s="120"/>
      <c r="J15" s="30" t="s">
        <v>81</v>
      </c>
    </row>
    <row r="16" spans="1:10" ht="16.5" thickBot="1" x14ac:dyDescent="0.3"/>
    <row r="17" spans="1:12" ht="26.25" customHeight="1" x14ac:dyDescent="0.25">
      <c r="A17" s="83" t="s">
        <v>20</v>
      </c>
      <c r="B17" s="84" t="s">
        <v>21</v>
      </c>
      <c r="C17" s="84" t="s">
        <v>22</v>
      </c>
      <c r="D17" s="84" t="s">
        <v>24</v>
      </c>
      <c r="E17" s="84" t="s">
        <v>25</v>
      </c>
      <c r="F17" s="168" t="s">
        <v>44</v>
      </c>
      <c r="G17" s="168" t="s">
        <v>45</v>
      </c>
      <c r="H17" s="271" t="s">
        <v>27</v>
      </c>
      <c r="I17" s="272"/>
      <c r="J17" s="87" t="s">
        <v>28</v>
      </c>
    </row>
    <row r="18" spans="1:12" ht="48" customHeight="1" x14ac:dyDescent="0.25">
      <c r="A18" s="88">
        <v>1</v>
      </c>
      <c r="B18" s="89">
        <f>'[5]402445'!E3</f>
        <v>44501</v>
      </c>
      <c r="C18" s="105">
        <f>'[5]402445'!A3</f>
        <v>402445</v>
      </c>
      <c r="D18" s="91" t="s">
        <v>225</v>
      </c>
      <c r="E18" s="91" t="s">
        <v>226</v>
      </c>
      <c r="F18" s="92">
        <v>7</v>
      </c>
      <c r="G18" s="134">
        <f>'[5]402445'!N10</f>
        <v>128.37299999999999</v>
      </c>
      <c r="H18" s="277">
        <v>3000</v>
      </c>
      <c r="I18" s="278"/>
      <c r="J18" s="169">
        <f>G18*H18</f>
        <v>385119</v>
      </c>
      <c r="L18"/>
    </row>
    <row r="19" spans="1:12" ht="48" customHeight="1" x14ac:dyDescent="0.25">
      <c r="A19" s="88">
        <f>A18+1</f>
        <v>2</v>
      </c>
      <c r="B19" s="89">
        <f>'[5]402318'!E3</f>
        <v>44502</v>
      </c>
      <c r="C19" s="105">
        <f>'[5]402318'!A3</f>
        <v>402318</v>
      </c>
      <c r="D19" s="91" t="s">
        <v>225</v>
      </c>
      <c r="E19" s="91" t="s">
        <v>226</v>
      </c>
      <c r="F19" s="92">
        <v>5</v>
      </c>
      <c r="G19" s="123">
        <f>'[5]402318'!N8</f>
        <v>327.61749999999995</v>
      </c>
      <c r="H19" s="277">
        <v>3000</v>
      </c>
      <c r="I19" s="278"/>
      <c r="J19" s="169">
        <f t="shared" ref="J19:J33" si="0">G19*H19</f>
        <v>982852.49999999988</v>
      </c>
      <c r="L19"/>
    </row>
    <row r="20" spans="1:12" ht="48" customHeight="1" x14ac:dyDescent="0.25">
      <c r="A20" s="88">
        <f t="shared" ref="A20:A33" si="1">A19+1</f>
        <v>3</v>
      </c>
      <c r="B20" s="89">
        <f>'[5]402322'!E3</f>
        <v>44503</v>
      </c>
      <c r="C20" s="105">
        <f>'[5]402322'!A3</f>
        <v>402322</v>
      </c>
      <c r="D20" s="91" t="s">
        <v>225</v>
      </c>
      <c r="E20" s="91" t="s">
        <v>226</v>
      </c>
      <c r="F20" s="92">
        <v>3</v>
      </c>
      <c r="G20" s="123">
        <v>100</v>
      </c>
      <c r="H20" s="277">
        <v>3000</v>
      </c>
      <c r="I20" s="278"/>
      <c r="J20" s="169">
        <f t="shared" si="0"/>
        <v>300000</v>
      </c>
      <c r="L20"/>
    </row>
    <row r="21" spans="1:12" ht="48" customHeight="1" x14ac:dyDescent="0.25">
      <c r="A21" s="88">
        <f t="shared" si="1"/>
        <v>4</v>
      </c>
      <c r="B21" s="89">
        <f>'[5]402329'!E3</f>
        <v>44504</v>
      </c>
      <c r="C21" s="105">
        <f>'[5]402329'!A3</f>
        <v>402329</v>
      </c>
      <c r="D21" s="91" t="s">
        <v>225</v>
      </c>
      <c r="E21" s="91" t="s">
        <v>226</v>
      </c>
      <c r="F21" s="92">
        <v>8</v>
      </c>
      <c r="G21" s="123">
        <v>100</v>
      </c>
      <c r="H21" s="277">
        <v>3000</v>
      </c>
      <c r="I21" s="278"/>
      <c r="J21" s="169">
        <f>G21*H21</f>
        <v>300000</v>
      </c>
      <c r="L21"/>
    </row>
    <row r="22" spans="1:12" ht="48" customHeight="1" x14ac:dyDescent="0.25">
      <c r="A22" s="88">
        <f t="shared" si="1"/>
        <v>5</v>
      </c>
      <c r="B22" s="89">
        <f>'[5]402333'!E3</f>
        <v>44505</v>
      </c>
      <c r="C22" s="105">
        <f>'[5]402333'!A3</f>
        <v>402333</v>
      </c>
      <c r="D22" s="91" t="s">
        <v>225</v>
      </c>
      <c r="E22" s="91" t="s">
        <v>226</v>
      </c>
      <c r="F22" s="92">
        <v>22</v>
      </c>
      <c r="G22" s="123">
        <f>'[5]402333'!N25</f>
        <v>402.2</v>
      </c>
      <c r="H22" s="277">
        <v>3000</v>
      </c>
      <c r="I22" s="278"/>
      <c r="J22" s="169">
        <f>G22*H22</f>
        <v>1206600</v>
      </c>
      <c r="L22"/>
    </row>
    <row r="23" spans="1:12" ht="48" customHeight="1" x14ac:dyDescent="0.25">
      <c r="A23" s="88">
        <f t="shared" si="1"/>
        <v>6</v>
      </c>
      <c r="B23" s="89">
        <f>'[5]402337'!E3</f>
        <v>44506</v>
      </c>
      <c r="C23" s="105">
        <f>'[5]402337'!A3</f>
        <v>402337</v>
      </c>
      <c r="D23" s="91" t="s">
        <v>225</v>
      </c>
      <c r="E23" s="91" t="s">
        <v>226</v>
      </c>
      <c r="F23" s="92">
        <v>7</v>
      </c>
      <c r="G23" s="123">
        <f>'[5]402337'!N10</f>
        <v>329</v>
      </c>
      <c r="H23" s="277">
        <v>3000</v>
      </c>
      <c r="I23" s="278"/>
      <c r="J23" s="169">
        <f>G23*H23</f>
        <v>987000</v>
      </c>
      <c r="L23"/>
    </row>
    <row r="24" spans="1:12" ht="48" customHeight="1" x14ac:dyDescent="0.25">
      <c r="A24" s="88">
        <f t="shared" si="1"/>
        <v>7</v>
      </c>
      <c r="B24" s="89">
        <f>'[5]402341'!E3</f>
        <v>44507</v>
      </c>
      <c r="C24" s="105">
        <f>'[5]402341'!A3</f>
        <v>402341</v>
      </c>
      <c r="D24" s="91" t="s">
        <v>225</v>
      </c>
      <c r="E24" s="91" t="s">
        <v>226</v>
      </c>
      <c r="F24" s="92">
        <v>5</v>
      </c>
      <c r="G24" s="123">
        <f>'[5]402341'!N8</f>
        <v>228.75</v>
      </c>
      <c r="H24" s="277">
        <v>3000</v>
      </c>
      <c r="I24" s="278"/>
      <c r="J24" s="169">
        <f t="shared" si="0"/>
        <v>686250</v>
      </c>
      <c r="L24"/>
    </row>
    <row r="25" spans="1:12" ht="48" customHeight="1" x14ac:dyDescent="0.25">
      <c r="A25" s="88">
        <f t="shared" si="1"/>
        <v>8</v>
      </c>
      <c r="B25" s="89">
        <f>'[5]402345'!E3</f>
        <v>44508</v>
      </c>
      <c r="C25" s="105">
        <f>'[5]402345'!A3</f>
        <v>402345</v>
      </c>
      <c r="D25" s="91" t="s">
        <v>225</v>
      </c>
      <c r="E25" s="91" t="s">
        <v>226</v>
      </c>
      <c r="F25" s="92">
        <v>2</v>
      </c>
      <c r="G25" s="123">
        <v>100</v>
      </c>
      <c r="H25" s="277">
        <v>3000</v>
      </c>
      <c r="I25" s="278"/>
      <c r="J25" s="169">
        <f t="shared" si="0"/>
        <v>300000</v>
      </c>
      <c r="L25"/>
    </row>
    <row r="26" spans="1:12" ht="48" customHeight="1" x14ac:dyDescent="0.25">
      <c r="A26" s="88">
        <f t="shared" si="1"/>
        <v>9</v>
      </c>
      <c r="B26" s="89">
        <f>'[5]403868'!E3</f>
        <v>44513</v>
      </c>
      <c r="C26" s="105">
        <f>'[5]402337'!A3</f>
        <v>402337</v>
      </c>
      <c r="D26" s="91" t="s">
        <v>225</v>
      </c>
      <c r="E26" s="91" t="s">
        <v>226</v>
      </c>
      <c r="F26" s="92">
        <v>1</v>
      </c>
      <c r="G26" s="123">
        <v>100</v>
      </c>
      <c r="H26" s="277">
        <v>3000</v>
      </c>
      <c r="I26" s="278"/>
      <c r="J26" s="169">
        <f t="shared" si="0"/>
        <v>300000</v>
      </c>
      <c r="L26"/>
    </row>
    <row r="27" spans="1:12" ht="48" customHeight="1" x14ac:dyDescent="0.25">
      <c r="A27" s="88">
        <f t="shared" si="1"/>
        <v>10</v>
      </c>
      <c r="B27" s="89">
        <f>'[5]403879'!E3</f>
        <v>44517</v>
      </c>
      <c r="C27" s="105">
        <f>'[5]403879'!A3</f>
        <v>403879</v>
      </c>
      <c r="D27" s="91" t="s">
        <v>225</v>
      </c>
      <c r="E27" s="91" t="s">
        <v>226</v>
      </c>
      <c r="F27" s="92">
        <v>2</v>
      </c>
      <c r="G27" s="123">
        <v>100</v>
      </c>
      <c r="H27" s="277">
        <v>3000</v>
      </c>
      <c r="I27" s="278"/>
      <c r="J27" s="169">
        <f t="shared" si="0"/>
        <v>300000</v>
      </c>
      <c r="L27"/>
    </row>
    <row r="28" spans="1:12" ht="48" customHeight="1" x14ac:dyDescent="0.25">
      <c r="A28" s="88">
        <f t="shared" si="1"/>
        <v>11</v>
      </c>
      <c r="B28" s="89">
        <f>'[5]403885'!E3</f>
        <v>44518</v>
      </c>
      <c r="C28" s="105">
        <f>'[5]403885'!A3</f>
        <v>403885</v>
      </c>
      <c r="D28" s="91" t="s">
        <v>225</v>
      </c>
      <c r="E28" s="91" t="s">
        <v>226</v>
      </c>
      <c r="F28" s="92">
        <v>1</v>
      </c>
      <c r="G28" s="123">
        <v>100</v>
      </c>
      <c r="H28" s="277">
        <v>3000</v>
      </c>
      <c r="I28" s="278"/>
      <c r="J28" s="169">
        <f t="shared" si="0"/>
        <v>300000</v>
      </c>
      <c r="L28"/>
    </row>
    <row r="29" spans="1:12" ht="48" customHeight="1" x14ac:dyDescent="0.25">
      <c r="A29" s="88">
        <f t="shared" si="1"/>
        <v>12</v>
      </c>
      <c r="B29" s="89">
        <f>'[5]403900'!E3</f>
        <v>44521</v>
      </c>
      <c r="C29" s="105">
        <f>'[5]403900'!A3</f>
        <v>403900</v>
      </c>
      <c r="D29" s="91" t="s">
        <v>225</v>
      </c>
      <c r="E29" s="91" t="s">
        <v>226</v>
      </c>
      <c r="F29" s="92">
        <v>1</v>
      </c>
      <c r="G29" s="123">
        <v>100</v>
      </c>
      <c r="H29" s="277">
        <v>3000</v>
      </c>
      <c r="I29" s="278"/>
      <c r="J29" s="169">
        <f t="shared" si="0"/>
        <v>300000</v>
      </c>
      <c r="L29"/>
    </row>
    <row r="30" spans="1:12" ht="48" customHeight="1" x14ac:dyDescent="0.25">
      <c r="A30" s="88">
        <f t="shared" si="1"/>
        <v>13</v>
      </c>
      <c r="B30" s="89">
        <f>'[5]406076'!E3</f>
        <v>44522</v>
      </c>
      <c r="C30" s="105">
        <f>'[5]406076'!A3</f>
        <v>406076</v>
      </c>
      <c r="D30" s="91" t="s">
        <v>225</v>
      </c>
      <c r="E30" s="91" t="s">
        <v>226</v>
      </c>
      <c r="F30" s="92">
        <v>1</v>
      </c>
      <c r="G30" s="123">
        <v>100</v>
      </c>
      <c r="H30" s="277">
        <v>3000</v>
      </c>
      <c r="I30" s="278"/>
      <c r="J30" s="169">
        <f t="shared" si="0"/>
        <v>300000</v>
      </c>
      <c r="L30"/>
    </row>
    <row r="31" spans="1:12" ht="48" customHeight="1" x14ac:dyDescent="0.25">
      <c r="A31" s="88">
        <f t="shared" si="1"/>
        <v>14</v>
      </c>
      <c r="B31" s="89">
        <f>'[5]403715'!E3</f>
        <v>44526</v>
      </c>
      <c r="C31" s="105">
        <f>'[5]403715'!A3</f>
        <v>403715</v>
      </c>
      <c r="D31" s="91" t="s">
        <v>225</v>
      </c>
      <c r="E31" s="91" t="s">
        <v>226</v>
      </c>
      <c r="F31" s="92">
        <v>2</v>
      </c>
      <c r="G31" s="123">
        <v>100</v>
      </c>
      <c r="H31" s="277">
        <v>3000</v>
      </c>
      <c r="I31" s="278"/>
      <c r="J31" s="169">
        <f t="shared" si="0"/>
        <v>300000</v>
      </c>
      <c r="L31"/>
    </row>
    <row r="32" spans="1:12" ht="48" customHeight="1" x14ac:dyDescent="0.25">
      <c r="A32" s="88">
        <f t="shared" si="1"/>
        <v>15</v>
      </c>
      <c r="B32" s="89">
        <f>'[5]403733'!E3</f>
        <v>44528</v>
      </c>
      <c r="C32" s="105">
        <f>'[5]403733'!A3</f>
        <v>403733</v>
      </c>
      <c r="D32" s="91" t="s">
        <v>225</v>
      </c>
      <c r="E32" s="91" t="s">
        <v>226</v>
      </c>
      <c r="F32" s="92">
        <v>8</v>
      </c>
      <c r="G32" s="123">
        <v>100</v>
      </c>
      <c r="H32" s="277">
        <v>3000</v>
      </c>
      <c r="I32" s="278"/>
      <c r="J32" s="169">
        <f t="shared" si="0"/>
        <v>300000</v>
      </c>
      <c r="L32"/>
    </row>
    <row r="33" spans="1:12" ht="48" customHeight="1" x14ac:dyDescent="0.25">
      <c r="A33" s="88">
        <f t="shared" si="1"/>
        <v>16</v>
      </c>
      <c r="B33" s="89">
        <f>'[5]403740'!E3</f>
        <v>44530</v>
      </c>
      <c r="C33" s="105">
        <f>'[5]403740'!A3</f>
        <v>403740</v>
      </c>
      <c r="D33" s="91" t="s">
        <v>225</v>
      </c>
      <c r="E33" s="91" t="s">
        <v>226</v>
      </c>
      <c r="F33" s="92">
        <v>10</v>
      </c>
      <c r="G33" s="123">
        <f>'[5]403740'!N13</f>
        <v>127.64099999999999</v>
      </c>
      <c r="H33" s="277">
        <v>3000</v>
      </c>
      <c r="I33" s="278"/>
      <c r="J33" s="169">
        <f t="shared" si="0"/>
        <v>382923</v>
      </c>
      <c r="L33"/>
    </row>
    <row r="34" spans="1:12" ht="32.25" customHeight="1" thickBot="1" x14ac:dyDescent="0.3">
      <c r="A34" s="263" t="s">
        <v>29</v>
      </c>
      <c r="B34" s="264"/>
      <c r="C34" s="264"/>
      <c r="D34" s="264"/>
      <c r="E34" s="264"/>
      <c r="F34" s="264"/>
      <c r="G34" s="264"/>
      <c r="H34" s="264"/>
      <c r="I34" s="265"/>
      <c r="J34" s="95">
        <f>SUM(J18:J33)</f>
        <v>7630744.5</v>
      </c>
      <c r="L34" s="117">
        <f>'[5]402445'!P15+'[5]402318'!P13+'[5]402322'!P11+'[5]402329'!P16+'[5]402333'!P30+'[5]402337'!P15+'[5]402341'!P13+'[5]402345'!P10+'[5]403868'!P9+'[5]403879'!P10+'[5]403885'!P9+'[5]403900'!P9+'[5]406076'!P9+'[5]403715'!P10+'[5]403733'!P16+'[5]403740'!P18</f>
        <v>5429743.0852499995</v>
      </c>
    </row>
    <row r="35" spans="1:12" x14ac:dyDescent="0.25">
      <c r="A35" s="266"/>
      <c r="B35" s="266"/>
      <c r="C35" s="167"/>
      <c r="D35" s="167"/>
      <c r="E35" s="167"/>
      <c r="F35" s="167"/>
      <c r="G35" s="167"/>
      <c r="H35" s="97"/>
      <c r="I35" s="97"/>
      <c r="J35" s="29"/>
    </row>
    <row r="36" spans="1:12" x14ac:dyDescent="0.25">
      <c r="A36" s="167"/>
      <c r="B36" s="167"/>
      <c r="C36" s="167"/>
      <c r="D36" s="167"/>
      <c r="E36" s="167"/>
      <c r="F36" s="167"/>
      <c r="G36" s="28" t="s">
        <v>83</v>
      </c>
      <c r="H36" s="28"/>
      <c r="I36" s="97"/>
      <c r="J36" s="29">
        <f>J34*10%</f>
        <v>763074.45000000007</v>
      </c>
      <c r="L36" s="98"/>
    </row>
    <row r="37" spans="1:12" x14ac:dyDescent="0.25">
      <c r="A37" s="167"/>
      <c r="B37" s="167"/>
      <c r="C37" s="167"/>
      <c r="D37" s="167"/>
      <c r="E37" s="167"/>
      <c r="F37" s="167"/>
      <c r="G37" s="124" t="s">
        <v>84</v>
      </c>
      <c r="H37" s="124"/>
      <c r="I37" s="125"/>
      <c r="J37" s="126">
        <f>J34-J36</f>
        <v>6867670.0499999998</v>
      </c>
      <c r="L37" s="98"/>
    </row>
    <row r="38" spans="1:12" x14ac:dyDescent="0.25">
      <c r="A38" s="167"/>
      <c r="B38" s="167"/>
      <c r="C38" s="167"/>
      <c r="D38" s="167"/>
      <c r="E38" s="167"/>
      <c r="F38" s="167"/>
      <c r="G38" s="28" t="s">
        <v>62</v>
      </c>
      <c r="H38" s="28"/>
      <c r="I38" s="98" t="e">
        <f>#REF!*1%</f>
        <v>#REF!</v>
      </c>
      <c r="J38" s="29">
        <f>J37*1%</f>
        <v>68676.700500000006</v>
      </c>
    </row>
    <row r="39" spans="1:12" ht="16.5" thickBot="1" x14ac:dyDescent="0.3">
      <c r="A39" s="167"/>
      <c r="B39" s="167"/>
      <c r="C39" s="167"/>
      <c r="D39" s="167"/>
      <c r="E39" s="167"/>
      <c r="F39" s="167"/>
      <c r="G39" s="31" t="s">
        <v>31</v>
      </c>
      <c r="H39" s="31"/>
      <c r="I39" s="32">
        <f>I35*10%</f>
        <v>0</v>
      </c>
      <c r="J39" s="32">
        <f>J37*2%</f>
        <v>137353.40100000001</v>
      </c>
    </row>
    <row r="40" spans="1:12" x14ac:dyDescent="0.25">
      <c r="E40" s="1"/>
      <c r="F40" s="1"/>
      <c r="G40" s="33" t="s">
        <v>85</v>
      </c>
      <c r="H40" s="33"/>
      <c r="I40" s="34" t="e">
        <f>I34+I38</f>
        <v>#REF!</v>
      </c>
      <c r="J40" s="34">
        <f>J37+J38-J39</f>
        <v>6798993.3495000005</v>
      </c>
    </row>
    <row r="41" spans="1:12" x14ac:dyDescent="0.25">
      <c r="E41" s="1"/>
      <c r="F41" s="1"/>
      <c r="G41" s="33"/>
      <c r="H41" s="33"/>
      <c r="I41" s="34"/>
      <c r="J41" s="34"/>
    </row>
    <row r="42" spans="1:12" x14ac:dyDescent="0.25">
      <c r="A42" s="1" t="s">
        <v>227</v>
      </c>
      <c r="D42" s="1"/>
      <c r="E42" s="1"/>
      <c r="F42" s="1"/>
      <c r="G42" s="1"/>
      <c r="H42" s="33"/>
      <c r="I42" s="33"/>
      <c r="J42" s="34"/>
    </row>
    <row r="43" spans="1:12" x14ac:dyDescent="0.25">
      <c r="A43" s="127"/>
      <c r="D43" s="1"/>
      <c r="E43" s="1"/>
      <c r="F43" s="1"/>
      <c r="G43" s="1"/>
      <c r="H43" s="33"/>
      <c r="I43" s="33"/>
      <c r="J43" s="34"/>
    </row>
    <row r="44" spans="1:12" x14ac:dyDescent="0.25">
      <c r="D44" s="1"/>
      <c r="E44" s="1"/>
      <c r="F44" s="1"/>
      <c r="G44" s="1"/>
      <c r="H44" s="33"/>
      <c r="I44" s="33"/>
      <c r="J44" s="34"/>
    </row>
    <row r="45" spans="1:12" x14ac:dyDescent="0.25">
      <c r="A45" s="72" t="s">
        <v>33</v>
      </c>
    </row>
    <row r="46" spans="1:12" x14ac:dyDescent="0.25">
      <c r="A46" s="74" t="s">
        <v>34</v>
      </c>
      <c r="B46" s="128"/>
      <c r="C46" s="128"/>
      <c r="D46" s="129"/>
      <c r="E46" s="129"/>
      <c r="F46" s="129"/>
      <c r="G46" s="129"/>
    </row>
    <row r="47" spans="1:12" x14ac:dyDescent="0.25">
      <c r="A47" s="74" t="s">
        <v>35</v>
      </c>
      <c r="B47" s="128"/>
      <c r="C47" s="128"/>
      <c r="D47" s="129"/>
      <c r="E47" s="129"/>
      <c r="F47" s="129"/>
      <c r="G47" s="129"/>
    </row>
    <row r="48" spans="1:12" x14ac:dyDescent="0.25">
      <c r="A48" s="75" t="s">
        <v>36</v>
      </c>
      <c r="B48" s="130"/>
      <c r="C48" s="130"/>
      <c r="D48" s="129"/>
      <c r="E48" s="129"/>
      <c r="F48" s="129"/>
      <c r="G48" s="129"/>
    </row>
    <row r="49" spans="1:10" x14ac:dyDescent="0.25">
      <c r="A49" s="78" t="s">
        <v>0</v>
      </c>
      <c r="B49" s="131"/>
      <c r="C49" s="131"/>
      <c r="D49" s="129"/>
      <c r="E49" s="129"/>
      <c r="F49" s="129"/>
      <c r="G49" s="129"/>
    </row>
    <row r="50" spans="1:10" x14ac:dyDescent="0.25">
      <c r="A50" s="132"/>
      <c r="B50" s="132"/>
      <c r="C50" s="132"/>
    </row>
    <row r="51" spans="1:10" x14ac:dyDescent="0.25">
      <c r="H51" s="133" t="s">
        <v>48</v>
      </c>
      <c r="I51" s="275" t="str">
        <f>+J13</f>
        <v xml:space="preserve"> 17 Januari 2022</v>
      </c>
      <c r="J51" s="276"/>
    </row>
    <row r="55" spans="1:10" ht="18" customHeight="1" x14ac:dyDescent="0.25"/>
    <row r="56" spans="1:10" ht="17.25" customHeight="1" x14ac:dyDescent="0.25"/>
    <row r="58" spans="1:10" x14ac:dyDescent="0.25">
      <c r="H58" s="236" t="s">
        <v>38</v>
      </c>
      <c r="I58" s="236"/>
      <c r="J58" s="236"/>
    </row>
  </sheetData>
  <mergeCells count="25">
    <mergeCell ref="H18:I18"/>
    <mergeCell ref="A10:J10"/>
    <mergeCell ref="G12:H12"/>
    <mergeCell ref="G13:H13"/>
    <mergeCell ref="G14:H14"/>
    <mergeCell ref="H17:I17"/>
    <mergeCell ref="H30:I30"/>
    <mergeCell ref="H19:I19"/>
    <mergeCell ref="H20:I20"/>
    <mergeCell ref="H21:I21"/>
    <mergeCell ref="H22:I22"/>
    <mergeCell ref="H23:I23"/>
    <mergeCell ref="H24:I24"/>
    <mergeCell ref="H25:I25"/>
    <mergeCell ref="H26:I26"/>
    <mergeCell ref="H27:I27"/>
    <mergeCell ref="H28:I28"/>
    <mergeCell ref="H29:I29"/>
    <mergeCell ref="H58:J58"/>
    <mergeCell ref="H31:I31"/>
    <mergeCell ref="H32:I32"/>
    <mergeCell ref="H33:I33"/>
    <mergeCell ref="A34:I34"/>
    <mergeCell ref="A35:B35"/>
    <mergeCell ref="I51:J51"/>
  </mergeCells>
  <printOptions horizontalCentered="1"/>
  <pageMargins left="0.19685039370078741" right="0.19685039370078741" top="0.74803149606299213" bottom="0.74803149606299213" header="0.31496062992125984" footer="0.31496062992125984"/>
  <pageSetup paperSize="9" scale="85" orientation="portrait" horizontalDpi="4294967293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4"/>
  <sheetViews>
    <sheetView topLeftCell="A16" workbookViewId="0">
      <selection activeCell="J23" sqref="J23"/>
    </sheetView>
  </sheetViews>
  <sheetFormatPr defaultRowHeight="15.75" x14ac:dyDescent="0.25"/>
  <cols>
    <col min="1" max="1" width="6.42578125" style="30" customWidth="1"/>
    <col min="2" max="2" width="11.5703125" style="30" customWidth="1"/>
    <col min="3" max="3" width="10" style="30" customWidth="1"/>
    <col min="4" max="4" width="26.42578125" style="30" customWidth="1"/>
    <col min="5" max="5" width="13.85546875" style="30" customWidth="1"/>
    <col min="6" max="6" width="6.85546875" style="30" bestFit="1" customWidth="1"/>
    <col min="7" max="7" width="6.42578125" style="30" customWidth="1"/>
    <col min="8" max="8" width="14.140625" style="117" bestFit="1" customWidth="1"/>
    <col min="9" max="9" width="1.5703125" style="117" customWidth="1"/>
    <col min="10" max="10" width="19.5703125" style="30" customWidth="1"/>
    <col min="11" max="11" width="9.140625" style="30"/>
    <col min="12" max="12" width="15.7109375" style="30" bestFit="1" customWidth="1"/>
    <col min="13" max="16384" width="9.140625" style="30"/>
  </cols>
  <sheetData>
    <row r="2" spans="1:10" x14ac:dyDescent="0.25">
      <c r="A2" s="1" t="s">
        <v>0</v>
      </c>
    </row>
    <row r="3" spans="1:10" x14ac:dyDescent="0.25">
      <c r="A3" s="5" t="s">
        <v>1</v>
      </c>
    </row>
    <row r="4" spans="1:10" x14ac:dyDescent="0.25">
      <c r="A4" s="5" t="s">
        <v>2</v>
      </c>
    </row>
    <row r="5" spans="1:10" x14ac:dyDescent="0.25">
      <c r="A5" s="5" t="s">
        <v>3</v>
      </c>
    </row>
    <row r="6" spans="1:10" x14ac:dyDescent="0.25">
      <c r="A6" s="5" t="s">
        <v>4</v>
      </c>
    </row>
    <row r="7" spans="1:10" x14ac:dyDescent="0.25">
      <c r="A7" s="5" t="s">
        <v>5</v>
      </c>
    </row>
    <row r="9" spans="1:10" ht="16.5" thickBot="1" x14ac:dyDescent="0.3">
      <c r="A9" s="118"/>
      <c r="B9" s="118"/>
      <c r="C9" s="118"/>
      <c r="D9" s="118"/>
      <c r="E9" s="118"/>
      <c r="F9" s="118"/>
      <c r="G9" s="118"/>
      <c r="H9" s="119"/>
      <c r="I9" s="119"/>
      <c r="J9" s="118"/>
    </row>
    <row r="10" spans="1:10" ht="23.25" customHeight="1" thickBot="1" x14ac:dyDescent="0.3">
      <c r="A10" s="279" t="s">
        <v>6</v>
      </c>
      <c r="B10" s="280"/>
      <c r="C10" s="280"/>
      <c r="D10" s="280"/>
      <c r="E10" s="280"/>
      <c r="F10" s="280"/>
      <c r="G10" s="280"/>
      <c r="H10" s="280"/>
      <c r="I10" s="280"/>
      <c r="J10" s="281"/>
    </row>
    <row r="12" spans="1:10" x14ac:dyDescent="0.25">
      <c r="A12" s="30" t="s">
        <v>7</v>
      </c>
      <c r="B12" s="30" t="s">
        <v>78</v>
      </c>
      <c r="G12" s="282" t="s">
        <v>222</v>
      </c>
      <c r="H12" s="282"/>
      <c r="I12" s="120" t="s">
        <v>10</v>
      </c>
      <c r="J12" s="9" t="s">
        <v>233</v>
      </c>
    </row>
    <row r="13" spans="1:10" x14ac:dyDescent="0.25">
      <c r="G13" s="282" t="s">
        <v>12</v>
      </c>
      <c r="H13" s="282"/>
      <c r="I13" s="120" t="s">
        <v>10</v>
      </c>
      <c r="J13" s="11" t="s">
        <v>229</v>
      </c>
    </row>
    <row r="14" spans="1:10" x14ac:dyDescent="0.25">
      <c r="G14" s="282" t="s">
        <v>79</v>
      </c>
      <c r="H14" s="282"/>
      <c r="I14" s="120" t="s">
        <v>10</v>
      </c>
      <c r="J14" s="30" t="s">
        <v>230</v>
      </c>
    </row>
    <row r="15" spans="1:10" x14ac:dyDescent="0.25">
      <c r="A15" s="30" t="s">
        <v>18</v>
      </c>
      <c r="B15" s="9" t="s">
        <v>19</v>
      </c>
      <c r="C15" s="9"/>
      <c r="I15" s="120"/>
      <c r="J15" s="30" t="s">
        <v>81</v>
      </c>
    </row>
    <row r="16" spans="1:10" ht="16.5" thickBot="1" x14ac:dyDescent="0.3"/>
    <row r="17" spans="1:12" ht="26.25" customHeight="1" x14ac:dyDescent="0.25">
      <c r="A17" s="83" t="s">
        <v>20</v>
      </c>
      <c r="B17" s="84" t="s">
        <v>21</v>
      </c>
      <c r="C17" s="84" t="s">
        <v>22</v>
      </c>
      <c r="D17" s="84" t="s">
        <v>24</v>
      </c>
      <c r="E17" s="84" t="s">
        <v>25</v>
      </c>
      <c r="F17" s="168" t="s">
        <v>44</v>
      </c>
      <c r="G17" s="168" t="s">
        <v>45</v>
      </c>
      <c r="H17" s="271" t="s">
        <v>27</v>
      </c>
      <c r="I17" s="272"/>
      <c r="J17" s="87" t="s">
        <v>28</v>
      </c>
    </row>
    <row r="18" spans="1:12" ht="48" customHeight="1" x14ac:dyDescent="0.25">
      <c r="A18" s="88">
        <v>1</v>
      </c>
      <c r="B18" s="89">
        <f>'[6]402330'!E3</f>
        <v>44504</v>
      </c>
      <c r="C18" s="105">
        <f>'[6]402330'!A3</f>
        <v>402330</v>
      </c>
      <c r="D18" s="91" t="s">
        <v>231</v>
      </c>
      <c r="E18" s="91" t="s">
        <v>217</v>
      </c>
      <c r="F18" s="92">
        <v>4</v>
      </c>
      <c r="G18" s="134">
        <f>'[6]402330'!N7</f>
        <v>232.875</v>
      </c>
      <c r="H18" s="277">
        <v>14000</v>
      </c>
      <c r="I18" s="278"/>
      <c r="J18" s="169">
        <f>G18*H18</f>
        <v>3260250</v>
      </c>
      <c r="L18"/>
    </row>
    <row r="19" spans="1:12" ht="48" customHeight="1" x14ac:dyDescent="0.25">
      <c r="A19" s="88">
        <f>A18+1</f>
        <v>2</v>
      </c>
      <c r="B19" s="89">
        <f>'[6]403878'!E3</f>
        <v>44517</v>
      </c>
      <c r="C19" s="105">
        <f>'[6]403878'!A3</f>
        <v>403878</v>
      </c>
      <c r="D19" s="91" t="s">
        <v>231</v>
      </c>
      <c r="E19" s="91" t="s">
        <v>217</v>
      </c>
      <c r="F19" s="92">
        <v>2</v>
      </c>
      <c r="G19" s="123">
        <v>100</v>
      </c>
      <c r="H19" s="277">
        <v>14000</v>
      </c>
      <c r="I19" s="278"/>
      <c r="J19" s="169">
        <f t="shared" ref="J19" si="0">G19*H19</f>
        <v>1400000</v>
      </c>
      <c r="L19"/>
    </row>
    <row r="20" spans="1:12" ht="32.25" customHeight="1" thickBot="1" x14ac:dyDescent="0.3">
      <c r="A20" s="263" t="s">
        <v>29</v>
      </c>
      <c r="B20" s="264"/>
      <c r="C20" s="264"/>
      <c r="D20" s="264"/>
      <c r="E20" s="264"/>
      <c r="F20" s="264"/>
      <c r="G20" s="264"/>
      <c r="H20" s="264"/>
      <c r="I20" s="265"/>
      <c r="J20" s="95">
        <f>SUM(J18:J19)</f>
        <v>4660250</v>
      </c>
      <c r="L20" s="117"/>
    </row>
    <row r="21" spans="1:12" x14ac:dyDescent="0.25">
      <c r="A21" s="266"/>
      <c r="B21" s="266"/>
      <c r="C21" s="167"/>
      <c r="D21" s="167"/>
      <c r="E21" s="167"/>
      <c r="F21" s="167"/>
      <c r="G21" s="167"/>
      <c r="H21" s="97"/>
      <c r="I21" s="97"/>
      <c r="J21" s="29"/>
    </row>
    <row r="22" spans="1:12" x14ac:dyDescent="0.25">
      <c r="A22" s="167"/>
      <c r="B22" s="167"/>
      <c r="C22" s="167"/>
      <c r="D22" s="167"/>
      <c r="E22" s="167"/>
      <c r="F22" s="167"/>
      <c r="G22" s="28" t="s">
        <v>83</v>
      </c>
      <c r="H22" s="28"/>
      <c r="I22" s="97"/>
      <c r="J22" s="29">
        <f>J20*10%</f>
        <v>466025</v>
      </c>
      <c r="L22" s="98"/>
    </row>
    <row r="23" spans="1:12" x14ac:dyDescent="0.25">
      <c r="A23" s="167"/>
      <c r="B23" s="167"/>
      <c r="C23" s="167"/>
      <c r="D23" s="167"/>
      <c r="E23" s="167"/>
      <c r="F23" s="167"/>
      <c r="G23" s="124" t="s">
        <v>84</v>
      </c>
      <c r="H23" s="124"/>
      <c r="I23" s="125"/>
      <c r="J23" s="126">
        <f>J20-J22</f>
        <v>4194225</v>
      </c>
      <c r="L23" s="98"/>
    </row>
    <row r="24" spans="1:12" x14ac:dyDescent="0.25">
      <c r="A24" s="167"/>
      <c r="B24" s="167"/>
      <c r="C24" s="167"/>
      <c r="D24" s="167"/>
      <c r="E24" s="167"/>
      <c r="F24" s="167"/>
      <c r="G24" s="28" t="s">
        <v>62</v>
      </c>
      <c r="H24" s="28"/>
      <c r="I24" s="98" t="e">
        <f>#REF!*1%</f>
        <v>#REF!</v>
      </c>
      <c r="J24" s="29">
        <f>J23*1%</f>
        <v>41942.25</v>
      </c>
    </row>
    <row r="25" spans="1:12" ht="16.5" thickBot="1" x14ac:dyDescent="0.3">
      <c r="A25" s="167"/>
      <c r="B25" s="167"/>
      <c r="C25" s="167"/>
      <c r="D25" s="167"/>
      <c r="E25" s="167"/>
      <c r="F25" s="167"/>
      <c r="G25" s="31" t="s">
        <v>31</v>
      </c>
      <c r="H25" s="31"/>
      <c r="I25" s="32">
        <f>I21*10%</f>
        <v>0</v>
      </c>
      <c r="J25" s="32">
        <f>J23*2%</f>
        <v>83884.5</v>
      </c>
    </row>
    <row r="26" spans="1:12" x14ac:dyDescent="0.25">
      <c r="E26" s="1"/>
      <c r="F26" s="1"/>
      <c r="G26" s="33" t="s">
        <v>85</v>
      </c>
      <c r="H26" s="33"/>
      <c r="I26" s="34" t="e">
        <f>I20+I24</f>
        <v>#REF!</v>
      </c>
      <c r="J26" s="34">
        <f>J23+J24-J25</f>
        <v>4152282.75</v>
      </c>
    </row>
    <row r="27" spans="1:12" x14ac:dyDescent="0.25">
      <c r="E27" s="1"/>
      <c r="F27" s="1"/>
      <c r="G27" s="33"/>
      <c r="H27" s="33"/>
      <c r="I27" s="34"/>
      <c r="J27" s="34"/>
    </row>
    <row r="28" spans="1:12" x14ac:dyDescent="0.25">
      <c r="A28" s="1" t="s">
        <v>232</v>
      </c>
      <c r="D28" s="1"/>
      <c r="E28" s="1"/>
      <c r="F28" s="1"/>
      <c r="G28" s="1"/>
      <c r="H28" s="33"/>
      <c r="I28" s="33"/>
      <c r="J28" s="34"/>
    </row>
    <row r="29" spans="1:12" x14ac:dyDescent="0.25">
      <c r="A29" s="127"/>
      <c r="D29" s="1"/>
      <c r="E29" s="1"/>
      <c r="F29" s="1"/>
      <c r="G29" s="1"/>
      <c r="H29" s="33"/>
      <c r="I29" s="33"/>
      <c r="J29" s="34"/>
    </row>
    <row r="30" spans="1:12" x14ac:dyDescent="0.25">
      <c r="D30" s="1"/>
      <c r="E30" s="1"/>
      <c r="F30" s="1"/>
      <c r="G30" s="1"/>
      <c r="H30" s="33"/>
      <c r="I30" s="33"/>
      <c r="J30" s="34"/>
    </row>
    <row r="31" spans="1:12" x14ac:dyDescent="0.25">
      <c r="A31" s="72" t="s">
        <v>33</v>
      </c>
    </row>
    <row r="32" spans="1:12" x14ac:dyDescent="0.25">
      <c r="A32" s="74" t="s">
        <v>34</v>
      </c>
      <c r="B32" s="128"/>
      <c r="C32" s="128"/>
      <c r="D32" s="129"/>
      <c r="E32" s="129"/>
      <c r="F32" s="129"/>
      <c r="G32" s="129"/>
    </row>
    <row r="33" spans="1:10" x14ac:dyDescent="0.25">
      <c r="A33" s="74" t="s">
        <v>35</v>
      </c>
      <c r="B33" s="128"/>
      <c r="C33" s="128"/>
      <c r="D33" s="129"/>
      <c r="E33" s="129"/>
      <c r="F33" s="129"/>
      <c r="G33" s="129"/>
    </row>
    <row r="34" spans="1:10" x14ac:dyDescent="0.25">
      <c r="A34" s="75" t="s">
        <v>36</v>
      </c>
      <c r="B34" s="130"/>
      <c r="C34" s="130"/>
      <c r="D34" s="129"/>
      <c r="E34" s="129"/>
      <c r="F34" s="129"/>
      <c r="G34" s="129"/>
    </row>
    <row r="35" spans="1:10" x14ac:dyDescent="0.25">
      <c r="A35" s="78" t="s">
        <v>0</v>
      </c>
      <c r="B35" s="131"/>
      <c r="C35" s="131"/>
      <c r="D35" s="129"/>
      <c r="E35" s="129"/>
      <c r="F35" s="129"/>
      <c r="G35" s="129"/>
    </row>
    <row r="36" spans="1:10" x14ac:dyDescent="0.25">
      <c r="A36" s="132"/>
      <c r="B36" s="132"/>
      <c r="C36" s="132"/>
    </row>
    <row r="37" spans="1:10" x14ac:dyDescent="0.25">
      <c r="H37" s="133" t="s">
        <v>48</v>
      </c>
      <c r="I37" s="275" t="str">
        <f>+J13</f>
        <v xml:space="preserve"> 17 Januari 2022</v>
      </c>
      <c r="J37" s="276"/>
    </row>
    <row r="41" spans="1:10" ht="18" customHeight="1" x14ac:dyDescent="0.25"/>
    <row r="42" spans="1:10" ht="17.25" customHeight="1" x14ac:dyDescent="0.25"/>
    <row r="44" spans="1:10" x14ac:dyDescent="0.25">
      <c r="H44" s="236" t="s">
        <v>38</v>
      </c>
      <c r="I44" s="236"/>
      <c r="J44" s="236"/>
    </row>
  </sheetData>
  <mergeCells count="11">
    <mergeCell ref="H18:I18"/>
    <mergeCell ref="A10:J10"/>
    <mergeCell ref="G12:H12"/>
    <mergeCell ref="G13:H13"/>
    <mergeCell ref="G14:H14"/>
    <mergeCell ref="H17:I17"/>
    <mergeCell ref="H19:I19"/>
    <mergeCell ref="A20:I20"/>
    <mergeCell ref="A21:B21"/>
    <mergeCell ref="I37:J37"/>
    <mergeCell ref="H44:J44"/>
  </mergeCells>
  <printOptions horizontalCentered="1"/>
  <pageMargins left="0.19685039370078741" right="0.19685039370078741" top="0.74803149606299213" bottom="0.74803149606299213" header="0.31496062992125984" footer="0.31496062992125984"/>
  <pageSetup paperSize="9" scale="85" orientation="portrait" horizontalDpi="4294967293" r:id="rId1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43"/>
  <sheetViews>
    <sheetView topLeftCell="A13" zoomScale="90" zoomScaleNormal="90" workbookViewId="0">
      <selection activeCell="N32" sqref="N32"/>
    </sheetView>
  </sheetViews>
  <sheetFormatPr defaultRowHeight="15" x14ac:dyDescent="0.25"/>
  <cols>
    <col min="1" max="1" width="4.85546875" customWidth="1"/>
    <col min="2" max="2" width="10.28515625" customWidth="1"/>
    <col min="3" max="3" width="8.7109375" customWidth="1"/>
    <col min="4" max="4" width="24" customWidth="1"/>
    <col min="5" max="5" width="12.7109375" customWidth="1"/>
    <col min="6" max="6" width="6" customWidth="1"/>
    <col min="7" max="7" width="5.140625" customWidth="1"/>
    <col min="8" max="8" width="13.28515625" style="44" customWidth="1"/>
    <col min="9" max="9" width="1.5703125" style="44" customWidth="1"/>
    <col min="10" max="10" width="18.140625" customWidth="1"/>
  </cols>
  <sheetData>
    <row r="2" spans="1:16" x14ac:dyDescent="0.25">
      <c r="A2" s="43" t="s">
        <v>0</v>
      </c>
      <c r="B2" s="43"/>
      <c r="C2" s="43"/>
    </row>
    <row r="3" spans="1:16" x14ac:dyDescent="0.25">
      <c r="A3" s="5" t="s">
        <v>1</v>
      </c>
      <c r="B3" s="45"/>
      <c r="C3" s="45"/>
    </row>
    <row r="4" spans="1:16" x14ac:dyDescent="0.25">
      <c r="A4" s="5" t="s">
        <v>2</v>
      </c>
      <c r="B4" s="45"/>
      <c r="C4" s="45"/>
    </row>
    <row r="5" spans="1:16" x14ac:dyDescent="0.25">
      <c r="A5" s="5" t="s">
        <v>3</v>
      </c>
      <c r="B5" s="45"/>
      <c r="C5" s="45"/>
    </row>
    <row r="6" spans="1:16" x14ac:dyDescent="0.25">
      <c r="A6" s="5" t="s">
        <v>4</v>
      </c>
      <c r="B6" s="45"/>
      <c r="C6" s="45"/>
      <c r="D6" s="45"/>
    </row>
    <row r="7" spans="1:16" x14ac:dyDescent="0.25">
      <c r="A7" s="5" t="s">
        <v>5</v>
      </c>
      <c r="B7" s="45"/>
      <c r="C7" s="45"/>
      <c r="D7" s="45"/>
    </row>
    <row r="9" spans="1:16" ht="15.75" thickBot="1" x14ac:dyDescent="0.3">
      <c r="A9" s="46"/>
      <c r="B9" s="46"/>
      <c r="C9" s="46"/>
      <c r="D9" s="46"/>
      <c r="E9" s="46"/>
      <c r="F9" s="46"/>
      <c r="G9" s="46"/>
      <c r="H9" s="47"/>
      <c r="I9" s="47"/>
      <c r="J9" s="46"/>
    </row>
    <row r="10" spans="1:16" ht="24" thickBot="1" x14ac:dyDescent="0.4">
      <c r="A10" s="253" t="s">
        <v>6</v>
      </c>
      <c r="B10" s="254"/>
      <c r="C10" s="254"/>
      <c r="D10" s="254"/>
      <c r="E10" s="254"/>
      <c r="F10" s="254"/>
      <c r="G10" s="254"/>
      <c r="H10" s="254"/>
      <c r="I10" s="254"/>
      <c r="J10" s="255"/>
    </row>
    <row r="12" spans="1:16" ht="15.75" x14ac:dyDescent="0.25">
      <c r="A12" t="s">
        <v>7</v>
      </c>
      <c r="B12" t="s">
        <v>41</v>
      </c>
      <c r="H12" s="44" t="s">
        <v>9</v>
      </c>
      <c r="I12" s="48" t="s">
        <v>10</v>
      </c>
      <c r="J12" s="9" t="s">
        <v>234</v>
      </c>
    </row>
    <row r="13" spans="1:16" ht="15.75" x14ac:dyDescent="0.25">
      <c r="B13" s="49" t="s">
        <v>42</v>
      </c>
      <c r="C13" s="49"/>
      <c r="E13" s="49"/>
      <c r="H13" s="44" t="s">
        <v>12</v>
      </c>
      <c r="I13" s="48" t="s">
        <v>10</v>
      </c>
      <c r="J13" s="11" t="s">
        <v>235</v>
      </c>
      <c r="P13" t="s">
        <v>13</v>
      </c>
    </row>
    <row r="14" spans="1:16" ht="15.75" x14ac:dyDescent="0.25">
      <c r="B14" s="49" t="s">
        <v>43</v>
      </c>
      <c r="C14" s="49"/>
      <c r="E14" s="49"/>
      <c r="H14" s="44" t="s">
        <v>15</v>
      </c>
      <c r="I14" s="48" t="s">
        <v>10</v>
      </c>
      <c r="J14" s="50" t="s">
        <v>236</v>
      </c>
    </row>
    <row r="15" spans="1:16" x14ac:dyDescent="0.25">
      <c r="B15" s="49"/>
      <c r="C15" s="49"/>
      <c r="E15" s="49"/>
      <c r="H15" s="44" t="s">
        <v>17</v>
      </c>
      <c r="I15" s="44" t="s">
        <v>10</v>
      </c>
      <c r="J15" s="82" t="s">
        <v>237</v>
      </c>
    </row>
    <row r="16" spans="1:16" x14ac:dyDescent="0.25">
      <c r="B16" s="49"/>
      <c r="C16" s="49"/>
      <c r="E16" s="49"/>
      <c r="J16" s="51"/>
    </row>
    <row r="17" spans="1:10" x14ac:dyDescent="0.25">
      <c r="A17" t="s">
        <v>18</v>
      </c>
      <c r="B17" t="s">
        <v>19</v>
      </c>
    </row>
    <row r="18" spans="1:10" ht="11.25" customHeight="1" thickBot="1" x14ac:dyDescent="0.3"/>
    <row r="19" spans="1:10" x14ac:dyDescent="0.25">
      <c r="A19" s="52" t="s">
        <v>20</v>
      </c>
      <c r="B19" s="53" t="s">
        <v>21</v>
      </c>
      <c r="C19" s="53" t="s">
        <v>22</v>
      </c>
      <c r="D19" s="53" t="s">
        <v>24</v>
      </c>
      <c r="E19" s="53" t="s">
        <v>25</v>
      </c>
      <c r="F19" s="53" t="s">
        <v>44</v>
      </c>
      <c r="G19" s="53" t="s">
        <v>45</v>
      </c>
      <c r="H19" s="256" t="s">
        <v>27</v>
      </c>
      <c r="I19" s="257"/>
      <c r="J19" s="54" t="s">
        <v>28</v>
      </c>
    </row>
    <row r="20" spans="1:10" ht="58.5" customHeight="1" x14ac:dyDescent="0.25">
      <c r="A20" s="55">
        <v>1</v>
      </c>
      <c r="B20" s="56">
        <v>44567</v>
      </c>
      <c r="C20" s="57">
        <v>402885</v>
      </c>
      <c r="D20" s="58" t="s">
        <v>238</v>
      </c>
      <c r="E20" s="58" t="s">
        <v>239</v>
      </c>
      <c r="F20" s="59">
        <v>1</v>
      </c>
      <c r="G20" s="59">
        <v>3</v>
      </c>
      <c r="H20" s="258">
        <v>1500000</v>
      </c>
      <c r="I20" s="259"/>
      <c r="J20" s="60">
        <f>H20</f>
        <v>1500000</v>
      </c>
    </row>
    <row r="21" spans="1:10" ht="29.25" customHeight="1" thickBot="1" x14ac:dyDescent="0.3">
      <c r="A21" s="260" t="s">
        <v>29</v>
      </c>
      <c r="B21" s="261"/>
      <c r="C21" s="261"/>
      <c r="D21" s="261"/>
      <c r="E21" s="261"/>
      <c r="F21" s="261"/>
      <c r="G21" s="261"/>
      <c r="H21" s="261"/>
      <c r="I21" s="262"/>
      <c r="J21" s="61">
        <f>SUM(J20:J20)</f>
        <v>1500000</v>
      </c>
    </row>
    <row r="22" spans="1:10" ht="8.25" customHeight="1" x14ac:dyDescent="0.25">
      <c r="A22" s="250"/>
      <c r="B22" s="250"/>
      <c r="C22" s="250"/>
      <c r="D22" s="250"/>
      <c r="E22" s="250"/>
      <c r="F22" s="62"/>
      <c r="G22" s="62"/>
      <c r="H22" s="63"/>
      <c r="I22" s="63"/>
      <c r="J22" s="64"/>
    </row>
    <row r="23" spans="1:10" ht="18" customHeight="1" x14ac:dyDescent="0.25">
      <c r="A23" s="65"/>
      <c r="B23" s="65"/>
      <c r="C23" s="65"/>
      <c r="D23" s="65"/>
      <c r="E23" s="65"/>
      <c r="F23" s="62"/>
      <c r="G23" s="62"/>
      <c r="H23" s="66" t="s">
        <v>46</v>
      </c>
      <c r="I23" s="63"/>
      <c r="J23" s="64">
        <f>J21*1%</f>
        <v>15000</v>
      </c>
    </row>
    <row r="24" spans="1:10" ht="18" customHeight="1" thickBot="1" x14ac:dyDescent="0.3">
      <c r="A24" s="62"/>
      <c r="B24" s="62"/>
      <c r="C24" s="62"/>
      <c r="D24" s="62"/>
      <c r="E24" s="62"/>
      <c r="F24" s="62"/>
      <c r="G24" s="62"/>
      <c r="H24" s="67" t="s">
        <v>47</v>
      </c>
      <c r="I24" s="67"/>
      <c r="J24" s="68">
        <f>J21*2%</f>
        <v>30000</v>
      </c>
    </row>
    <row r="25" spans="1:10" x14ac:dyDescent="0.25">
      <c r="F25" s="43"/>
      <c r="G25" s="43"/>
      <c r="H25" s="69" t="s">
        <v>32</v>
      </c>
      <c r="I25" s="69"/>
      <c r="J25" s="70">
        <f>J21+J23-J24</f>
        <v>1485000</v>
      </c>
    </row>
    <row r="26" spans="1:10" ht="7.5" customHeight="1" x14ac:dyDescent="0.25">
      <c r="F26" s="43"/>
      <c r="G26" s="43"/>
      <c r="H26" s="69"/>
      <c r="I26" s="69"/>
      <c r="J26" s="70"/>
    </row>
    <row r="27" spans="1:10" ht="21" customHeight="1" x14ac:dyDescent="0.25">
      <c r="A27" s="71" t="s">
        <v>240</v>
      </c>
      <c r="B27" s="43"/>
      <c r="C27" s="43"/>
      <c r="F27" s="43"/>
      <c r="G27" s="43"/>
      <c r="H27" s="69"/>
      <c r="I27" s="69"/>
      <c r="J27" s="70"/>
    </row>
    <row r="28" spans="1:10" ht="6.75" customHeight="1" x14ac:dyDescent="0.25">
      <c r="F28" s="43"/>
      <c r="G28" s="43"/>
      <c r="H28" s="69"/>
      <c r="I28" s="69"/>
      <c r="J28" s="70"/>
    </row>
    <row r="29" spans="1:10" ht="15.75" x14ac:dyDescent="0.25">
      <c r="A29" s="72" t="s">
        <v>33</v>
      </c>
      <c r="B29" s="73"/>
      <c r="C29" s="73"/>
      <c r="D29" s="73"/>
    </row>
    <row r="30" spans="1:10" ht="15.75" x14ac:dyDescent="0.25">
      <c r="A30" s="74" t="s">
        <v>34</v>
      </c>
      <c r="B30" s="43"/>
      <c r="C30" s="43"/>
      <c r="D30" s="43"/>
    </row>
    <row r="31" spans="1:10" ht="15.75" x14ac:dyDescent="0.25">
      <c r="A31" s="74" t="s">
        <v>35</v>
      </c>
      <c r="B31" s="43"/>
      <c r="C31" s="43"/>
      <c r="D31" s="43"/>
    </row>
    <row r="32" spans="1:10" ht="15.75" x14ac:dyDescent="0.25">
      <c r="A32" s="75" t="s">
        <v>36</v>
      </c>
      <c r="B32" s="76"/>
      <c r="C32" s="76"/>
      <c r="D32" s="77"/>
    </row>
    <row r="33" spans="1:10" ht="15.75" x14ac:dyDescent="0.25">
      <c r="A33" s="78" t="s">
        <v>0</v>
      </c>
      <c r="B33" s="79"/>
      <c r="C33" s="79"/>
      <c r="D33" s="79"/>
    </row>
    <row r="34" spans="1:10" x14ac:dyDescent="0.25">
      <c r="A34" s="77"/>
      <c r="B34" s="77"/>
      <c r="C34" s="77"/>
      <c r="D34" s="77"/>
    </row>
    <row r="35" spans="1:10" x14ac:dyDescent="0.25">
      <c r="A35" s="79"/>
      <c r="B35" s="79"/>
      <c r="C35" s="79"/>
      <c r="D35" s="79"/>
    </row>
    <row r="36" spans="1:10" x14ac:dyDescent="0.25">
      <c r="H36" s="80" t="s">
        <v>48</v>
      </c>
      <c r="I36" s="251" t="str">
        <f>+J13</f>
        <v xml:space="preserve"> 19 Januari 2022</v>
      </c>
      <c r="J36" s="252"/>
    </row>
    <row r="43" spans="1:10" ht="15.75" x14ac:dyDescent="0.25">
      <c r="H43" s="236" t="s">
        <v>38</v>
      </c>
      <c r="I43" s="236"/>
      <c r="J43" s="236"/>
    </row>
  </sheetData>
  <mergeCells count="7">
    <mergeCell ref="H43:J43"/>
    <mergeCell ref="A10:J10"/>
    <mergeCell ref="H19:I19"/>
    <mergeCell ref="H20:I20"/>
    <mergeCell ref="A21:I21"/>
    <mergeCell ref="A22:E22"/>
    <mergeCell ref="I36:J36"/>
  </mergeCells>
  <printOptions horizontalCentered="1"/>
  <pageMargins left="0.19685039370078741" right="3.937007874015748E-2" top="0.74803149606299213" bottom="0.74803149606299213" header="0.31496062992125984" footer="0.31496062992125984"/>
  <pageSetup paperSize="9" scale="90" orientation="portrait" horizontalDpi="4294967293" r:id="rId1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3"/>
  <sheetViews>
    <sheetView topLeftCell="A10" workbookViewId="0">
      <selection activeCell="J22" sqref="J22"/>
    </sheetView>
  </sheetViews>
  <sheetFormatPr defaultRowHeight="15.75" x14ac:dyDescent="0.25"/>
  <cols>
    <col min="1" max="1" width="6.42578125" style="30" customWidth="1"/>
    <col min="2" max="2" width="11.5703125" style="30" customWidth="1"/>
    <col min="3" max="3" width="10" style="30" customWidth="1"/>
    <col min="4" max="4" width="26.42578125" style="30" customWidth="1"/>
    <col min="5" max="5" width="13.85546875" style="30" customWidth="1"/>
    <col min="6" max="6" width="6.85546875" style="30" bestFit="1" customWidth="1"/>
    <col min="7" max="7" width="6.42578125" style="30" customWidth="1"/>
    <col min="8" max="8" width="14.140625" style="117" bestFit="1" customWidth="1"/>
    <col min="9" max="9" width="1.5703125" style="117" customWidth="1"/>
    <col min="10" max="10" width="19.5703125" style="30" customWidth="1"/>
    <col min="11" max="11" width="9.140625" style="30"/>
    <col min="12" max="12" width="15.7109375" style="30" bestFit="1" customWidth="1"/>
    <col min="13" max="16384" width="9.140625" style="30"/>
  </cols>
  <sheetData>
    <row r="2" spans="1:10" x14ac:dyDescent="0.25">
      <c r="A2" s="1" t="s">
        <v>0</v>
      </c>
    </row>
    <row r="3" spans="1:10" x14ac:dyDescent="0.25">
      <c r="A3" s="5" t="s">
        <v>1</v>
      </c>
    </row>
    <row r="4" spans="1:10" x14ac:dyDescent="0.25">
      <c r="A4" s="5" t="s">
        <v>2</v>
      </c>
    </row>
    <row r="5" spans="1:10" x14ac:dyDescent="0.25">
      <c r="A5" s="5" t="s">
        <v>3</v>
      </c>
    </row>
    <row r="6" spans="1:10" x14ac:dyDescent="0.25">
      <c r="A6" s="5" t="s">
        <v>4</v>
      </c>
    </row>
    <row r="7" spans="1:10" x14ac:dyDescent="0.25">
      <c r="A7" s="5" t="s">
        <v>5</v>
      </c>
    </row>
    <row r="9" spans="1:10" ht="16.5" thickBot="1" x14ac:dyDescent="0.3">
      <c r="A9" s="118"/>
      <c r="B9" s="118"/>
      <c r="C9" s="118"/>
      <c r="D9" s="118"/>
      <c r="E9" s="118"/>
      <c r="F9" s="118"/>
      <c r="G9" s="118"/>
      <c r="H9" s="119"/>
      <c r="I9" s="119"/>
      <c r="J9" s="118"/>
    </row>
    <row r="10" spans="1:10" ht="23.25" customHeight="1" thickBot="1" x14ac:dyDescent="0.3">
      <c r="A10" s="279" t="s">
        <v>6</v>
      </c>
      <c r="B10" s="280"/>
      <c r="C10" s="280"/>
      <c r="D10" s="280"/>
      <c r="E10" s="280"/>
      <c r="F10" s="280"/>
      <c r="G10" s="280"/>
      <c r="H10" s="280"/>
      <c r="I10" s="280"/>
      <c r="J10" s="281"/>
    </row>
    <row r="12" spans="1:10" x14ac:dyDescent="0.25">
      <c r="A12" s="30" t="s">
        <v>7</v>
      </c>
      <c r="B12" s="30" t="s">
        <v>78</v>
      </c>
      <c r="G12" s="282" t="s">
        <v>222</v>
      </c>
      <c r="H12" s="282"/>
      <c r="I12" s="120" t="s">
        <v>10</v>
      </c>
      <c r="J12" s="9" t="s">
        <v>243</v>
      </c>
    </row>
    <row r="13" spans="1:10" x14ac:dyDescent="0.25">
      <c r="G13" s="282" t="s">
        <v>12</v>
      </c>
      <c r="H13" s="282"/>
      <c r="I13" s="120" t="s">
        <v>10</v>
      </c>
      <c r="J13" s="11" t="s">
        <v>235</v>
      </c>
    </row>
    <row r="14" spans="1:10" x14ac:dyDescent="0.25">
      <c r="G14" s="282" t="s">
        <v>79</v>
      </c>
      <c r="H14" s="282"/>
      <c r="I14" s="120" t="s">
        <v>10</v>
      </c>
      <c r="J14" s="30" t="s">
        <v>217</v>
      </c>
    </row>
    <row r="15" spans="1:10" x14ac:dyDescent="0.25">
      <c r="A15" s="30" t="s">
        <v>18</v>
      </c>
      <c r="B15" s="9" t="s">
        <v>19</v>
      </c>
      <c r="C15" s="9"/>
      <c r="I15" s="120"/>
      <c r="J15" s="136" t="s">
        <v>241</v>
      </c>
    </row>
    <row r="16" spans="1:10" ht="16.5" thickBot="1" x14ac:dyDescent="0.3"/>
    <row r="17" spans="1:12" ht="26.25" customHeight="1" x14ac:dyDescent="0.25">
      <c r="A17" s="83" t="s">
        <v>20</v>
      </c>
      <c r="B17" s="84" t="s">
        <v>21</v>
      </c>
      <c r="C17" s="84" t="s">
        <v>22</v>
      </c>
      <c r="D17" s="84" t="s">
        <v>24</v>
      </c>
      <c r="E17" s="84" t="s">
        <v>25</v>
      </c>
      <c r="F17" s="171" t="s">
        <v>44</v>
      </c>
      <c r="G17" s="171" t="s">
        <v>45</v>
      </c>
      <c r="H17" s="271" t="s">
        <v>27</v>
      </c>
      <c r="I17" s="272"/>
      <c r="J17" s="87" t="s">
        <v>28</v>
      </c>
    </row>
    <row r="18" spans="1:12" ht="48" customHeight="1" x14ac:dyDescent="0.25">
      <c r="A18" s="88">
        <v>1</v>
      </c>
      <c r="B18" s="89" t="str">
        <f>'[7]402547'!E3</f>
        <v>26-Okt-21</v>
      </c>
      <c r="C18" s="105">
        <f>'[7]402547'!A3</f>
        <v>402547</v>
      </c>
      <c r="D18" s="91" t="s">
        <v>219</v>
      </c>
      <c r="E18" s="173" t="s">
        <v>220</v>
      </c>
      <c r="F18" s="92">
        <v>8</v>
      </c>
      <c r="G18" s="123">
        <f>'[7]402547'!N11</f>
        <v>230.428</v>
      </c>
      <c r="H18" s="277">
        <v>14000</v>
      </c>
      <c r="I18" s="278"/>
      <c r="J18" s="172">
        <f t="shared" ref="J18" si="0">G18*H18</f>
        <v>3225992</v>
      </c>
      <c r="L18"/>
    </row>
    <row r="19" spans="1:12" ht="32.25" customHeight="1" thickBot="1" x14ac:dyDescent="0.3">
      <c r="A19" s="263" t="s">
        <v>29</v>
      </c>
      <c r="B19" s="264"/>
      <c r="C19" s="264"/>
      <c r="D19" s="264"/>
      <c r="E19" s="264"/>
      <c r="F19" s="264"/>
      <c r="G19" s="264"/>
      <c r="H19" s="264"/>
      <c r="I19" s="265"/>
      <c r="J19" s="95">
        <f>SUM(J18:J18)</f>
        <v>3225992</v>
      </c>
      <c r="L19" s="117"/>
    </row>
    <row r="20" spans="1:12" x14ac:dyDescent="0.25">
      <c r="A20" s="266"/>
      <c r="B20" s="266"/>
      <c r="C20" s="170"/>
      <c r="D20" s="170"/>
      <c r="E20" s="170"/>
      <c r="F20" s="170"/>
      <c r="G20" s="170"/>
      <c r="H20" s="97"/>
      <c r="I20" s="97"/>
      <c r="J20" s="29"/>
    </row>
    <row r="21" spans="1:12" x14ac:dyDescent="0.25">
      <c r="A21" s="170"/>
      <c r="B21" s="170"/>
      <c r="C21" s="170"/>
      <c r="D21" s="170"/>
      <c r="E21" s="170"/>
      <c r="F21" s="170"/>
      <c r="G21" s="28" t="s">
        <v>83</v>
      </c>
      <c r="H21" s="28"/>
      <c r="I21" s="97"/>
      <c r="J21" s="29">
        <f>J19*10%</f>
        <v>322599.2</v>
      </c>
      <c r="L21" s="98"/>
    </row>
    <row r="22" spans="1:12" x14ac:dyDescent="0.25">
      <c r="A22" s="170"/>
      <c r="B22" s="170"/>
      <c r="C22" s="170"/>
      <c r="D22" s="170"/>
      <c r="E22" s="170"/>
      <c r="F22" s="170"/>
      <c r="G22" s="124" t="s">
        <v>84</v>
      </c>
      <c r="H22" s="124"/>
      <c r="I22" s="125"/>
      <c r="J22" s="126">
        <f>J19-J21</f>
        <v>2903392.8</v>
      </c>
      <c r="L22" s="98"/>
    </row>
    <row r="23" spans="1:12" x14ac:dyDescent="0.25">
      <c r="A23" s="170"/>
      <c r="B23" s="170"/>
      <c r="C23" s="170"/>
      <c r="D23" s="170"/>
      <c r="E23" s="170"/>
      <c r="F23" s="170"/>
      <c r="G23" s="28" t="s">
        <v>62</v>
      </c>
      <c r="H23" s="28"/>
      <c r="I23" s="98" t="e">
        <f>#REF!*1%</f>
        <v>#REF!</v>
      </c>
      <c r="J23" s="29">
        <f>J22*1%</f>
        <v>29033.928</v>
      </c>
    </row>
    <row r="24" spans="1:12" ht="16.5" thickBot="1" x14ac:dyDescent="0.3">
      <c r="A24" s="170"/>
      <c r="B24" s="170"/>
      <c r="C24" s="170"/>
      <c r="D24" s="170"/>
      <c r="E24" s="170"/>
      <c r="F24" s="170"/>
      <c r="G24" s="31" t="s">
        <v>31</v>
      </c>
      <c r="H24" s="31"/>
      <c r="I24" s="32">
        <f>I20*10%</f>
        <v>0</v>
      </c>
      <c r="J24" s="32">
        <f>J22*2%</f>
        <v>58067.856</v>
      </c>
    </row>
    <row r="25" spans="1:12" x14ac:dyDescent="0.25">
      <c r="E25" s="1"/>
      <c r="F25" s="1"/>
      <c r="G25" s="33" t="s">
        <v>85</v>
      </c>
      <c r="H25" s="33"/>
      <c r="I25" s="34" t="e">
        <f>I19+I23</f>
        <v>#REF!</v>
      </c>
      <c r="J25" s="34">
        <f>J22+J23-J24</f>
        <v>2874358.8719999995</v>
      </c>
    </row>
    <row r="26" spans="1:12" x14ac:dyDescent="0.25">
      <c r="E26" s="1"/>
      <c r="F26" s="1"/>
      <c r="G26" s="33"/>
      <c r="H26" s="33"/>
      <c r="I26" s="34"/>
      <c r="J26" s="34"/>
    </row>
    <row r="27" spans="1:12" x14ac:dyDescent="0.25">
      <c r="A27" s="1" t="s">
        <v>242</v>
      </c>
      <c r="D27" s="1"/>
      <c r="E27" s="1"/>
      <c r="F27" s="1"/>
      <c r="G27" s="1"/>
      <c r="H27" s="33"/>
      <c r="I27" s="33"/>
      <c r="J27" s="34"/>
    </row>
    <row r="28" spans="1:12" x14ac:dyDescent="0.25">
      <c r="A28" s="127"/>
      <c r="D28" s="1"/>
      <c r="E28" s="1"/>
      <c r="F28" s="1"/>
      <c r="G28" s="1"/>
      <c r="H28" s="33"/>
      <c r="I28" s="33"/>
      <c r="J28" s="34"/>
    </row>
    <row r="29" spans="1:12" x14ac:dyDescent="0.25">
      <c r="D29" s="1"/>
      <c r="E29" s="1"/>
      <c r="F29" s="1"/>
      <c r="G29" s="1"/>
      <c r="H29" s="33"/>
      <c r="I29" s="33"/>
      <c r="J29" s="34"/>
    </row>
    <row r="30" spans="1:12" x14ac:dyDescent="0.25">
      <c r="A30" s="72" t="s">
        <v>33</v>
      </c>
    </row>
    <row r="31" spans="1:12" x14ac:dyDescent="0.25">
      <c r="A31" s="74" t="s">
        <v>34</v>
      </c>
      <c r="B31" s="128"/>
      <c r="C31" s="128"/>
      <c r="D31" s="129"/>
      <c r="E31" s="129"/>
      <c r="F31" s="129"/>
      <c r="G31" s="129"/>
    </row>
    <row r="32" spans="1:12" x14ac:dyDescent="0.25">
      <c r="A32" s="74" t="s">
        <v>35</v>
      </c>
      <c r="B32" s="128"/>
      <c r="C32" s="128"/>
      <c r="D32" s="129"/>
      <c r="E32" s="129"/>
      <c r="F32" s="129"/>
      <c r="G32" s="129"/>
    </row>
    <row r="33" spans="1:10" x14ac:dyDescent="0.25">
      <c r="A33" s="75" t="s">
        <v>36</v>
      </c>
      <c r="B33" s="130"/>
      <c r="C33" s="130"/>
      <c r="D33" s="129"/>
      <c r="E33" s="129"/>
      <c r="F33" s="129"/>
      <c r="G33" s="129"/>
    </row>
    <row r="34" spans="1:10" x14ac:dyDescent="0.25">
      <c r="A34" s="78" t="s">
        <v>0</v>
      </c>
      <c r="B34" s="131"/>
      <c r="C34" s="131"/>
      <c r="D34" s="129"/>
      <c r="E34" s="129"/>
      <c r="F34" s="129"/>
      <c r="G34" s="129"/>
    </row>
    <row r="35" spans="1:10" x14ac:dyDescent="0.25">
      <c r="A35" s="132"/>
      <c r="B35" s="132"/>
      <c r="C35" s="132"/>
    </row>
    <row r="36" spans="1:10" x14ac:dyDescent="0.25">
      <c r="H36" s="133" t="s">
        <v>48</v>
      </c>
      <c r="I36" s="275" t="str">
        <f>+J13</f>
        <v xml:space="preserve"> 19 Januari 2022</v>
      </c>
      <c r="J36" s="276"/>
    </row>
    <row r="40" spans="1:10" ht="18" customHeight="1" x14ac:dyDescent="0.25"/>
    <row r="41" spans="1:10" ht="17.25" customHeight="1" x14ac:dyDescent="0.25"/>
    <row r="43" spans="1:10" x14ac:dyDescent="0.25">
      <c r="H43" s="236" t="s">
        <v>38</v>
      </c>
      <c r="I43" s="236"/>
      <c r="J43" s="236"/>
    </row>
  </sheetData>
  <mergeCells count="10">
    <mergeCell ref="A19:I19"/>
    <mergeCell ref="A20:B20"/>
    <mergeCell ref="I36:J36"/>
    <mergeCell ref="H43:J43"/>
    <mergeCell ref="A10:J10"/>
    <mergeCell ref="G12:H12"/>
    <mergeCell ref="G13:H13"/>
    <mergeCell ref="G14:H14"/>
    <mergeCell ref="H17:I17"/>
    <mergeCell ref="H18:I18"/>
  </mergeCells>
  <printOptions horizontalCentered="1"/>
  <pageMargins left="0.19685039370078741" right="0.19685039370078741" top="0.74803149606299213" bottom="0.74803149606299213" header="0.31496062992125984" footer="0.31496062992125984"/>
  <pageSetup paperSize="9" scale="85" orientation="portrait" horizontalDpi="4294967293" r:id="rId1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3"/>
  <sheetViews>
    <sheetView topLeftCell="A10" workbookViewId="0">
      <selection activeCell="J22" sqref="J22"/>
    </sheetView>
  </sheetViews>
  <sheetFormatPr defaultRowHeight="15.75" x14ac:dyDescent="0.25"/>
  <cols>
    <col min="1" max="1" width="6.42578125" style="30" customWidth="1"/>
    <col min="2" max="2" width="11.5703125" style="30" customWidth="1"/>
    <col min="3" max="3" width="10" style="30" customWidth="1"/>
    <col min="4" max="4" width="26.42578125" style="30" customWidth="1"/>
    <col min="5" max="5" width="13.85546875" style="30" customWidth="1"/>
    <col min="6" max="6" width="6.85546875" style="30" bestFit="1" customWidth="1"/>
    <col min="7" max="7" width="6.42578125" style="30" customWidth="1"/>
    <col min="8" max="8" width="14.140625" style="117" bestFit="1" customWidth="1"/>
    <col min="9" max="9" width="1.5703125" style="117" customWidth="1"/>
    <col min="10" max="10" width="19.5703125" style="30" customWidth="1"/>
    <col min="11" max="11" width="9.140625" style="30"/>
    <col min="12" max="12" width="15.7109375" style="30" bestFit="1" customWidth="1"/>
    <col min="13" max="16384" width="9.140625" style="30"/>
  </cols>
  <sheetData>
    <row r="2" spans="1:10" x14ac:dyDescent="0.25">
      <c r="A2" s="1" t="s">
        <v>0</v>
      </c>
    </row>
    <row r="3" spans="1:10" x14ac:dyDescent="0.25">
      <c r="A3" s="5" t="s">
        <v>1</v>
      </c>
    </row>
    <row r="4" spans="1:10" x14ac:dyDescent="0.25">
      <c r="A4" s="5" t="s">
        <v>2</v>
      </c>
    </row>
    <row r="5" spans="1:10" x14ac:dyDescent="0.25">
      <c r="A5" s="5" t="s">
        <v>3</v>
      </c>
    </row>
    <row r="6" spans="1:10" x14ac:dyDescent="0.25">
      <c r="A6" s="5" t="s">
        <v>4</v>
      </c>
    </row>
    <row r="7" spans="1:10" x14ac:dyDescent="0.25">
      <c r="A7" s="5" t="s">
        <v>5</v>
      </c>
    </row>
    <row r="9" spans="1:10" ht="16.5" thickBot="1" x14ac:dyDescent="0.3">
      <c r="A9" s="118"/>
      <c r="B9" s="118"/>
      <c r="C9" s="118"/>
      <c r="D9" s="118"/>
      <c r="E9" s="118"/>
      <c r="F9" s="118"/>
      <c r="G9" s="118"/>
      <c r="H9" s="119"/>
      <c r="I9" s="119"/>
      <c r="J9" s="118"/>
    </row>
    <row r="10" spans="1:10" ht="23.25" customHeight="1" thickBot="1" x14ac:dyDescent="0.3">
      <c r="A10" s="279" t="s">
        <v>6</v>
      </c>
      <c r="B10" s="280"/>
      <c r="C10" s="280"/>
      <c r="D10" s="280"/>
      <c r="E10" s="280"/>
      <c r="F10" s="280"/>
      <c r="G10" s="280"/>
      <c r="H10" s="280"/>
      <c r="I10" s="280"/>
      <c r="J10" s="281"/>
    </row>
    <row r="12" spans="1:10" x14ac:dyDescent="0.25">
      <c r="A12" s="30" t="s">
        <v>7</v>
      </c>
      <c r="B12" s="30" t="s">
        <v>78</v>
      </c>
      <c r="G12" s="282" t="s">
        <v>87</v>
      </c>
      <c r="H12" s="282"/>
      <c r="I12" s="120" t="s">
        <v>10</v>
      </c>
      <c r="J12" s="9" t="s">
        <v>247</v>
      </c>
    </row>
    <row r="13" spans="1:10" x14ac:dyDescent="0.25">
      <c r="G13" s="282" t="s">
        <v>12</v>
      </c>
      <c r="H13" s="282"/>
      <c r="I13" s="120" t="s">
        <v>10</v>
      </c>
      <c r="J13" s="11" t="s">
        <v>235</v>
      </c>
    </row>
    <row r="14" spans="1:10" x14ac:dyDescent="0.25">
      <c r="G14" s="282" t="s">
        <v>79</v>
      </c>
      <c r="H14" s="282"/>
      <c r="I14" s="120" t="s">
        <v>10</v>
      </c>
      <c r="J14" s="30" t="s">
        <v>244</v>
      </c>
    </row>
    <row r="15" spans="1:10" x14ac:dyDescent="0.25">
      <c r="A15" s="30" t="s">
        <v>18</v>
      </c>
      <c r="B15" s="9" t="s">
        <v>19</v>
      </c>
      <c r="C15" s="9"/>
      <c r="I15" s="120"/>
      <c r="J15" s="136" t="s">
        <v>241</v>
      </c>
    </row>
    <row r="16" spans="1:10" ht="16.5" thickBot="1" x14ac:dyDescent="0.3"/>
    <row r="17" spans="1:12" ht="26.25" customHeight="1" x14ac:dyDescent="0.25">
      <c r="A17" s="83" t="s">
        <v>20</v>
      </c>
      <c r="B17" s="84" t="s">
        <v>21</v>
      </c>
      <c r="C17" s="84" t="s">
        <v>22</v>
      </c>
      <c r="D17" s="84" t="s">
        <v>24</v>
      </c>
      <c r="E17" s="84" t="s">
        <v>25</v>
      </c>
      <c r="F17" s="171" t="s">
        <v>44</v>
      </c>
      <c r="G17" s="171" t="s">
        <v>45</v>
      </c>
      <c r="H17" s="271" t="s">
        <v>27</v>
      </c>
      <c r="I17" s="272"/>
      <c r="J17" s="87" t="s">
        <v>28</v>
      </c>
    </row>
    <row r="18" spans="1:12" ht="48" customHeight="1" x14ac:dyDescent="0.25">
      <c r="A18" s="88">
        <v>1</v>
      </c>
      <c r="B18" s="89">
        <f>'[8]402546'!E3</f>
        <v>44487</v>
      </c>
      <c r="C18" s="105">
        <f>'[8]402546'!A3</f>
        <v>402546</v>
      </c>
      <c r="D18" s="91" t="s">
        <v>245</v>
      </c>
      <c r="E18" s="174" t="s">
        <v>246</v>
      </c>
      <c r="F18" s="92">
        <v>4</v>
      </c>
      <c r="G18" s="134">
        <f>'[8]402546'!N7</f>
        <v>142.92000000000002</v>
      </c>
      <c r="H18" s="277">
        <v>19000</v>
      </c>
      <c r="I18" s="278"/>
      <c r="J18" s="172">
        <f>G18*H18</f>
        <v>2715480.0000000005</v>
      </c>
      <c r="L18"/>
    </row>
    <row r="19" spans="1:12" ht="32.25" customHeight="1" thickBot="1" x14ac:dyDescent="0.3">
      <c r="A19" s="263" t="s">
        <v>29</v>
      </c>
      <c r="B19" s="264"/>
      <c r="C19" s="264"/>
      <c r="D19" s="264"/>
      <c r="E19" s="264"/>
      <c r="F19" s="264"/>
      <c r="G19" s="264"/>
      <c r="H19" s="264"/>
      <c r="I19" s="265"/>
      <c r="J19" s="95">
        <f>SUM(J18:J18)</f>
        <v>2715480.0000000005</v>
      </c>
      <c r="L19" s="117" t="e">
        <f>'[8]402546'!P12+#REF!+#REF!+#REF!+#REF!+#REF!+#REF!+#REF!+#REF!+#REF!+#REF!+#REF!+#REF!+#REF!+#REF!+#REF!+#REF!+#REF!+#REF!+#REF!+#REF!+#REF!+#REF!+#REF!+#REF!+#REF!+#REF!+#REF!+#REF!+#REF!</f>
        <v>#REF!</v>
      </c>
    </row>
    <row r="20" spans="1:12" x14ac:dyDescent="0.25">
      <c r="A20" s="266"/>
      <c r="B20" s="266"/>
      <c r="C20" s="170"/>
      <c r="D20" s="170"/>
      <c r="E20" s="170"/>
      <c r="F20" s="170"/>
      <c r="G20" s="170"/>
      <c r="H20" s="97"/>
      <c r="I20" s="97"/>
      <c r="J20" s="29"/>
    </row>
    <row r="21" spans="1:12" x14ac:dyDescent="0.25">
      <c r="A21" s="170"/>
      <c r="B21" s="170"/>
      <c r="C21" s="170"/>
      <c r="D21" s="170"/>
      <c r="E21" s="170"/>
      <c r="F21" s="170"/>
      <c r="G21" s="28" t="s">
        <v>83</v>
      </c>
      <c r="H21" s="28"/>
      <c r="I21" s="97"/>
      <c r="J21" s="29">
        <f>J19*10%</f>
        <v>271548.00000000006</v>
      </c>
      <c r="L21" s="98"/>
    </row>
    <row r="22" spans="1:12" x14ac:dyDescent="0.25">
      <c r="A22" s="170"/>
      <c r="B22" s="170"/>
      <c r="C22" s="170"/>
      <c r="D22" s="170"/>
      <c r="E22" s="170"/>
      <c r="F22" s="170"/>
      <c r="G22" s="124" t="s">
        <v>84</v>
      </c>
      <c r="H22" s="124"/>
      <c r="I22" s="125"/>
      <c r="J22" s="126">
        <f>J19-J21</f>
        <v>2443932.0000000005</v>
      </c>
      <c r="L22" s="98"/>
    </row>
    <row r="23" spans="1:12" x14ac:dyDescent="0.25">
      <c r="A23" s="170"/>
      <c r="B23" s="170"/>
      <c r="C23" s="170"/>
      <c r="D23" s="170"/>
      <c r="E23" s="170"/>
      <c r="F23" s="170"/>
      <c r="G23" s="28" t="s">
        <v>62</v>
      </c>
      <c r="H23" s="28"/>
      <c r="I23" s="98" t="e">
        <f>#REF!*1%</f>
        <v>#REF!</v>
      </c>
      <c r="J23" s="29">
        <f>J22*1%</f>
        <v>24439.320000000007</v>
      </c>
    </row>
    <row r="24" spans="1:12" ht="16.5" thickBot="1" x14ac:dyDescent="0.3">
      <c r="A24" s="170"/>
      <c r="B24" s="170"/>
      <c r="C24" s="170"/>
      <c r="D24" s="170"/>
      <c r="E24" s="170"/>
      <c r="F24" s="170"/>
      <c r="G24" s="31" t="s">
        <v>31</v>
      </c>
      <c r="H24" s="31"/>
      <c r="I24" s="32">
        <f>I20*10%</f>
        <v>0</v>
      </c>
      <c r="J24" s="32">
        <f>J22*2%</f>
        <v>48878.640000000014</v>
      </c>
    </row>
    <row r="25" spans="1:12" x14ac:dyDescent="0.25">
      <c r="E25" s="1"/>
      <c r="F25" s="1"/>
      <c r="G25" s="33" t="s">
        <v>85</v>
      </c>
      <c r="H25" s="33"/>
      <c r="I25" s="34" t="e">
        <f>I19+I23</f>
        <v>#REF!</v>
      </c>
      <c r="J25" s="34">
        <f>J22+J23-J24</f>
        <v>2419492.6800000002</v>
      </c>
    </row>
    <row r="26" spans="1:12" x14ac:dyDescent="0.25">
      <c r="E26" s="1"/>
      <c r="F26" s="1"/>
      <c r="G26" s="33"/>
      <c r="H26" s="33"/>
      <c r="I26" s="34"/>
      <c r="J26" s="34"/>
    </row>
    <row r="27" spans="1:12" x14ac:dyDescent="0.25">
      <c r="A27" s="1" t="s">
        <v>248</v>
      </c>
      <c r="D27" s="1"/>
      <c r="E27" s="1"/>
      <c r="F27" s="1"/>
      <c r="G27" s="1"/>
      <c r="H27" s="33"/>
      <c r="I27" s="33"/>
      <c r="J27" s="34"/>
    </row>
    <row r="28" spans="1:12" x14ac:dyDescent="0.25">
      <c r="A28" s="127"/>
      <c r="D28" s="1"/>
      <c r="E28" s="1"/>
      <c r="F28" s="1"/>
      <c r="G28" s="1"/>
      <c r="H28" s="33"/>
      <c r="I28" s="33"/>
      <c r="J28" s="34"/>
    </row>
    <row r="29" spans="1:12" x14ac:dyDescent="0.25">
      <c r="D29" s="1"/>
      <c r="E29" s="1"/>
      <c r="F29" s="1"/>
      <c r="G29" s="1"/>
      <c r="H29" s="33"/>
      <c r="I29" s="33"/>
      <c r="J29" s="34"/>
    </row>
    <row r="30" spans="1:12" x14ac:dyDescent="0.25">
      <c r="A30" s="72" t="s">
        <v>33</v>
      </c>
    </row>
    <row r="31" spans="1:12" x14ac:dyDescent="0.25">
      <c r="A31" s="74" t="s">
        <v>34</v>
      </c>
      <c r="B31" s="128"/>
      <c r="C31" s="128"/>
      <c r="D31" s="129"/>
      <c r="E31" s="129"/>
      <c r="F31" s="129"/>
      <c r="G31" s="129"/>
    </row>
    <row r="32" spans="1:12" x14ac:dyDescent="0.25">
      <c r="A32" s="74" t="s">
        <v>35</v>
      </c>
      <c r="B32" s="128"/>
      <c r="C32" s="128"/>
      <c r="D32" s="129"/>
      <c r="E32" s="129"/>
      <c r="F32" s="129"/>
      <c r="G32" s="129"/>
    </row>
    <row r="33" spans="1:10" x14ac:dyDescent="0.25">
      <c r="A33" s="75" t="s">
        <v>36</v>
      </c>
      <c r="B33" s="130"/>
      <c r="C33" s="130"/>
      <c r="D33" s="129"/>
      <c r="E33" s="129"/>
      <c r="F33" s="129"/>
      <c r="G33" s="129"/>
    </row>
    <row r="34" spans="1:10" x14ac:dyDescent="0.25">
      <c r="A34" s="78" t="s">
        <v>0</v>
      </c>
      <c r="B34" s="131"/>
      <c r="C34" s="131"/>
      <c r="D34" s="129"/>
      <c r="E34" s="129"/>
      <c r="F34" s="129"/>
      <c r="G34" s="129"/>
    </row>
    <row r="35" spans="1:10" x14ac:dyDescent="0.25">
      <c r="A35" s="132"/>
      <c r="B35" s="132"/>
      <c r="C35" s="132"/>
    </row>
    <row r="36" spans="1:10" x14ac:dyDescent="0.25">
      <c r="H36" s="133" t="s">
        <v>48</v>
      </c>
      <c r="I36" s="275" t="str">
        <f>+J13</f>
        <v xml:space="preserve"> 19 Januari 2022</v>
      </c>
      <c r="J36" s="276"/>
    </row>
    <row r="40" spans="1:10" ht="18" customHeight="1" x14ac:dyDescent="0.25"/>
    <row r="41" spans="1:10" ht="17.25" customHeight="1" x14ac:dyDescent="0.25"/>
    <row r="43" spans="1:10" x14ac:dyDescent="0.25">
      <c r="H43" s="236" t="s">
        <v>38</v>
      </c>
      <c r="I43" s="236"/>
      <c r="J43" s="236"/>
    </row>
  </sheetData>
  <mergeCells count="10">
    <mergeCell ref="A19:I19"/>
    <mergeCell ref="A20:B20"/>
    <mergeCell ref="I36:J36"/>
    <mergeCell ref="H43:J43"/>
    <mergeCell ref="A10:J10"/>
    <mergeCell ref="G12:H12"/>
    <mergeCell ref="G13:H13"/>
    <mergeCell ref="G14:H14"/>
    <mergeCell ref="H17:I17"/>
    <mergeCell ref="H18:I18"/>
  </mergeCells>
  <printOptions horizontalCentered="1"/>
  <pageMargins left="0.19685039370078741" right="0.19685039370078741" top="0.74803149606299213" bottom="0.74803149606299213" header="0.31496062992125984" footer="0.31496062992125984"/>
  <pageSetup paperSize="9" scale="85" orientation="portrait" horizontalDpi="4294967293" r:id="rId1"/>
  <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3"/>
  <sheetViews>
    <sheetView topLeftCell="A9" workbookViewId="0">
      <selection activeCell="I16" sqref="I16"/>
    </sheetView>
  </sheetViews>
  <sheetFormatPr defaultRowHeight="15.75" x14ac:dyDescent="0.25"/>
  <cols>
    <col min="1" max="1" width="6.42578125" style="30" customWidth="1"/>
    <col min="2" max="2" width="11.5703125" style="30" customWidth="1"/>
    <col min="3" max="3" width="9.28515625" style="30" customWidth="1"/>
    <col min="4" max="4" width="28" style="30" customWidth="1"/>
    <col min="5" max="5" width="14.85546875" style="30" customWidth="1"/>
    <col min="6" max="6" width="6.28515625" style="30" customWidth="1"/>
    <col min="7" max="7" width="14.140625" style="117" bestFit="1" customWidth="1"/>
    <col min="8" max="8" width="1.5703125" style="117" customWidth="1"/>
    <col min="9" max="9" width="18.42578125" style="30" customWidth="1"/>
    <col min="10" max="16384" width="9.140625" style="30"/>
  </cols>
  <sheetData>
    <row r="2" spans="1:9" x14ac:dyDescent="0.25">
      <c r="A2" s="1" t="s">
        <v>0</v>
      </c>
    </row>
    <row r="3" spans="1:9" x14ac:dyDescent="0.25">
      <c r="A3" s="5" t="s">
        <v>1</v>
      </c>
    </row>
    <row r="4" spans="1:9" x14ac:dyDescent="0.25">
      <c r="A4" s="5" t="s">
        <v>2</v>
      </c>
    </row>
    <row r="5" spans="1:9" x14ac:dyDescent="0.25">
      <c r="A5" s="5" t="s">
        <v>3</v>
      </c>
    </row>
    <row r="6" spans="1:9" x14ac:dyDescent="0.25">
      <c r="A6" s="5" t="s">
        <v>4</v>
      </c>
    </row>
    <row r="7" spans="1:9" x14ac:dyDescent="0.25">
      <c r="A7" s="5" t="s">
        <v>5</v>
      </c>
    </row>
    <row r="9" spans="1:9" ht="16.5" thickBot="1" x14ac:dyDescent="0.3">
      <c r="A9" s="118"/>
      <c r="B9" s="118"/>
      <c r="C9" s="118"/>
      <c r="D9" s="118"/>
      <c r="E9" s="118"/>
      <c r="F9" s="118"/>
      <c r="G9" s="119"/>
      <c r="H9" s="119"/>
      <c r="I9" s="118"/>
    </row>
    <row r="10" spans="1:9" ht="23.25" customHeight="1" thickBot="1" x14ac:dyDescent="0.3">
      <c r="A10" s="279" t="s">
        <v>6</v>
      </c>
      <c r="B10" s="280"/>
      <c r="C10" s="280"/>
      <c r="D10" s="280"/>
      <c r="E10" s="280"/>
      <c r="F10" s="280"/>
      <c r="G10" s="280"/>
      <c r="H10" s="280"/>
      <c r="I10" s="281"/>
    </row>
    <row r="12" spans="1:9" x14ac:dyDescent="0.25">
      <c r="A12" s="30" t="s">
        <v>7</v>
      </c>
      <c r="B12" s="30" t="s">
        <v>95</v>
      </c>
      <c r="G12" s="117" t="s">
        <v>9</v>
      </c>
      <c r="H12" s="120" t="s">
        <v>10</v>
      </c>
      <c r="I12" s="9" t="s">
        <v>252</v>
      </c>
    </row>
    <row r="13" spans="1:9" x14ac:dyDescent="0.25">
      <c r="G13" s="117" t="s">
        <v>12</v>
      </c>
      <c r="H13" s="120" t="s">
        <v>10</v>
      </c>
      <c r="I13" s="11" t="s">
        <v>235</v>
      </c>
    </row>
    <row r="14" spans="1:9" x14ac:dyDescent="0.25">
      <c r="G14" s="117" t="s">
        <v>15</v>
      </c>
      <c r="H14" s="120" t="s">
        <v>10</v>
      </c>
      <c r="I14" s="11" t="s">
        <v>253</v>
      </c>
    </row>
    <row r="15" spans="1:9" x14ac:dyDescent="0.25">
      <c r="G15" s="117" t="s">
        <v>96</v>
      </c>
      <c r="H15" s="120" t="s">
        <v>97</v>
      </c>
      <c r="I15" s="30" t="s">
        <v>250</v>
      </c>
    </row>
    <row r="16" spans="1:9" x14ac:dyDescent="0.25">
      <c r="A16" s="30" t="s">
        <v>18</v>
      </c>
      <c r="B16" s="9" t="s">
        <v>19</v>
      </c>
      <c r="C16" s="9"/>
      <c r="G16" s="117" t="s">
        <v>17</v>
      </c>
      <c r="H16" s="120" t="s">
        <v>97</v>
      </c>
      <c r="I16" s="136" t="s">
        <v>251</v>
      </c>
    </row>
    <row r="17" spans="1:17" ht="16.5" thickBot="1" x14ac:dyDescent="0.3"/>
    <row r="18" spans="1:17" ht="20.100000000000001" customHeight="1" x14ac:dyDescent="0.25">
      <c r="A18" s="83" t="s">
        <v>20</v>
      </c>
      <c r="B18" s="84" t="s">
        <v>21</v>
      </c>
      <c r="C18" s="84" t="s">
        <v>22</v>
      </c>
      <c r="D18" s="84" t="s">
        <v>24</v>
      </c>
      <c r="E18" s="84" t="s">
        <v>25</v>
      </c>
      <c r="F18" s="171" t="s">
        <v>44</v>
      </c>
      <c r="G18" s="271" t="s">
        <v>27</v>
      </c>
      <c r="H18" s="272"/>
      <c r="I18" s="87" t="s">
        <v>28</v>
      </c>
    </row>
    <row r="19" spans="1:17" ht="53.25" customHeight="1" x14ac:dyDescent="0.25">
      <c r="A19" s="88">
        <v>1</v>
      </c>
      <c r="B19" s="89">
        <v>44575</v>
      </c>
      <c r="C19" s="105">
        <v>403105</v>
      </c>
      <c r="D19" s="91" t="s">
        <v>100</v>
      </c>
      <c r="E19" s="91" t="s">
        <v>99</v>
      </c>
      <c r="F19" s="92">
        <v>52</v>
      </c>
      <c r="G19" s="273">
        <v>1782178</v>
      </c>
      <c r="H19" s="274"/>
      <c r="I19" s="284">
        <f>G19</f>
        <v>1782178</v>
      </c>
    </row>
    <row r="20" spans="1:17" ht="53.25" customHeight="1" x14ac:dyDescent="0.25">
      <c r="A20" s="88">
        <v>2</v>
      </c>
      <c r="B20" s="89">
        <v>44575</v>
      </c>
      <c r="C20" s="105">
        <v>403106</v>
      </c>
      <c r="D20" s="91" t="s">
        <v>249</v>
      </c>
      <c r="E20" s="91" t="s">
        <v>99</v>
      </c>
      <c r="F20" s="92">
        <v>98</v>
      </c>
      <c r="G20" s="287"/>
      <c r="H20" s="288"/>
      <c r="I20" s="285"/>
      <c r="L20" s="30">
        <f>1800000/1.01</f>
        <v>1782178.2178217822</v>
      </c>
    </row>
    <row r="21" spans="1:17" ht="25.5" customHeight="1" thickBot="1" x14ac:dyDescent="0.3">
      <c r="A21" s="263" t="s">
        <v>29</v>
      </c>
      <c r="B21" s="264"/>
      <c r="C21" s="264"/>
      <c r="D21" s="264"/>
      <c r="E21" s="264"/>
      <c r="F21" s="264"/>
      <c r="G21" s="264"/>
      <c r="H21" s="265"/>
      <c r="I21" s="95">
        <f>SUM(I19)</f>
        <v>1782178</v>
      </c>
    </row>
    <row r="22" spans="1:17" x14ac:dyDescent="0.25">
      <c r="A22" s="266"/>
      <c r="B22" s="266"/>
      <c r="C22" s="170"/>
      <c r="D22" s="170"/>
      <c r="E22" s="170"/>
      <c r="F22" s="170"/>
      <c r="G22" s="97"/>
      <c r="H22" s="97"/>
      <c r="I22" s="29"/>
    </row>
    <row r="23" spans="1:17" x14ac:dyDescent="0.25">
      <c r="A23" s="170"/>
      <c r="B23" s="170"/>
      <c r="C23" s="170"/>
      <c r="D23" s="170"/>
      <c r="E23" s="170"/>
      <c r="F23" s="170"/>
      <c r="G23" s="28" t="s">
        <v>62</v>
      </c>
      <c r="H23" s="98" t="e">
        <f>#REF!*1%</f>
        <v>#REF!</v>
      </c>
      <c r="I23" s="29">
        <f>I21*1%</f>
        <v>17821.78</v>
      </c>
    </row>
    <row r="24" spans="1:17" ht="16.5" thickBot="1" x14ac:dyDescent="0.3">
      <c r="E24" s="1"/>
      <c r="F24" s="1"/>
      <c r="G24" s="99" t="s">
        <v>31</v>
      </c>
      <c r="H24" s="32">
        <v>0</v>
      </c>
      <c r="I24" s="32">
        <f>I21*2%</f>
        <v>35643.56</v>
      </c>
      <c r="Q24" s="30" t="s">
        <v>13</v>
      </c>
    </row>
    <row r="25" spans="1:17" x14ac:dyDescent="0.25">
      <c r="E25" s="1"/>
      <c r="F25" s="1"/>
      <c r="G25" s="33" t="s">
        <v>32</v>
      </c>
      <c r="H25" s="34" t="e">
        <f>H21+H23</f>
        <v>#REF!</v>
      </c>
      <c r="I25" s="34">
        <f>I21+I23-I24</f>
        <v>1764356.22</v>
      </c>
    </row>
    <row r="26" spans="1:17" x14ac:dyDescent="0.25">
      <c r="E26" s="1"/>
      <c r="F26" s="1"/>
      <c r="G26" s="33"/>
      <c r="H26" s="34"/>
      <c r="I26" s="34"/>
    </row>
    <row r="27" spans="1:17" x14ac:dyDescent="0.25">
      <c r="A27" s="1" t="s">
        <v>254</v>
      </c>
      <c r="D27" s="1"/>
      <c r="E27" s="1"/>
      <c r="F27" s="1"/>
      <c r="G27" s="33"/>
      <c r="H27" s="33"/>
      <c r="I27" s="34"/>
    </row>
    <row r="28" spans="1:17" x14ac:dyDescent="0.25">
      <c r="A28" s="127"/>
      <c r="D28" s="1"/>
      <c r="E28" s="1"/>
      <c r="F28" s="1"/>
      <c r="G28" s="33"/>
      <c r="H28" s="33"/>
      <c r="I28" s="34"/>
    </row>
    <row r="29" spans="1:17" x14ac:dyDescent="0.25">
      <c r="D29" s="1"/>
      <c r="E29" s="1"/>
      <c r="F29" s="1"/>
      <c r="G29" s="33"/>
      <c r="H29" s="33"/>
      <c r="I29" s="34"/>
    </row>
    <row r="30" spans="1:17" x14ac:dyDescent="0.25">
      <c r="A30" s="72" t="s">
        <v>33</v>
      </c>
    </row>
    <row r="31" spans="1:17" x14ac:dyDescent="0.25">
      <c r="A31" s="74" t="s">
        <v>34</v>
      </c>
      <c r="B31" s="128"/>
      <c r="C31" s="128"/>
      <c r="D31" s="129"/>
      <c r="E31" s="129"/>
      <c r="F31" s="129"/>
    </row>
    <row r="32" spans="1:17" x14ac:dyDescent="0.25">
      <c r="A32" s="74" t="s">
        <v>35</v>
      </c>
      <c r="B32" s="128"/>
      <c r="C32" s="128"/>
      <c r="D32" s="129"/>
      <c r="E32" s="129"/>
      <c r="F32" s="129"/>
    </row>
    <row r="33" spans="1:9" x14ac:dyDescent="0.25">
      <c r="A33" s="75" t="s">
        <v>36</v>
      </c>
      <c r="B33" s="130"/>
      <c r="C33" s="130"/>
      <c r="D33" s="129"/>
      <c r="E33" s="129"/>
      <c r="F33" s="129"/>
    </row>
    <row r="34" spans="1:9" x14ac:dyDescent="0.25">
      <c r="A34" s="78" t="s">
        <v>0</v>
      </c>
      <c r="B34" s="131"/>
      <c r="C34" s="131"/>
      <c r="D34" s="129"/>
      <c r="E34" s="129"/>
      <c r="F34" s="129"/>
    </row>
    <row r="35" spans="1:9" x14ac:dyDescent="0.25">
      <c r="A35" s="137"/>
      <c r="B35" s="137"/>
      <c r="C35" s="137"/>
    </row>
    <row r="36" spans="1:9" x14ac:dyDescent="0.25">
      <c r="A36" s="132"/>
      <c r="B36" s="132"/>
      <c r="C36" s="132"/>
    </row>
    <row r="37" spans="1:9" x14ac:dyDescent="0.25">
      <c r="G37" s="133" t="s">
        <v>48</v>
      </c>
      <c r="H37" s="275" t="str">
        <f>+I13</f>
        <v xml:space="preserve"> 19 Januari 2022</v>
      </c>
      <c r="I37" s="276"/>
    </row>
    <row r="40" spans="1:9" ht="18" customHeight="1" x14ac:dyDescent="0.25"/>
    <row r="41" spans="1:9" ht="17.25" customHeight="1" x14ac:dyDescent="0.25"/>
    <row r="43" spans="1:9" x14ac:dyDescent="0.25">
      <c r="G43" s="236" t="s">
        <v>38</v>
      </c>
      <c r="H43" s="236"/>
      <c r="I43" s="236"/>
    </row>
  </sheetData>
  <mergeCells count="8">
    <mergeCell ref="H37:I37"/>
    <mergeCell ref="G43:I43"/>
    <mergeCell ref="A10:I10"/>
    <mergeCell ref="G18:H18"/>
    <mergeCell ref="G19:H20"/>
    <mergeCell ref="I19:I20"/>
    <mergeCell ref="A21:H21"/>
    <mergeCell ref="A22:B22"/>
  </mergeCells>
  <printOptions horizontalCentered="1"/>
  <pageMargins left="0.2" right="0.2" top="0.75" bottom="0.75" header="0.3" footer="0.3"/>
  <pageSetup paperSize="9" scale="85" orientation="portrait" horizontalDpi="4294967293" r:id="rId1"/>
  <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4"/>
  <sheetViews>
    <sheetView topLeftCell="A13" workbookViewId="0">
      <selection activeCell="E25" sqref="E25"/>
    </sheetView>
  </sheetViews>
  <sheetFormatPr defaultRowHeight="15.75" x14ac:dyDescent="0.25"/>
  <cols>
    <col min="1" max="1" width="6.42578125" style="30" customWidth="1"/>
    <col min="2" max="2" width="11.5703125" style="30" customWidth="1"/>
    <col min="3" max="3" width="9.28515625" style="30" customWidth="1"/>
    <col min="4" max="4" width="28" style="30" customWidth="1"/>
    <col min="5" max="5" width="14.85546875" style="30" customWidth="1"/>
    <col min="6" max="6" width="6.28515625" style="30" customWidth="1"/>
    <col min="7" max="7" width="14.140625" style="117" bestFit="1" customWidth="1"/>
    <col min="8" max="8" width="1.5703125" style="117" customWidth="1"/>
    <col min="9" max="9" width="18.42578125" style="30" customWidth="1"/>
    <col min="10" max="16384" width="9.140625" style="30"/>
  </cols>
  <sheetData>
    <row r="2" spans="1:9" x14ac:dyDescent="0.25">
      <c r="A2" s="1" t="s">
        <v>0</v>
      </c>
    </row>
    <row r="3" spans="1:9" x14ac:dyDescent="0.25">
      <c r="A3" s="5" t="s">
        <v>1</v>
      </c>
    </row>
    <row r="4" spans="1:9" x14ac:dyDescent="0.25">
      <c r="A4" s="5" t="s">
        <v>2</v>
      </c>
    </row>
    <row r="5" spans="1:9" x14ac:dyDescent="0.25">
      <c r="A5" s="5" t="s">
        <v>3</v>
      </c>
    </row>
    <row r="6" spans="1:9" x14ac:dyDescent="0.25">
      <c r="A6" s="5" t="s">
        <v>4</v>
      </c>
    </row>
    <row r="7" spans="1:9" x14ac:dyDescent="0.25">
      <c r="A7" s="5" t="s">
        <v>5</v>
      </c>
    </row>
    <row r="9" spans="1:9" ht="16.5" thickBot="1" x14ac:dyDescent="0.3">
      <c r="A9" s="118"/>
      <c r="B9" s="118"/>
      <c r="C9" s="118"/>
      <c r="D9" s="118"/>
      <c r="E9" s="118"/>
      <c r="F9" s="118"/>
      <c r="G9" s="119"/>
      <c r="H9" s="119"/>
      <c r="I9" s="118"/>
    </row>
    <row r="10" spans="1:9" ht="23.25" customHeight="1" thickBot="1" x14ac:dyDescent="0.3">
      <c r="A10" s="279" t="s">
        <v>6</v>
      </c>
      <c r="B10" s="280"/>
      <c r="C10" s="280"/>
      <c r="D10" s="280"/>
      <c r="E10" s="280"/>
      <c r="F10" s="280"/>
      <c r="G10" s="280"/>
      <c r="H10" s="280"/>
      <c r="I10" s="281"/>
    </row>
    <row r="12" spans="1:9" x14ac:dyDescent="0.25">
      <c r="A12" s="30" t="s">
        <v>7</v>
      </c>
      <c r="B12" s="30" t="s">
        <v>95</v>
      </c>
      <c r="G12" s="117" t="s">
        <v>9</v>
      </c>
      <c r="H12" s="120" t="s">
        <v>10</v>
      </c>
      <c r="I12" s="9" t="s">
        <v>256</v>
      </c>
    </row>
    <row r="13" spans="1:9" x14ac:dyDescent="0.25">
      <c r="G13" s="117" t="s">
        <v>12</v>
      </c>
      <c r="H13" s="120" t="s">
        <v>10</v>
      </c>
      <c r="I13" s="11" t="s">
        <v>235</v>
      </c>
    </row>
    <row r="14" spans="1:9" x14ac:dyDescent="0.25">
      <c r="G14" s="117" t="s">
        <v>15</v>
      </c>
      <c r="H14" s="120" t="s">
        <v>10</v>
      </c>
      <c r="I14" s="11" t="s">
        <v>253</v>
      </c>
    </row>
    <row r="15" spans="1:9" x14ac:dyDescent="0.25">
      <c r="G15" s="117" t="s">
        <v>96</v>
      </c>
      <c r="H15" s="120" t="s">
        <v>97</v>
      </c>
      <c r="I15" s="30" t="s">
        <v>250</v>
      </c>
    </row>
    <row r="16" spans="1:9" x14ac:dyDescent="0.25">
      <c r="A16" s="30" t="s">
        <v>18</v>
      </c>
      <c r="B16" s="9" t="s">
        <v>19</v>
      </c>
      <c r="C16" s="9"/>
      <c r="G16" s="117" t="s">
        <v>17</v>
      </c>
      <c r="H16" s="120" t="s">
        <v>97</v>
      </c>
      <c r="I16" s="136" t="s">
        <v>255</v>
      </c>
    </row>
    <row r="17" spans="1:17" ht="16.5" thickBot="1" x14ac:dyDescent="0.3"/>
    <row r="18" spans="1:17" ht="20.100000000000001" customHeight="1" x14ac:dyDescent="0.25">
      <c r="A18" s="83" t="s">
        <v>20</v>
      </c>
      <c r="B18" s="84" t="s">
        <v>21</v>
      </c>
      <c r="C18" s="84" t="s">
        <v>22</v>
      </c>
      <c r="D18" s="84" t="s">
        <v>24</v>
      </c>
      <c r="E18" s="84" t="s">
        <v>25</v>
      </c>
      <c r="F18" s="171" t="s">
        <v>44</v>
      </c>
      <c r="G18" s="271" t="s">
        <v>27</v>
      </c>
      <c r="H18" s="272"/>
      <c r="I18" s="87" t="s">
        <v>28</v>
      </c>
    </row>
    <row r="19" spans="1:17" ht="53.25" customHeight="1" x14ac:dyDescent="0.25">
      <c r="A19" s="88">
        <v>1</v>
      </c>
      <c r="B19" s="89">
        <v>44579</v>
      </c>
      <c r="C19" s="105">
        <v>403107</v>
      </c>
      <c r="D19" s="91" t="s">
        <v>257</v>
      </c>
      <c r="E19" s="91" t="s">
        <v>258</v>
      </c>
      <c r="F19" s="92">
        <v>30</v>
      </c>
      <c r="G19" s="273">
        <v>1188119</v>
      </c>
      <c r="H19" s="274"/>
      <c r="I19" s="284">
        <f>G19</f>
        <v>1188119</v>
      </c>
    </row>
    <row r="20" spans="1:17" ht="53.25" customHeight="1" x14ac:dyDescent="0.25">
      <c r="A20" s="88">
        <v>2</v>
      </c>
      <c r="B20" s="89">
        <v>44579</v>
      </c>
      <c r="C20" s="105">
        <v>403108</v>
      </c>
      <c r="D20" s="91" t="s">
        <v>259</v>
      </c>
      <c r="E20" s="91" t="s">
        <v>258</v>
      </c>
      <c r="F20" s="92">
        <v>51</v>
      </c>
      <c r="G20" s="287"/>
      <c r="H20" s="288"/>
      <c r="I20" s="285"/>
      <c r="L20" s="30">
        <f>1200000/1.01</f>
        <v>1188118.8118811881</v>
      </c>
    </row>
    <row r="21" spans="1:17" ht="53.25" customHeight="1" x14ac:dyDescent="0.25">
      <c r="A21" s="88">
        <v>3</v>
      </c>
      <c r="B21" s="89">
        <v>44579</v>
      </c>
      <c r="C21" s="105">
        <v>403109</v>
      </c>
      <c r="D21" s="91" t="s">
        <v>260</v>
      </c>
      <c r="E21" s="91" t="s">
        <v>258</v>
      </c>
      <c r="F21" s="92">
        <v>26</v>
      </c>
      <c r="G21" s="289"/>
      <c r="H21" s="290"/>
      <c r="I21" s="286"/>
    </row>
    <row r="22" spans="1:17" ht="25.5" customHeight="1" thickBot="1" x14ac:dyDescent="0.3">
      <c r="A22" s="263" t="s">
        <v>29</v>
      </c>
      <c r="B22" s="264"/>
      <c r="C22" s="264"/>
      <c r="D22" s="264"/>
      <c r="E22" s="264"/>
      <c r="F22" s="264"/>
      <c r="G22" s="264"/>
      <c r="H22" s="265"/>
      <c r="I22" s="95">
        <f>SUM(I19)</f>
        <v>1188119</v>
      </c>
    </row>
    <row r="23" spans="1:17" x14ac:dyDescent="0.25">
      <c r="A23" s="266"/>
      <c r="B23" s="266"/>
      <c r="C23" s="170"/>
      <c r="D23" s="170"/>
      <c r="E23" s="170"/>
      <c r="F23" s="170"/>
      <c r="G23" s="97"/>
      <c r="H23" s="97"/>
      <c r="I23" s="29"/>
    </row>
    <row r="24" spans="1:17" x14ac:dyDescent="0.25">
      <c r="A24" s="170"/>
      <c r="B24" s="170"/>
      <c r="C24" s="170"/>
      <c r="D24" s="170"/>
      <c r="E24" s="170"/>
      <c r="F24" s="170"/>
      <c r="G24" s="28" t="s">
        <v>62</v>
      </c>
      <c r="H24" s="98" t="e">
        <f>#REF!*1%</f>
        <v>#REF!</v>
      </c>
      <c r="I24" s="29">
        <f>I22*1%</f>
        <v>11881.19</v>
      </c>
    </row>
    <row r="25" spans="1:17" ht="16.5" thickBot="1" x14ac:dyDescent="0.3">
      <c r="E25" s="1"/>
      <c r="F25" s="1"/>
      <c r="G25" s="99" t="s">
        <v>31</v>
      </c>
      <c r="H25" s="32">
        <v>0</v>
      </c>
      <c r="I25" s="32">
        <f>I22*2%</f>
        <v>23762.38</v>
      </c>
      <c r="Q25" s="30" t="s">
        <v>13</v>
      </c>
    </row>
    <row r="26" spans="1:17" x14ac:dyDescent="0.25">
      <c r="E26" s="1"/>
      <c r="F26" s="1"/>
      <c r="G26" s="33" t="s">
        <v>32</v>
      </c>
      <c r="H26" s="34" t="e">
        <f>H22+H24</f>
        <v>#REF!</v>
      </c>
      <c r="I26" s="34">
        <f>I22+I24-I25</f>
        <v>1176237.81</v>
      </c>
    </row>
    <row r="27" spans="1:17" x14ac:dyDescent="0.25">
      <c r="E27" s="1"/>
      <c r="F27" s="1"/>
      <c r="G27" s="33"/>
      <c r="H27" s="34"/>
      <c r="I27" s="34"/>
    </row>
    <row r="28" spans="1:17" x14ac:dyDescent="0.25">
      <c r="A28" s="1" t="s">
        <v>261</v>
      </c>
      <c r="D28" s="1"/>
      <c r="E28" s="1"/>
      <c r="F28" s="1"/>
      <c r="G28" s="33"/>
      <c r="H28" s="33"/>
      <c r="I28" s="34"/>
    </row>
    <row r="29" spans="1:17" x14ac:dyDescent="0.25">
      <c r="A29" s="127"/>
      <c r="D29" s="1"/>
      <c r="E29" s="1"/>
      <c r="F29" s="1"/>
      <c r="G29" s="33"/>
      <c r="H29" s="33"/>
      <c r="I29" s="34"/>
    </row>
    <row r="30" spans="1:17" x14ac:dyDescent="0.25">
      <c r="D30" s="1"/>
      <c r="E30" s="1"/>
      <c r="F30" s="1"/>
      <c r="G30" s="33"/>
      <c r="H30" s="33"/>
      <c r="I30" s="34"/>
    </row>
    <row r="31" spans="1:17" x14ac:dyDescent="0.25">
      <c r="A31" s="72" t="s">
        <v>33</v>
      </c>
    </row>
    <row r="32" spans="1:17" x14ac:dyDescent="0.25">
      <c r="A32" s="74" t="s">
        <v>34</v>
      </c>
      <c r="B32" s="128"/>
      <c r="C32" s="128"/>
      <c r="D32" s="129"/>
      <c r="E32" s="129"/>
      <c r="F32" s="129"/>
    </row>
    <row r="33" spans="1:9" x14ac:dyDescent="0.25">
      <c r="A33" s="74" t="s">
        <v>35</v>
      </c>
      <c r="B33" s="128"/>
      <c r="C33" s="128"/>
      <c r="D33" s="129"/>
      <c r="E33" s="129"/>
      <c r="F33" s="129"/>
    </row>
    <row r="34" spans="1:9" x14ac:dyDescent="0.25">
      <c r="A34" s="75" t="s">
        <v>36</v>
      </c>
      <c r="B34" s="130"/>
      <c r="C34" s="130"/>
      <c r="D34" s="129"/>
      <c r="E34" s="129"/>
      <c r="F34" s="129"/>
    </row>
    <row r="35" spans="1:9" x14ac:dyDescent="0.25">
      <c r="A35" s="78" t="s">
        <v>0</v>
      </c>
      <c r="B35" s="131"/>
      <c r="C35" s="131"/>
      <c r="D35" s="129"/>
      <c r="E35" s="129"/>
      <c r="F35" s="129"/>
    </row>
    <row r="36" spans="1:9" x14ac:dyDescent="0.25">
      <c r="A36" s="137"/>
      <c r="B36" s="137"/>
      <c r="C36" s="137"/>
    </row>
    <row r="37" spans="1:9" x14ac:dyDescent="0.25">
      <c r="A37" s="132"/>
      <c r="B37" s="132"/>
      <c r="C37" s="132"/>
    </row>
    <row r="38" spans="1:9" x14ac:dyDescent="0.25">
      <c r="G38" s="133" t="s">
        <v>48</v>
      </c>
      <c r="H38" s="275" t="str">
        <f>+I13</f>
        <v xml:space="preserve"> 19 Januari 2022</v>
      </c>
      <c r="I38" s="276"/>
    </row>
    <row r="41" spans="1:9" ht="18" customHeight="1" x14ac:dyDescent="0.25"/>
    <row r="42" spans="1:9" ht="17.25" customHeight="1" x14ac:dyDescent="0.25"/>
    <row r="44" spans="1:9" x14ac:dyDescent="0.25">
      <c r="G44" s="236" t="s">
        <v>38</v>
      </c>
      <c r="H44" s="236"/>
      <c r="I44" s="236"/>
    </row>
  </sheetData>
  <mergeCells count="8">
    <mergeCell ref="H38:I38"/>
    <mergeCell ref="G44:I44"/>
    <mergeCell ref="G19:H21"/>
    <mergeCell ref="I19:I21"/>
    <mergeCell ref="A10:I10"/>
    <mergeCell ref="G18:H18"/>
    <mergeCell ref="A22:H22"/>
    <mergeCell ref="A23:B23"/>
  </mergeCells>
  <printOptions horizontalCentered="1"/>
  <pageMargins left="0.2" right="0.2" top="0.75" bottom="0.75" header="0.3" footer="0.3"/>
  <pageSetup paperSize="9" scale="85" orientation="portrait" horizontalDpi="4294967293" r:id="rId1"/>
  <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4"/>
  <sheetViews>
    <sheetView topLeftCell="A8" workbookViewId="0">
      <selection activeCell="I12" sqref="I12"/>
    </sheetView>
  </sheetViews>
  <sheetFormatPr defaultRowHeight="15.75" x14ac:dyDescent="0.25"/>
  <cols>
    <col min="1" max="1" width="6.42578125" style="30" customWidth="1"/>
    <col min="2" max="2" width="11.5703125" style="30" customWidth="1"/>
    <col min="3" max="3" width="9.28515625" style="30" customWidth="1"/>
    <col min="4" max="4" width="28" style="30" customWidth="1"/>
    <col min="5" max="5" width="14.85546875" style="30" customWidth="1"/>
    <col min="6" max="6" width="6.28515625" style="30" customWidth="1"/>
    <col min="7" max="7" width="14.140625" style="117" bestFit="1" customWidth="1"/>
    <col min="8" max="8" width="1.5703125" style="117" customWidth="1"/>
    <col min="9" max="9" width="18.42578125" style="30" customWidth="1"/>
    <col min="10" max="16384" width="9.140625" style="30"/>
  </cols>
  <sheetData>
    <row r="2" spans="1:9" x14ac:dyDescent="0.25">
      <c r="A2" s="1" t="s">
        <v>0</v>
      </c>
    </row>
    <row r="3" spans="1:9" x14ac:dyDescent="0.25">
      <c r="A3" s="5" t="s">
        <v>1</v>
      </c>
    </row>
    <row r="4" spans="1:9" x14ac:dyDescent="0.25">
      <c r="A4" s="5" t="s">
        <v>2</v>
      </c>
    </row>
    <row r="5" spans="1:9" x14ac:dyDescent="0.25">
      <c r="A5" s="5" t="s">
        <v>3</v>
      </c>
    </row>
    <row r="6" spans="1:9" x14ac:dyDescent="0.25">
      <c r="A6" s="5" t="s">
        <v>4</v>
      </c>
    </row>
    <row r="7" spans="1:9" x14ac:dyDescent="0.25">
      <c r="A7" s="5" t="s">
        <v>5</v>
      </c>
    </row>
    <row r="9" spans="1:9" ht="16.5" thickBot="1" x14ac:dyDescent="0.3">
      <c r="A9" s="118"/>
      <c r="B9" s="118"/>
      <c r="C9" s="118"/>
      <c r="D9" s="118"/>
      <c r="E9" s="118"/>
      <c r="F9" s="118"/>
      <c r="G9" s="119"/>
      <c r="H9" s="119"/>
      <c r="I9" s="118"/>
    </row>
    <row r="10" spans="1:9" ht="23.25" customHeight="1" thickBot="1" x14ac:dyDescent="0.3">
      <c r="A10" s="279" t="s">
        <v>6</v>
      </c>
      <c r="B10" s="280"/>
      <c r="C10" s="280"/>
      <c r="D10" s="280"/>
      <c r="E10" s="280"/>
      <c r="F10" s="280"/>
      <c r="G10" s="280"/>
      <c r="H10" s="280"/>
      <c r="I10" s="281"/>
    </row>
    <row r="12" spans="1:9" x14ac:dyDescent="0.25">
      <c r="A12" s="30" t="s">
        <v>7</v>
      </c>
      <c r="B12" s="30" t="s">
        <v>95</v>
      </c>
      <c r="G12" s="117" t="s">
        <v>9</v>
      </c>
      <c r="H12" s="120" t="s">
        <v>10</v>
      </c>
      <c r="I12" s="9" t="s">
        <v>262</v>
      </c>
    </row>
    <row r="13" spans="1:9" x14ac:dyDescent="0.25">
      <c r="G13" s="117" t="s">
        <v>12</v>
      </c>
      <c r="H13" s="120" t="s">
        <v>10</v>
      </c>
      <c r="I13" s="11" t="s">
        <v>271</v>
      </c>
    </row>
    <row r="14" spans="1:9" x14ac:dyDescent="0.25">
      <c r="G14" s="117" t="s">
        <v>15</v>
      </c>
      <c r="H14" s="120" t="s">
        <v>10</v>
      </c>
      <c r="I14" s="11" t="s">
        <v>272</v>
      </c>
    </row>
    <row r="15" spans="1:9" x14ac:dyDescent="0.25">
      <c r="G15" s="117" t="s">
        <v>96</v>
      </c>
      <c r="H15" s="120" t="s">
        <v>97</v>
      </c>
      <c r="I15" s="30" t="s">
        <v>195</v>
      </c>
    </row>
    <row r="16" spans="1:9" x14ac:dyDescent="0.25">
      <c r="A16" s="30" t="s">
        <v>18</v>
      </c>
      <c r="B16" s="9" t="s">
        <v>19</v>
      </c>
      <c r="C16" s="9"/>
      <c r="G16" s="117" t="s">
        <v>17</v>
      </c>
      <c r="H16" s="120" t="s">
        <v>97</v>
      </c>
      <c r="I16" s="139" t="s">
        <v>273</v>
      </c>
    </row>
    <row r="17" spans="1:17" ht="16.5" thickBot="1" x14ac:dyDescent="0.3"/>
    <row r="18" spans="1:17" ht="20.100000000000001" customHeight="1" x14ac:dyDescent="0.25">
      <c r="A18" s="83" t="s">
        <v>20</v>
      </c>
      <c r="B18" s="84" t="s">
        <v>21</v>
      </c>
      <c r="C18" s="84" t="s">
        <v>22</v>
      </c>
      <c r="D18" s="84" t="s">
        <v>24</v>
      </c>
      <c r="E18" s="84" t="s">
        <v>25</v>
      </c>
      <c r="F18" s="176" t="s">
        <v>44</v>
      </c>
      <c r="G18" s="271" t="s">
        <v>27</v>
      </c>
      <c r="H18" s="272"/>
      <c r="I18" s="87" t="s">
        <v>28</v>
      </c>
    </row>
    <row r="19" spans="1:17" ht="53.25" customHeight="1" x14ac:dyDescent="0.25">
      <c r="A19" s="88">
        <v>1</v>
      </c>
      <c r="B19" s="89">
        <v>44580</v>
      </c>
      <c r="C19" s="105">
        <v>403110</v>
      </c>
      <c r="D19" s="91" t="s">
        <v>274</v>
      </c>
      <c r="E19" s="91" t="s">
        <v>125</v>
      </c>
      <c r="F19" s="92">
        <v>39</v>
      </c>
      <c r="G19" s="273">
        <v>1287129</v>
      </c>
      <c r="H19" s="274"/>
      <c r="I19" s="284">
        <f>G19</f>
        <v>1287129</v>
      </c>
    </row>
    <row r="20" spans="1:17" ht="53.25" customHeight="1" x14ac:dyDescent="0.25">
      <c r="A20" s="88">
        <v>2</v>
      </c>
      <c r="B20" s="89">
        <v>44580</v>
      </c>
      <c r="C20" s="105">
        <v>403111</v>
      </c>
      <c r="D20" s="91" t="s">
        <v>275</v>
      </c>
      <c r="E20" s="91" t="s">
        <v>125</v>
      </c>
      <c r="F20" s="92">
        <v>29</v>
      </c>
      <c r="G20" s="287"/>
      <c r="H20" s="288"/>
      <c r="I20" s="285"/>
      <c r="L20" s="30">
        <f>1300000/1.01</f>
        <v>1287128.712871287</v>
      </c>
    </row>
    <row r="21" spans="1:17" ht="53.25" customHeight="1" x14ac:dyDescent="0.25">
      <c r="A21" s="88">
        <v>3</v>
      </c>
      <c r="B21" s="89">
        <v>44580</v>
      </c>
      <c r="C21" s="105">
        <v>403112</v>
      </c>
      <c r="D21" s="91" t="s">
        <v>124</v>
      </c>
      <c r="E21" s="91" t="s">
        <v>125</v>
      </c>
      <c r="F21" s="92">
        <v>71</v>
      </c>
      <c r="G21" s="289"/>
      <c r="H21" s="290"/>
      <c r="I21" s="286"/>
    </row>
    <row r="22" spans="1:17" ht="25.5" customHeight="1" thickBot="1" x14ac:dyDescent="0.3">
      <c r="A22" s="263" t="s">
        <v>29</v>
      </c>
      <c r="B22" s="264"/>
      <c r="C22" s="264"/>
      <c r="D22" s="264"/>
      <c r="E22" s="264"/>
      <c r="F22" s="264"/>
      <c r="G22" s="264"/>
      <c r="H22" s="265"/>
      <c r="I22" s="95">
        <f>SUM(I19)</f>
        <v>1287129</v>
      </c>
    </row>
    <row r="23" spans="1:17" x14ac:dyDescent="0.25">
      <c r="A23" s="266"/>
      <c r="B23" s="266"/>
      <c r="C23" s="175"/>
      <c r="D23" s="175"/>
      <c r="E23" s="175"/>
      <c r="F23" s="175"/>
      <c r="G23" s="97"/>
      <c r="H23" s="97"/>
      <c r="I23" s="29"/>
    </row>
    <row r="24" spans="1:17" x14ac:dyDescent="0.25">
      <c r="A24" s="175"/>
      <c r="B24" s="175"/>
      <c r="C24" s="175"/>
      <c r="D24" s="175"/>
      <c r="E24" s="175"/>
      <c r="F24" s="175"/>
      <c r="G24" s="28" t="s">
        <v>62</v>
      </c>
      <c r="H24" s="98" t="e">
        <f>#REF!*1%</f>
        <v>#REF!</v>
      </c>
      <c r="I24" s="29">
        <f>I22*1%</f>
        <v>12871.29</v>
      </c>
    </row>
    <row r="25" spans="1:17" ht="16.5" thickBot="1" x14ac:dyDescent="0.3">
      <c r="E25" s="1"/>
      <c r="F25" s="1"/>
      <c r="G25" s="99" t="s">
        <v>31</v>
      </c>
      <c r="H25" s="32">
        <v>0</v>
      </c>
      <c r="I25" s="32">
        <f>I22*2%</f>
        <v>25742.58</v>
      </c>
      <c r="Q25" s="30" t="s">
        <v>13</v>
      </c>
    </row>
    <row r="26" spans="1:17" x14ac:dyDescent="0.25">
      <c r="E26" s="1"/>
      <c r="F26" s="1"/>
      <c r="G26" s="33" t="s">
        <v>32</v>
      </c>
      <c r="H26" s="34" t="e">
        <f>H22+H24</f>
        <v>#REF!</v>
      </c>
      <c r="I26" s="34">
        <f>I22+I24-I25</f>
        <v>1274257.71</v>
      </c>
    </row>
    <row r="27" spans="1:17" x14ac:dyDescent="0.25">
      <c r="E27" s="1"/>
      <c r="F27" s="1"/>
      <c r="G27" s="33"/>
      <c r="H27" s="34"/>
      <c r="I27" s="34"/>
    </row>
    <row r="28" spans="1:17" x14ac:dyDescent="0.25">
      <c r="A28" s="1" t="s">
        <v>128</v>
      </c>
      <c r="D28" s="1"/>
      <c r="E28" s="1"/>
      <c r="F28" s="1"/>
      <c r="G28" s="33"/>
      <c r="H28" s="33"/>
      <c r="I28" s="34"/>
    </row>
    <row r="29" spans="1:17" x14ac:dyDescent="0.25">
      <c r="A29" s="127"/>
      <c r="D29" s="1"/>
      <c r="E29" s="1"/>
      <c r="F29" s="1"/>
      <c r="G29" s="33"/>
      <c r="H29" s="33"/>
      <c r="I29" s="34"/>
    </row>
    <row r="30" spans="1:17" x14ac:dyDescent="0.25">
      <c r="D30" s="1"/>
      <c r="E30" s="1"/>
      <c r="F30" s="1"/>
      <c r="G30" s="33"/>
      <c r="H30" s="33"/>
      <c r="I30" s="34"/>
    </row>
    <row r="31" spans="1:17" x14ac:dyDescent="0.25">
      <c r="A31" s="72" t="s">
        <v>33</v>
      </c>
    </row>
    <row r="32" spans="1:17" x14ac:dyDescent="0.25">
      <c r="A32" s="74" t="s">
        <v>34</v>
      </c>
      <c r="B32" s="128"/>
      <c r="C32" s="128"/>
      <c r="D32" s="129"/>
      <c r="E32" s="129"/>
      <c r="F32" s="129"/>
    </row>
    <row r="33" spans="1:9" x14ac:dyDescent="0.25">
      <c r="A33" s="74" t="s">
        <v>35</v>
      </c>
      <c r="B33" s="128"/>
      <c r="C33" s="128"/>
      <c r="D33" s="129"/>
      <c r="E33" s="129"/>
      <c r="F33" s="129"/>
    </row>
    <row r="34" spans="1:9" x14ac:dyDescent="0.25">
      <c r="A34" s="75" t="s">
        <v>36</v>
      </c>
      <c r="B34" s="130"/>
      <c r="C34" s="130"/>
      <c r="D34" s="129"/>
      <c r="E34" s="129"/>
      <c r="F34" s="129"/>
    </row>
    <row r="35" spans="1:9" x14ac:dyDescent="0.25">
      <c r="A35" s="78" t="s">
        <v>0</v>
      </c>
      <c r="B35" s="131"/>
      <c r="C35" s="131"/>
      <c r="D35" s="129"/>
      <c r="E35" s="129"/>
      <c r="F35" s="129"/>
    </row>
    <row r="36" spans="1:9" x14ac:dyDescent="0.25">
      <c r="A36" s="137"/>
      <c r="B36" s="137"/>
      <c r="C36" s="137"/>
    </row>
    <row r="37" spans="1:9" x14ac:dyDescent="0.25">
      <c r="A37" s="132"/>
      <c r="B37" s="132"/>
      <c r="C37" s="132"/>
    </row>
    <row r="38" spans="1:9" x14ac:dyDescent="0.25">
      <c r="G38" s="133" t="s">
        <v>48</v>
      </c>
      <c r="H38" s="275" t="str">
        <f>+I13</f>
        <v xml:space="preserve"> 20 Januari 2022</v>
      </c>
      <c r="I38" s="276"/>
    </row>
    <row r="41" spans="1:9" ht="18" customHeight="1" x14ac:dyDescent="0.25"/>
    <row r="42" spans="1:9" ht="17.25" customHeight="1" x14ac:dyDescent="0.25"/>
    <row r="44" spans="1:9" x14ac:dyDescent="0.25">
      <c r="G44" s="236" t="s">
        <v>38</v>
      </c>
      <c r="H44" s="236"/>
      <c r="I44" s="236"/>
    </row>
  </sheetData>
  <mergeCells count="8">
    <mergeCell ref="H38:I38"/>
    <mergeCell ref="G44:I44"/>
    <mergeCell ref="A10:I10"/>
    <mergeCell ref="G18:H18"/>
    <mergeCell ref="G19:H21"/>
    <mergeCell ref="I19:I21"/>
    <mergeCell ref="A22:H22"/>
    <mergeCell ref="A23:B23"/>
  </mergeCells>
  <printOptions horizontalCentered="1"/>
  <pageMargins left="0.2" right="0.2" top="0.75" bottom="0.75" header="0.3" footer="0.3"/>
  <pageSetup paperSize="9" scale="85" orientation="portrait" horizontalDpi="429496729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8"/>
  <sheetViews>
    <sheetView topLeftCell="A16" workbookViewId="0">
      <selection activeCell="J27" sqref="J27"/>
    </sheetView>
  </sheetViews>
  <sheetFormatPr defaultRowHeight="15.75" x14ac:dyDescent="0.25"/>
  <cols>
    <col min="1" max="1" width="6.42578125" style="30" customWidth="1"/>
    <col min="2" max="2" width="11.5703125" style="30" customWidth="1"/>
    <col min="3" max="3" width="10" style="30" customWidth="1"/>
    <col min="4" max="4" width="26.42578125" style="30" customWidth="1"/>
    <col min="5" max="5" width="13.85546875" style="30" customWidth="1"/>
    <col min="6" max="6" width="6.85546875" style="30" bestFit="1" customWidth="1"/>
    <col min="7" max="7" width="6.42578125" style="30" customWidth="1"/>
    <col min="8" max="8" width="14.140625" style="117" bestFit="1" customWidth="1"/>
    <col min="9" max="9" width="1.5703125" style="117" customWidth="1"/>
    <col min="10" max="10" width="19.5703125" style="30" customWidth="1"/>
    <col min="11" max="11" width="9.140625" style="30"/>
    <col min="12" max="12" width="15.7109375" style="30" bestFit="1" customWidth="1"/>
    <col min="13" max="16384" width="9.140625" style="30"/>
  </cols>
  <sheetData>
    <row r="2" spans="1:10" x14ac:dyDescent="0.25">
      <c r="A2" s="1" t="s">
        <v>0</v>
      </c>
    </row>
    <row r="3" spans="1:10" x14ac:dyDescent="0.25">
      <c r="A3" s="5" t="s">
        <v>1</v>
      </c>
    </row>
    <row r="4" spans="1:10" x14ac:dyDescent="0.25">
      <c r="A4" s="5" t="s">
        <v>2</v>
      </c>
    </row>
    <row r="5" spans="1:10" x14ac:dyDescent="0.25">
      <c r="A5" s="5" t="s">
        <v>3</v>
      </c>
    </row>
    <row r="6" spans="1:10" x14ac:dyDescent="0.25">
      <c r="A6" s="5" t="s">
        <v>4</v>
      </c>
    </row>
    <row r="7" spans="1:10" x14ac:dyDescent="0.25">
      <c r="A7" s="5" t="s">
        <v>5</v>
      </c>
    </row>
    <row r="9" spans="1:10" ht="16.5" thickBot="1" x14ac:dyDescent="0.3">
      <c r="A9" s="118"/>
      <c r="B9" s="118"/>
      <c r="C9" s="118"/>
      <c r="D9" s="118"/>
      <c r="E9" s="118"/>
      <c r="F9" s="118"/>
      <c r="G9" s="118"/>
      <c r="H9" s="119"/>
      <c r="I9" s="119"/>
      <c r="J9" s="118"/>
    </row>
    <row r="10" spans="1:10" ht="23.25" customHeight="1" thickBot="1" x14ac:dyDescent="0.3">
      <c r="A10" s="279" t="s">
        <v>6</v>
      </c>
      <c r="B10" s="280"/>
      <c r="C10" s="280"/>
      <c r="D10" s="280"/>
      <c r="E10" s="280"/>
      <c r="F10" s="280"/>
      <c r="G10" s="280"/>
      <c r="H10" s="280"/>
      <c r="I10" s="280"/>
      <c r="J10" s="281"/>
    </row>
    <row r="12" spans="1:10" x14ac:dyDescent="0.25">
      <c r="A12" s="30" t="s">
        <v>7</v>
      </c>
      <c r="B12" s="30" t="s">
        <v>78</v>
      </c>
      <c r="G12" s="282" t="s">
        <v>87</v>
      </c>
      <c r="H12" s="282"/>
      <c r="I12" s="120" t="s">
        <v>10</v>
      </c>
      <c r="J12" s="9" t="s">
        <v>88</v>
      </c>
    </row>
    <row r="13" spans="1:10" x14ac:dyDescent="0.25">
      <c r="G13" s="282" t="s">
        <v>12</v>
      </c>
      <c r="H13" s="282"/>
      <c r="I13" s="120" t="s">
        <v>10</v>
      </c>
      <c r="J13" s="11" t="s">
        <v>93</v>
      </c>
    </row>
    <row r="14" spans="1:10" x14ac:dyDescent="0.25">
      <c r="G14" s="282" t="s">
        <v>79</v>
      </c>
      <c r="H14" s="282"/>
      <c r="I14" s="120" t="s">
        <v>10</v>
      </c>
      <c r="J14" s="30" t="s">
        <v>80</v>
      </c>
    </row>
    <row r="15" spans="1:10" x14ac:dyDescent="0.25">
      <c r="A15" s="30" t="s">
        <v>18</v>
      </c>
      <c r="B15" s="9" t="s">
        <v>19</v>
      </c>
      <c r="C15" s="9"/>
      <c r="I15" s="120"/>
      <c r="J15" s="121" t="s">
        <v>81</v>
      </c>
    </row>
    <row r="16" spans="1:10" ht="16.5" thickBot="1" x14ac:dyDescent="0.3"/>
    <row r="17" spans="1:12" ht="26.25" customHeight="1" x14ac:dyDescent="0.25">
      <c r="A17" s="83" t="s">
        <v>20</v>
      </c>
      <c r="B17" s="84" t="s">
        <v>21</v>
      </c>
      <c r="C17" s="84" t="s">
        <v>22</v>
      </c>
      <c r="D17" s="84" t="s">
        <v>24</v>
      </c>
      <c r="E17" s="84" t="s">
        <v>25</v>
      </c>
      <c r="F17" s="86" t="s">
        <v>44</v>
      </c>
      <c r="G17" s="86" t="s">
        <v>45</v>
      </c>
      <c r="H17" s="271" t="s">
        <v>27</v>
      </c>
      <c r="I17" s="272"/>
      <c r="J17" s="87" t="s">
        <v>28</v>
      </c>
    </row>
    <row r="18" spans="1:12" ht="26.25" customHeight="1" x14ac:dyDescent="0.25">
      <c r="A18" s="88">
        <v>1</v>
      </c>
      <c r="B18" s="89">
        <f>'[1]403891'!E3</f>
        <v>44519</v>
      </c>
      <c r="C18" s="105">
        <f>'[1]403891'!A3</f>
        <v>403891</v>
      </c>
      <c r="D18" s="91" t="s">
        <v>82</v>
      </c>
      <c r="E18" s="91" t="s">
        <v>80</v>
      </c>
      <c r="F18" s="92">
        <v>2</v>
      </c>
      <c r="G18" s="122">
        <v>100</v>
      </c>
      <c r="H18" s="277">
        <v>14000</v>
      </c>
      <c r="I18" s="278"/>
      <c r="J18" s="94">
        <f>G18*H18</f>
        <v>1400000</v>
      </c>
      <c r="L18"/>
    </row>
    <row r="19" spans="1:12" ht="26.25" customHeight="1" x14ac:dyDescent="0.25">
      <c r="A19" s="88">
        <f>A18+1</f>
        <v>2</v>
      </c>
      <c r="B19" s="89">
        <f>'[1]403709'!E3</f>
        <v>44525</v>
      </c>
      <c r="C19" s="105">
        <f>'[1]403709'!A3</f>
        <v>403709</v>
      </c>
      <c r="D19" s="91" t="s">
        <v>82</v>
      </c>
      <c r="E19" s="91" t="s">
        <v>80</v>
      </c>
      <c r="F19" s="92">
        <v>5</v>
      </c>
      <c r="G19" s="123">
        <f>'[1]403709'!N8</f>
        <v>170.12350000000001</v>
      </c>
      <c r="H19" s="277">
        <v>14000</v>
      </c>
      <c r="I19" s="278"/>
      <c r="J19" s="94">
        <f t="shared" ref="J19:J20" si="0">G19*H19</f>
        <v>2381729</v>
      </c>
      <c r="L19"/>
    </row>
    <row r="20" spans="1:12" ht="26.25" customHeight="1" x14ac:dyDescent="0.25">
      <c r="A20" s="88">
        <f t="shared" ref="A20:A23" si="1">A19+1</f>
        <v>3</v>
      </c>
      <c r="B20" s="89">
        <f>'[1]403716'!E3</f>
        <v>44526</v>
      </c>
      <c r="C20" s="105">
        <f>'[1]403716'!A3</f>
        <v>403716</v>
      </c>
      <c r="D20" s="91" t="s">
        <v>82</v>
      </c>
      <c r="E20" s="91" t="s">
        <v>80</v>
      </c>
      <c r="F20" s="92">
        <v>3</v>
      </c>
      <c r="G20" s="123">
        <v>100</v>
      </c>
      <c r="H20" s="277">
        <v>14000</v>
      </c>
      <c r="I20" s="278"/>
      <c r="J20" s="94">
        <f t="shared" si="0"/>
        <v>1400000</v>
      </c>
      <c r="L20"/>
    </row>
    <row r="21" spans="1:12" ht="26.25" customHeight="1" x14ac:dyDescent="0.25">
      <c r="A21" s="88">
        <f t="shared" si="1"/>
        <v>4</v>
      </c>
      <c r="B21" s="89">
        <f>'[1]403724'!E3</f>
        <v>44527</v>
      </c>
      <c r="C21" s="105">
        <f>'[1]403724'!A3</f>
        <v>403724</v>
      </c>
      <c r="D21" s="91" t="s">
        <v>82</v>
      </c>
      <c r="E21" s="91" t="s">
        <v>80</v>
      </c>
      <c r="F21" s="92">
        <v>1</v>
      </c>
      <c r="G21" s="123">
        <v>100</v>
      </c>
      <c r="H21" s="277">
        <v>14000</v>
      </c>
      <c r="I21" s="278"/>
      <c r="J21" s="94">
        <f>G21*H21</f>
        <v>1400000</v>
      </c>
      <c r="L21"/>
    </row>
    <row r="22" spans="1:12" ht="26.25" customHeight="1" x14ac:dyDescent="0.25">
      <c r="A22" s="88">
        <f t="shared" si="1"/>
        <v>5</v>
      </c>
      <c r="B22" s="89">
        <f>'[1]403729'!E3</f>
        <v>44528</v>
      </c>
      <c r="C22" s="105">
        <f>'[1]403729'!A3</f>
        <v>403729</v>
      </c>
      <c r="D22" s="91" t="s">
        <v>82</v>
      </c>
      <c r="E22" s="91" t="s">
        <v>80</v>
      </c>
      <c r="F22" s="92">
        <v>6</v>
      </c>
      <c r="G22" s="123">
        <f>'[1]403729'!N9</f>
        <v>127.017</v>
      </c>
      <c r="H22" s="277">
        <v>14000</v>
      </c>
      <c r="I22" s="278"/>
      <c r="J22" s="94">
        <f>G22*H22</f>
        <v>1778238</v>
      </c>
      <c r="L22"/>
    </row>
    <row r="23" spans="1:12" ht="26.25" customHeight="1" x14ac:dyDescent="0.25">
      <c r="A23" s="88">
        <f t="shared" si="1"/>
        <v>6</v>
      </c>
      <c r="B23" s="89">
        <f>'[1]403738'!E3</f>
        <v>44530</v>
      </c>
      <c r="C23" s="105">
        <f>'[1]403738'!A3</f>
        <v>403738</v>
      </c>
      <c r="D23" s="91" t="s">
        <v>82</v>
      </c>
      <c r="E23" s="91" t="s">
        <v>80</v>
      </c>
      <c r="F23" s="92">
        <v>5</v>
      </c>
      <c r="G23" s="123">
        <f>'[1]403738'!N8</f>
        <v>173.45499999999998</v>
      </c>
      <c r="H23" s="277">
        <v>14000</v>
      </c>
      <c r="I23" s="278"/>
      <c r="J23" s="94">
        <f>G23*H23</f>
        <v>2428370</v>
      </c>
      <c r="L23"/>
    </row>
    <row r="24" spans="1:12" ht="32.25" customHeight="1" thickBot="1" x14ac:dyDescent="0.3">
      <c r="A24" s="263" t="s">
        <v>29</v>
      </c>
      <c r="B24" s="264"/>
      <c r="C24" s="264"/>
      <c r="D24" s="264"/>
      <c r="E24" s="264"/>
      <c r="F24" s="264"/>
      <c r="G24" s="264"/>
      <c r="H24" s="264"/>
      <c r="I24" s="265"/>
      <c r="J24" s="95">
        <f>SUM(J18:J23)</f>
        <v>10788337</v>
      </c>
      <c r="L24" s="117"/>
    </row>
    <row r="25" spans="1:12" x14ac:dyDescent="0.25">
      <c r="A25" s="266"/>
      <c r="B25" s="266"/>
      <c r="C25" s="96"/>
      <c r="D25" s="96"/>
      <c r="E25" s="96"/>
      <c r="F25" s="96"/>
      <c r="G25" s="96"/>
      <c r="H25" s="97"/>
      <c r="I25" s="97"/>
      <c r="J25" s="29"/>
      <c r="L25" s="117">
        <f>'[1]403891'!P10+'[1]403709'!P13+'[1]403716'!P11+'[1]403724'!P9+'[1]403729'!P14+'[1]403738'!P13</f>
        <v>7578288.6795000006</v>
      </c>
    </row>
    <row r="26" spans="1:12" x14ac:dyDescent="0.25">
      <c r="A26" s="96"/>
      <c r="B26" s="96"/>
      <c r="C26" s="96"/>
      <c r="D26" s="96"/>
      <c r="E26" s="96"/>
      <c r="F26" s="96"/>
      <c r="G26" s="28" t="s">
        <v>83</v>
      </c>
      <c r="H26" s="28"/>
      <c r="I26" s="97"/>
      <c r="J26" s="29">
        <f>J24*10%</f>
        <v>1078833.7</v>
      </c>
      <c r="L26" s="98"/>
    </row>
    <row r="27" spans="1:12" x14ac:dyDescent="0.25">
      <c r="A27" s="96"/>
      <c r="B27" s="96"/>
      <c r="C27" s="96"/>
      <c r="D27" s="96"/>
      <c r="E27" s="96"/>
      <c r="F27" s="96"/>
      <c r="G27" s="124" t="s">
        <v>84</v>
      </c>
      <c r="H27" s="124"/>
      <c r="I27" s="125"/>
      <c r="J27" s="126">
        <f>J24-J26</f>
        <v>9709503.3000000007</v>
      </c>
      <c r="L27" s="98"/>
    </row>
    <row r="28" spans="1:12" x14ac:dyDescent="0.25">
      <c r="A28" s="96"/>
      <c r="B28" s="96"/>
      <c r="C28" s="96"/>
      <c r="D28" s="96"/>
      <c r="E28" s="96"/>
      <c r="F28" s="96"/>
      <c r="G28" s="28" t="s">
        <v>62</v>
      </c>
      <c r="H28" s="28"/>
      <c r="I28" s="98" t="e">
        <f>#REF!*1%</f>
        <v>#REF!</v>
      </c>
      <c r="J28" s="29">
        <f>J27*1%</f>
        <v>97095.03300000001</v>
      </c>
    </row>
    <row r="29" spans="1:12" ht="16.5" thickBot="1" x14ac:dyDescent="0.3">
      <c r="A29" s="96"/>
      <c r="B29" s="96"/>
      <c r="C29" s="96"/>
      <c r="D29" s="96"/>
      <c r="E29" s="96"/>
      <c r="F29" s="96"/>
      <c r="G29" s="31" t="s">
        <v>31</v>
      </c>
      <c r="H29" s="31"/>
      <c r="I29" s="32">
        <f>I25*10%</f>
        <v>0</v>
      </c>
      <c r="J29" s="32">
        <f>J27*2%</f>
        <v>194190.06600000002</v>
      </c>
    </row>
    <row r="30" spans="1:12" x14ac:dyDescent="0.25">
      <c r="E30" s="1"/>
      <c r="F30" s="1"/>
      <c r="G30" s="33" t="s">
        <v>85</v>
      </c>
      <c r="H30" s="33"/>
      <c r="I30" s="34" t="e">
        <f>I24+I28</f>
        <v>#REF!</v>
      </c>
      <c r="J30" s="34">
        <f>J27+J28-J29</f>
        <v>9612408.2670000009</v>
      </c>
    </row>
    <row r="31" spans="1:12" x14ac:dyDescent="0.25">
      <c r="E31" s="1"/>
      <c r="F31" s="1"/>
      <c r="G31" s="33"/>
      <c r="H31" s="33"/>
      <c r="I31" s="34"/>
      <c r="J31" s="34"/>
    </row>
    <row r="32" spans="1:12" x14ac:dyDescent="0.25">
      <c r="A32" s="1" t="s">
        <v>86</v>
      </c>
      <c r="D32" s="1"/>
      <c r="E32" s="1"/>
      <c r="F32" s="1"/>
      <c r="G32" s="1"/>
      <c r="H32" s="33"/>
      <c r="I32" s="33"/>
      <c r="J32" s="34"/>
    </row>
    <row r="33" spans="1:10" x14ac:dyDescent="0.25">
      <c r="A33" s="127"/>
      <c r="D33" s="1"/>
      <c r="E33" s="1"/>
      <c r="F33" s="1"/>
      <c r="G33" s="1"/>
      <c r="H33" s="33"/>
      <c r="I33" s="33"/>
      <c r="J33" s="34"/>
    </row>
    <row r="34" spans="1:10" x14ac:dyDescent="0.25">
      <c r="D34" s="1"/>
      <c r="E34" s="1"/>
      <c r="F34" s="1"/>
      <c r="G34" s="1"/>
      <c r="H34" s="33"/>
      <c r="I34" s="33"/>
      <c r="J34" s="34"/>
    </row>
    <row r="35" spans="1:10" x14ac:dyDescent="0.25">
      <c r="A35" s="72" t="s">
        <v>33</v>
      </c>
    </row>
    <row r="36" spans="1:10" x14ac:dyDescent="0.25">
      <c r="A36" s="74" t="s">
        <v>34</v>
      </c>
      <c r="B36" s="128"/>
      <c r="C36" s="128"/>
      <c r="D36" s="129"/>
      <c r="E36" s="129"/>
      <c r="F36" s="129"/>
      <c r="G36" s="129"/>
    </row>
    <row r="37" spans="1:10" x14ac:dyDescent="0.25">
      <c r="A37" s="74" t="s">
        <v>35</v>
      </c>
      <c r="B37" s="128"/>
      <c r="C37" s="128"/>
      <c r="D37" s="129"/>
      <c r="E37" s="129"/>
      <c r="F37" s="129"/>
      <c r="G37" s="129"/>
    </row>
    <row r="38" spans="1:10" x14ac:dyDescent="0.25">
      <c r="A38" s="75" t="s">
        <v>36</v>
      </c>
      <c r="B38" s="130"/>
      <c r="C38" s="130"/>
      <c r="D38" s="129"/>
      <c r="E38" s="129"/>
      <c r="F38" s="129"/>
      <c r="G38" s="129"/>
    </row>
    <row r="39" spans="1:10" x14ac:dyDescent="0.25">
      <c r="A39" s="78" t="s">
        <v>0</v>
      </c>
      <c r="B39" s="131"/>
      <c r="C39" s="131"/>
      <c r="D39" s="129"/>
      <c r="E39" s="129"/>
      <c r="F39" s="129"/>
      <c r="G39" s="129"/>
    </row>
    <row r="40" spans="1:10" x14ac:dyDescent="0.25">
      <c r="A40" s="132"/>
      <c r="B40" s="132"/>
      <c r="C40" s="132"/>
    </row>
    <row r="41" spans="1:10" x14ac:dyDescent="0.25">
      <c r="H41" s="133" t="s">
        <v>48</v>
      </c>
      <c r="I41" s="275" t="str">
        <f>+J13</f>
        <v xml:space="preserve"> 11 Januari 2022</v>
      </c>
      <c r="J41" s="276"/>
    </row>
    <row r="45" spans="1:10" ht="18" customHeight="1" x14ac:dyDescent="0.25"/>
    <row r="46" spans="1:10" ht="17.25" customHeight="1" x14ac:dyDescent="0.25"/>
    <row r="48" spans="1:10" x14ac:dyDescent="0.25">
      <c r="H48" s="236" t="s">
        <v>38</v>
      </c>
      <c r="I48" s="236"/>
      <c r="J48" s="236"/>
    </row>
  </sheetData>
  <mergeCells count="15">
    <mergeCell ref="H18:I18"/>
    <mergeCell ref="A10:J10"/>
    <mergeCell ref="G12:H12"/>
    <mergeCell ref="G13:H13"/>
    <mergeCell ref="G14:H14"/>
    <mergeCell ref="H17:I17"/>
    <mergeCell ref="A25:B25"/>
    <mergeCell ref="I41:J41"/>
    <mergeCell ref="H48:J48"/>
    <mergeCell ref="H19:I19"/>
    <mergeCell ref="H20:I20"/>
    <mergeCell ref="H21:I21"/>
    <mergeCell ref="H22:I22"/>
    <mergeCell ref="H23:I23"/>
    <mergeCell ref="A24:I24"/>
  </mergeCells>
  <printOptions horizontalCentered="1"/>
  <pageMargins left="0.19685039370078741" right="0.19685039370078741" top="0.74803149606299213" bottom="0.74803149606299213" header="0.31496062992125984" footer="0.31496062992125984"/>
  <pageSetup paperSize="9" scale="85" orientation="portrait" horizontalDpi="4294967293" r:id="rId1"/>
  <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41"/>
  <sheetViews>
    <sheetView topLeftCell="A112" workbookViewId="0">
      <selection activeCell="J120" sqref="J120"/>
    </sheetView>
  </sheetViews>
  <sheetFormatPr defaultRowHeight="15.75" x14ac:dyDescent="0.25"/>
  <cols>
    <col min="1" max="1" width="6.42578125" style="30" customWidth="1"/>
    <col min="2" max="2" width="11.5703125" style="30" customWidth="1"/>
    <col min="3" max="3" width="10" style="30" customWidth="1"/>
    <col min="4" max="4" width="26.42578125" style="30" customWidth="1"/>
    <col min="5" max="5" width="13.85546875" style="30" customWidth="1"/>
    <col min="6" max="6" width="6.85546875" style="30" bestFit="1" customWidth="1"/>
    <col min="7" max="7" width="6.42578125" style="30" customWidth="1"/>
    <col min="8" max="8" width="14.140625" style="117" bestFit="1" customWidth="1"/>
    <col min="9" max="9" width="1.5703125" style="117" customWidth="1"/>
    <col min="10" max="10" width="19.5703125" style="30" customWidth="1"/>
    <col min="11" max="11" width="9.140625" style="30"/>
    <col min="12" max="12" width="15.7109375" style="30" bestFit="1" customWidth="1"/>
    <col min="13" max="16384" width="9.140625" style="30"/>
  </cols>
  <sheetData>
    <row r="2" spans="1:10" x14ac:dyDescent="0.25">
      <c r="A2" s="1" t="s">
        <v>0</v>
      </c>
    </row>
    <row r="3" spans="1:10" x14ac:dyDescent="0.25">
      <c r="A3" s="5" t="s">
        <v>1</v>
      </c>
    </row>
    <row r="4" spans="1:10" x14ac:dyDescent="0.25">
      <c r="A4" s="5" t="s">
        <v>2</v>
      </c>
    </row>
    <row r="5" spans="1:10" x14ac:dyDescent="0.25">
      <c r="A5" s="5" t="s">
        <v>3</v>
      </c>
    </row>
    <row r="6" spans="1:10" x14ac:dyDescent="0.25">
      <c r="A6" s="5" t="s">
        <v>4</v>
      </c>
    </row>
    <row r="7" spans="1:10" x14ac:dyDescent="0.25">
      <c r="A7" s="5" t="s">
        <v>5</v>
      </c>
    </row>
    <row r="9" spans="1:10" ht="16.5" thickBot="1" x14ac:dyDescent="0.3">
      <c r="A9" s="118"/>
      <c r="B9" s="118"/>
      <c r="C9" s="118"/>
      <c r="D9" s="118"/>
      <c r="E9" s="118"/>
      <c r="F9" s="118"/>
      <c r="G9" s="118"/>
      <c r="H9" s="119"/>
      <c r="I9" s="119"/>
      <c r="J9" s="118"/>
    </row>
    <row r="10" spans="1:10" ht="23.25" customHeight="1" thickBot="1" x14ac:dyDescent="0.3">
      <c r="A10" s="279" t="s">
        <v>6</v>
      </c>
      <c r="B10" s="280"/>
      <c r="C10" s="280"/>
      <c r="D10" s="280"/>
      <c r="E10" s="280"/>
      <c r="F10" s="280"/>
      <c r="G10" s="280"/>
      <c r="H10" s="280"/>
      <c r="I10" s="280"/>
      <c r="J10" s="281"/>
    </row>
    <row r="12" spans="1:10" x14ac:dyDescent="0.25">
      <c r="A12" s="165" t="s">
        <v>7</v>
      </c>
      <c r="B12" s="165" t="s">
        <v>78</v>
      </c>
      <c r="C12" s="165"/>
      <c r="D12" s="165"/>
      <c r="E12" s="165"/>
      <c r="F12" s="165"/>
      <c r="G12" s="293" t="s">
        <v>87</v>
      </c>
      <c r="H12" s="293"/>
      <c r="I12" s="179" t="s">
        <v>10</v>
      </c>
      <c r="J12" s="9" t="s">
        <v>280</v>
      </c>
    </row>
    <row r="13" spans="1:10" x14ac:dyDescent="0.25">
      <c r="A13" s="165"/>
      <c r="B13" s="165"/>
      <c r="C13" s="165"/>
      <c r="D13" s="165"/>
      <c r="E13" s="165"/>
      <c r="F13" s="165"/>
      <c r="G13" s="293" t="s">
        <v>12</v>
      </c>
      <c r="H13" s="293"/>
      <c r="I13" s="179" t="s">
        <v>10</v>
      </c>
      <c r="J13" s="11" t="s">
        <v>271</v>
      </c>
    </row>
    <row r="14" spans="1:10" x14ac:dyDescent="0.25">
      <c r="A14" s="165"/>
      <c r="B14" s="165"/>
      <c r="C14" s="165"/>
      <c r="D14" s="165"/>
      <c r="E14" s="165"/>
      <c r="F14" s="165"/>
      <c r="G14" s="293" t="s">
        <v>79</v>
      </c>
      <c r="H14" s="293"/>
      <c r="I14" s="179" t="s">
        <v>10</v>
      </c>
      <c r="J14" s="165" t="s">
        <v>276</v>
      </c>
    </row>
    <row r="15" spans="1:10" x14ac:dyDescent="0.25">
      <c r="A15" s="165" t="s">
        <v>18</v>
      </c>
      <c r="B15" s="165" t="s">
        <v>19</v>
      </c>
      <c r="C15" s="165"/>
      <c r="D15" s="165"/>
      <c r="E15" s="165"/>
      <c r="F15" s="165"/>
      <c r="G15" s="165"/>
      <c r="H15" s="180"/>
      <c r="I15" s="179"/>
      <c r="J15" s="165" t="s">
        <v>13</v>
      </c>
    </row>
    <row r="16" spans="1:10" ht="16.5" thickBot="1" x14ac:dyDescent="0.3"/>
    <row r="17" spans="1:12" ht="26.25" customHeight="1" thickBot="1" x14ac:dyDescent="0.3">
      <c r="A17" s="181" t="s">
        <v>20</v>
      </c>
      <c r="B17" s="182" t="s">
        <v>21</v>
      </c>
      <c r="C17" s="182" t="s">
        <v>22</v>
      </c>
      <c r="D17" s="182" t="s">
        <v>24</v>
      </c>
      <c r="E17" s="182" t="s">
        <v>25</v>
      </c>
      <c r="F17" s="183" t="s">
        <v>44</v>
      </c>
      <c r="G17" s="183" t="s">
        <v>45</v>
      </c>
      <c r="H17" s="294" t="s">
        <v>27</v>
      </c>
      <c r="I17" s="295"/>
      <c r="J17" s="184" t="s">
        <v>28</v>
      </c>
    </row>
    <row r="18" spans="1:12" ht="43.5" customHeight="1" x14ac:dyDescent="0.25">
      <c r="A18" s="186">
        <v>1</v>
      </c>
      <c r="B18" s="187">
        <f>'[9]403955'!E3</f>
        <v>44531</v>
      </c>
      <c r="C18" s="188">
        <f>'[9]403955'!A3</f>
        <v>403955</v>
      </c>
      <c r="D18" s="189" t="s">
        <v>279</v>
      </c>
      <c r="E18" s="189" t="s">
        <v>277</v>
      </c>
      <c r="F18" s="190">
        <v>5</v>
      </c>
      <c r="G18" s="191">
        <f>'[9]403955'!N8</f>
        <v>93.15</v>
      </c>
      <c r="H18" s="296">
        <v>7000</v>
      </c>
      <c r="I18" s="296"/>
      <c r="J18" s="199">
        <f>G18*H18</f>
        <v>652050</v>
      </c>
      <c r="L18"/>
    </row>
    <row r="19" spans="1:12" ht="43.5" customHeight="1" x14ac:dyDescent="0.25">
      <c r="A19" s="88">
        <f>A18+1</f>
        <v>2</v>
      </c>
      <c r="B19" s="89">
        <f>'[9]403743'!E3</f>
        <v>44531</v>
      </c>
      <c r="C19" s="105">
        <f>'[9]403743'!A3</f>
        <v>403743</v>
      </c>
      <c r="D19" s="91" t="s">
        <v>279</v>
      </c>
      <c r="E19" s="91" t="s">
        <v>277</v>
      </c>
      <c r="F19" s="122">
        <v>48</v>
      </c>
      <c r="G19" s="134">
        <f>'[9]403743'!N51</f>
        <v>665.11450000000025</v>
      </c>
      <c r="H19" s="283">
        <v>7000</v>
      </c>
      <c r="I19" s="283"/>
      <c r="J19" s="135">
        <f t="shared" ref="J19:J82" si="0">G19*H19</f>
        <v>4655801.5000000019</v>
      </c>
      <c r="L19"/>
    </row>
    <row r="20" spans="1:12" ht="43.5" customHeight="1" x14ac:dyDescent="0.25">
      <c r="A20" s="88">
        <f t="shared" ref="A20:A49" si="1">A19+1</f>
        <v>3</v>
      </c>
      <c r="B20" s="89">
        <f>'[9]403958'!E3</f>
        <v>44532</v>
      </c>
      <c r="C20" s="105">
        <f>'[9]403958'!A3</f>
        <v>403958</v>
      </c>
      <c r="D20" s="91" t="s">
        <v>279</v>
      </c>
      <c r="E20" s="91" t="s">
        <v>277</v>
      </c>
      <c r="F20" s="122">
        <v>30</v>
      </c>
      <c r="G20" s="134">
        <f>'[9]403958'!N33</f>
        <v>506.56300000000005</v>
      </c>
      <c r="H20" s="283">
        <v>7000</v>
      </c>
      <c r="I20" s="283"/>
      <c r="J20" s="135">
        <f t="shared" si="0"/>
        <v>3545941.0000000005</v>
      </c>
      <c r="L20"/>
    </row>
    <row r="21" spans="1:12" ht="43.5" customHeight="1" x14ac:dyDescent="0.25">
      <c r="A21" s="88">
        <f t="shared" si="1"/>
        <v>4</v>
      </c>
      <c r="B21" s="89">
        <f>'[9]403747'!E3</f>
        <v>44532</v>
      </c>
      <c r="C21" s="105">
        <f>'[9]403747'!A3</f>
        <v>403747</v>
      </c>
      <c r="D21" s="91" t="s">
        <v>279</v>
      </c>
      <c r="E21" s="91" t="s">
        <v>277</v>
      </c>
      <c r="F21" s="122">
        <v>77</v>
      </c>
      <c r="G21" s="134">
        <f>'[9]403747'!N80</f>
        <v>1241.1427499999998</v>
      </c>
      <c r="H21" s="283">
        <v>7000</v>
      </c>
      <c r="I21" s="283"/>
      <c r="J21" s="135">
        <f t="shared" si="0"/>
        <v>8687999.2499999981</v>
      </c>
      <c r="L21"/>
    </row>
    <row r="22" spans="1:12" ht="43.5" customHeight="1" x14ac:dyDescent="0.25">
      <c r="A22" s="88">
        <f t="shared" si="1"/>
        <v>5</v>
      </c>
      <c r="B22" s="89">
        <f>'[9]403750'!E3</f>
        <v>44532</v>
      </c>
      <c r="C22" s="105">
        <f>'[9]403750'!A3</f>
        <v>403750</v>
      </c>
      <c r="D22" s="91" t="s">
        <v>279</v>
      </c>
      <c r="E22" s="91" t="s">
        <v>277</v>
      </c>
      <c r="F22" s="122">
        <v>40</v>
      </c>
      <c r="G22" s="134">
        <f>'[9]403750'!N43</f>
        <v>967.36850000000004</v>
      </c>
      <c r="H22" s="283">
        <v>7000</v>
      </c>
      <c r="I22" s="283"/>
      <c r="J22" s="135">
        <f t="shared" si="0"/>
        <v>6771579.5</v>
      </c>
      <c r="L22"/>
    </row>
    <row r="23" spans="1:12" ht="43.5" customHeight="1" x14ac:dyDescent="0.25">
      <c r="A23" s="88">
        <f t="shared" si="1"/>
        <v>6</v>
      </c>
      <c r="B23" s="89">
        <f>'[9]404357'!E3</f>
        <v>44533</v>
      </c>
      <c r="C23" s="105">
        <f>'[9]404357'!A3</f>
        <v>404357</v>
      </c>
      <c r="D23" s="91" t="s">
        <v>279</v>
      </c>
      <c r="E23" s="91" t="s">
        <v>277</v>
      </c>
      <c r="F23" s="122">
        <v>18</v>
      </c>
      <c r="G23" s="134">
        <f>'[9]404357'!N21</f>
        <v>388.72450000000003</v>
      </c>
      <c r="H23" s="283">
        <v>7000</v>
      </c>
      <c r="I23" s="283"/>
      <c r="J23" s="135">
        <f t="shared" si="0"/>
        <v>2721071.5000000005</v>
      </c>
      <c r="L23"/>
    </row>
    <row r="24" spans="1:12" ht="43.5" customHeight="1" x14ac:dyDescent="0.25">
      <c r="A24" s="88">
        <f t="shared" si="1"/>
        <v>7</v>
      </c>
      <c r="B24" s="89">
        <f>'[9]405801'!E3</f>
        <v>44533</v>
      </c>
      <c r="C24" s="105">
        <f>'[9]405801'!A3</f>
        <v>405801</v>
      </c>
      <c r="D24" s="91" t="s">
        <v>279</v>
      </c>
      <c r="E24" s="91" t="s">
        <v>277</v>
      </c>
      <c r="F24" s="122">
        <v>121</v>
      </c>
      <c r="G24" s="134">
        <f>'[9]405801'!N124</f>
        <v>2323.2737500000003</v>
      </c>
      <c r="H24" s="283">
        <v>7000</v>
      </c>
      <c r="I24" s="283"/>
      <c r="J24" s="135">
        <f t="shared" si="0"/>
        <v>16262916.250000002</v>
      </c>
      <c r="L24"/>
    </row>
    <row r="25" spans="1:12" ht="43.5" customHeight="1" x14ac:dyDescent="0.25">
      <c r="A25" s="88">
        <f t="shared" si="1"/>
        <v>8</v>
      </c>
      <c r="B25" s="89">
        <f>'[9]405803'!E3</f>
        <v>44533</v>
      </c>
      <c r="C25" s="105">
        <f>'[9]405803'!A3</f>
        <v>405803</v>
      </c>
      <c r="D25" s="91" t="s">
        <v>279</v>
      </c>
      <c r="E25" s="91" t="s">
        <v>277</v>
      </c>
      <c r="F25" s="122">
        <v>14</v>
      </c>
      <c r="G25" s="134">
        <f>'[9]405803'!N17</f>
        <v>498.58100000000002</v>
      </c>
      <c r="H25" s="283">
        <v>7000</v>
      </c>
      <c r="I25" s="283"/>
      <c r="J25" s="135">
        <f t="shared" si="0"/>
        <v>3490067</v>
      </c>
      <c r="L25"/>
    </row>
    <row r="26" spans="1:12" ht="43.5" customHeight="1" x14ac:dyDescent="0.25">
      <c r="A26" s="88">
        <f t="shared" si="1"/>
        <v>9</v>
      </c>
      <c r="B26" s="89">
        <f>'[9]406110'!E3</f>
        <v>44534</v>
      </c>
      <c r="C26" s="200">
        <f>'[9]406110'!A3</f>
        <v>406110</v>
      </c>
      <c r="D26" s="91" t="s">
        <v>279</v>
      </c>
      <c r="E26" s="91" t="s">
        <v>277</v>
      </c>
      <c r="F26" s="122">
        <v>23</v>
      </c>
      <c r="G26" s="134">
        <f>'[9]406110'!N26</f>
        <v>396.68149999999997</v>
      </c>
      <c r="H26" s="283">
        <v>7000</v>
      </c>
      <c r="I26" s="283"/>
      <c r="J26" s="135">
        <f t="shared" si="0"/>
        <v>2776770.5</v>
      </c>
      <c r="L26"/>
    </row>
    <row r="27" spans="1:12" ht="43.5" customHeight="1" x14ac:dyDescent="0.25">
      <c r="A27" s="88">
        <f t="shared" si="1"/>
        <v>10</v>
      </c>
      <c r="B27" s="89">
        <f>'[9]405810'!E3</f>
        <v>44534</v>
      </c>
      <c r="C27" s="105">
        <f>'[9]405810'!A3</f>
        <v>405810</v>
      </c>
      <c r="D27" s="91" t="s">
        <v>279</v>
      </c>
      <c r="E27" s="91" t="s">
        <v>277</v>
      </c>
      <c r="F27" s="122">
        <v>115</v>
      </c>
      <c r="G27" s="134">
        <f>'[9]405810'!N118</f>
        <v>2424.3525000000004</v>
      </c>
      <c r="H27" s="283">
        <v>7000</v>
      </c>
      <c r="I27" s="283"/>
      <c r="J27" s="135">
        <f t="shared" si="0"/>
        <v>16970467.500000004</v>
      </c>
      <c r="L27"/>
    </row>
    <row r="28" spans="1:12" ht="43.5" customHeight="1" x14ac:dyDescent="0.25">
      <c r="A28" s="88">
        <f t="shared" si="1"/>
        <v>11</v>
      </c>
      <c r="B28" s="89">
        <f>'[9]405812'!E3</f>
        <v>44534</v>
      </c>
      <c r="C28" s="105">
        <f>'[9]405812'!A3</f>
        <v>405812</v>
      </c>
      <c r="D28" s="91" t="s">
        <v>279</v>
      </c>
      <c r="E28" s="91" t="s">
        <v>277</v>
      </c>
      <c r="F28" s="122">
        <v>26</v>
      </c>
      <c r="G28" s="134">
        <f>'[9]405812'!N29</f>
        <v>300.37250000000006</v>
      </c>
      <c r="H28" s="283">
        <v>7000</v>
      </c>
      <c r="I28" s="283"/>
      <c r="J28" s="135">
        <f t="shared" si="0"/>
        <v>2102607.5000000005</v>
      </c>
      <c r="L28"/>
    </row>
    <row r="29" spans="1:12" ht="43.5" customHeight="1" x14ac:dyDescent="0.25">
      <c r="A29" s="88">
        <f t="shared" si="1"/>
        <v>12</v>
      </c>
      <c r="B29" s="89">
        <f>'[9]406113'!E3</f>
        <v>44535</v>
      </c>
      <c r="C29" s="105">
        <f>'[9]406113'!A3</f>
        <v>406113</v>
      </c>
      <c r="D29" s="91" t="s">
        <v>279</v>
      </c>
      <c r="E29" s="91" t="s">
        <v>277</v>
      </c>
      <c r="F29" s="122">
        <v>24</v>
      </c>
      <c r="G29" s="134">
        <f>'[9]406113'!N27</f>
        <v>443.36475000000002</v>
      </c>
      <c r="H29" s="283">
        <v>7000</v>
      </c>
      <c r="I29" s="283"/>
      <c r="J29" s="135">
        <f t="shared" si="0"/>
        <v>3103553.25</v>
      </c>
      <c r="L29"/>
    </row>
    <row r="30" spans="1:12" ht="43.5" customHeight="1" x14ac:dyDescent="0.25">
      <c r="A30" s="88">
        <f t="shared" si="1"/>
        <v>13</v>
      </c>
      <c r="B30" s="89">
        <f>'[9]405817'!E3</f>
        <v>44535</v>
      </c>
      <c r="C30" s="105">
        <f>'[9]405817'!A3</f>
        <v>405817</v>
      </c>
      <c r="D30" s="91" t="s">
        <v>279</v>
      </c>
      <c r="E30" s="91" t="s">
        <v>277</v>
      </c>
      <c r="F30" s="122">
        <v>31</v>
      </c>
      <c r="G30" s="134">
        <f>'[9]405817'!N34</f>
        <v>955.35500000000036</v>
      </c>
      <c r="H30" s="283">
        <v>7000</v>
      </c>
      <c r="I30" s="283"/>
      <c r="J30" s="135">
        <f t="shared" si="0"/>
        <v>6687485.0000000028</v>
      </c>
      <c r="L30"/>
    </row>
    <row r="31" spans="1:12" ht="43.5" customHeight="1" x14ac:dyDescent="0.25">
      <c r="A31" s="88">
        <f t="shared" si="1"/>
        <v>14</v>
      </c>
      <c r="B31" s="89">
        <f>'[9]405819'!E3</f>
        <v>44535</v>
      </c>
      <c r="C31" s="105">
        <f>'[9]405819'!A3</f>
        <v>405819</v>
      </c>
      <c r="D31" s="91" t="s">
        <v>279</v>
      </c>
      <c r="E31" s="91" t="s">
        <v>277</v>
      </c>
      <c r="F31" s="122">
        <v>141</v>
      </c>
      <c r="G31" s="134">
        <f>'[9]405819'!N144</f>
        <v>2940.7517500000004</v>
      </c>
      <c r="H31" s="283">
        <v>7000</v>
      </c>
      <c r="I31" s="283"/>
      <c r="J31" s="135">
        <f t="shared" si="0"/>
        <v>20585262.250000004</v>
      </c>
      <c r="L31"/>
    </row>
    <row r="32" spans="1:12" ht="43.5" customHeight="1" x14ac:dyDescent="0.25">
      <c r="A32" s="88">
        <f t="shared" si="1"/>
        <v>15</v>
      </c>
      <c r="B32" s="89">
        <f>'[9]403960'!E3</f>
        <v>44536</v>
      </c>
      <c r="C32" s="105">
        <f>'[9]403960'!A3</f>
        <v>403960</v>
      </c>
      <c r="D32" s="91" t="s">
        <v>279</v>
      </c>
      <c r="E32" s="91" t="s">
        <v>277</v>
      </c>
      <c r="F32" s="122">
        <v>9</v>
      </c>
      <c r="G32" s="134">
        <f>'[9]403960'!N12</f>
        <v>101.4465</v>
      </c>
      <c r="H32" s="283">
        <v>7000</v>
      </c>
      <c r="I32" s="283"/>
      <c r="J32" s="135">
        <f t="shared" si="0"/>
        <v>710125.5</v>
      </c>
      <c r="L32"/>
    </row>
    <row r="33" spans="1:12" ht="43.5" customHeight="1" x14ac:dyDescent="0.25">
      <c r="A33" s="88">
        <f t="shared" si="1"/>
        <v>16</v>
      </c>
      <c r="B33" s="89">
        <f>'[9]405825'!E3</f>
        <v>44536</v>
      </c>
      <c r="C33" s="105">
        <f>'[9]405825'!A3</f>
        <v>405825</v>
      </c>
      <c r="D33" s="91" t="s">
        <v>279</v>
      </c>
      <c r="E33" s="91" t="s">
        <v>277</v>
      </c>
      <c r="F33" s="122">
        <v>44</v>
      </c>
      <c r="G33" s="134">
        <f>'[9]405825'!N47</f>
        <v>888.76425000000006</v>
      </c>
      <c r="H33" s="283">
        <v>7000</v>
      </c>
      <c r="I33" s="283"/>
      <c r="J33" s="135">
        <f t="shared" si="0"/>
        <v>6221349.75</v>
      </c>
      <c r="L33"/>
    </row>
    <row r="34" spans="1:12" ht="43.5" customHeight="1" x14ac:dyDescent="0.25">
      <c r="A34" s="88">
        <f t="shared" si="1"/>
        <v>17</v>
      </c>
      <c r="B34" s="89">
        <f>'[9]404048'!E3</f>
        <v>44537</v>
      </c>
      <c r="C34" s="105">
        <f>'[9]404048'!A3</f>
        <v>404048</v>
      </c>
      <c r="D34" s="91" t="s">
        <v>279</v>
      </c>
      <c r="E34" s="91" t="s">
        <v>277</v>
      </c>
      <c r="F34" s="122">
        <v>31</v>
      </c>
      <c r="G34" s="134">
        <f>'[9]404048'!N34</f>
        <v>562.07200000000012</v>
      </c>
      <c r="H34" s="283">
        <v>7000</v>
      </c>
      <c r="I34" s="283"/>
      <c r="J34" s="135">
        <f t="shared" si="0"/>
        <v>3934504.0000000009</v>
      </c>
      <c r="L34"/>
    </row>
    <row r="35" spans="1:12" ht="43.5" customHeight="1" x14ac:dyDescent="0.25">
      <c r="A35" s="88">
        <f t="shared" si="1"/>
        <v>18</v>
      </c>
      <c r="B35" s="89">
        <f>'[9]405830'!E3</f>
        <v>44537</v>
      </c>
      <c r="C35" s="105">
        <f>'[9]405830'!A3</f>
        <v>405830</v>
      </c>
      <c r="D35" s="91" t="s">
        <v>279</v>
      </c>
      <c r="E35" s="91" t="s">
        <v>277</v>
      </c>
      <c r="F35" s="122">
        <v>98</v>
      </c>
      <c r="G35" s="134">
        <f>'[9]405830'!N101</f>
        <v>2071.3372499999996</v>
      </c>
      <c r="H35" s="283">
        <v>7000</v>
      </c>
      <c r="I35" s="283"/>
      <c r="J35" s="135">
        <f t="shared" si="0"/>
        <v>14499360.749999996</v>
      </c>
      <c r="L35"/>
    </row>
    <row r="36" spans="1:12" ht="43.5" customHeight="1" x14ac:dyDescent="0.25">
      <c r="A36" s="88">
        <f t="shared" si="1"/>
        <v>19</v>
      </c>
      <c r="B36" s="89">
        <f>'[9]405832'!E3</f>
        <v>44537</v>
      </c>
      <c r="C36" s="105">
        <f>'[9]405832'!A3</f>
        <v>405832</v>
      </c>
      <c r="D36" s="91" t="s">
        <v>279</v>
      </c>
      <c r="E36" s="91" t="s">
        <v>277</v>
      </c>
      <c r="F36" s="122">
        <v>67</v>
      </c>
      <c r="G36" s="134">
        <f>'[9]405832'!N70</f>
        <v>1167.0232500000004</v>
      </c>
      <c r="H36" s="283">
        <v>7000</v>
      </c>
      <c r="I36" s="283"/>
      <c r="J36" s="135">
        <f t="shared" si="0"/>
        <v>8169162.7500000028</v>
      </c>
      <c r="L36"/>
    </row>
    <row r="37" spans="1:12" ht="43.5" customHeight="1" x14ac:dyDescent="0.25">
      <c r="A37" s="88">
        <f t="shared" si="1"/>
        <v>20</v>
      </c>
      <c r="B37" s="89">
        <f>'[9]406115'!E3</f>
        <v>44538</v>
      </c>
      <c r="C37" s="105">
        <f>'[9]406115'!A3</f>
        <v>406115</v>
      </c>
      <c r="D37" s="91" t="s">
        <v>279</v>
      </c>
      <c r="E37" s="91" t="s">
        <v>277</v>
      </c>
      <c r="F37" s="122">
        <v>29</v>
      </c>
      <c r="G37" s="134">
        <f>'[9]406115'!N32</f>
        <v>495.06825000000003</v>
      </c>
      <c r="H37" s="283">
        <v>7000</v>
      </c>
      <c r="I37" s="283"/>
      <c r="J37" s="135">
        <f t="shared" si="0"/>
        <v>3465477.7500000005</v>
      </c>
      <c r="L37"/>
    </row>
    <row r="38" spans="1:12" ht="43.5" customHeight="1" x14ac:dyDescent="0.25">
      <c r="A38" s="88">
        <f t="shared" si="1"/>
        <v>21</v>
      </c>
      <c r="B38" s="89">
        <f>'[9]405839'!E3</f>
        <v>44538</v>
      </c>
      <c r="C38" s="105">
        <f>'[9]405839'!A3</f>
        <v>405839</v>
      </c>
      <c r="D38" s="91" t="s">
        <v>279</v>
      </c>
      <c r="E38" s="91" t="s">
        <v>277</v>
      </c>
      <c r="F38" s="122">
        <v>19</v>
      </c>
      <c r="G38" s="134">
        <f>'[9]405839'!N22</f>
        <v>382.12774999999988</v>
      </c>
      <c r="H38" s="283">
        <v>7000</v>
      </c>
      <c r="I38" s="283"/>
      <c r="J38" s="135">
        <f t="shared" si="0"/>
        <v>2674894.2499999991</v>
      </c>
      <c r="L38"/>
    </row>
    <row r="39" spans="1:12" ht="43.5" customHeight="1" x14ac:dyDescent="0.25">
      <c r="A39" s="88">
        <f t="shared" si="1"/>
        <v>22</v>
      </c>
      <c r="B39" s="89">
        <f>'[9]405841'!E3</f>
        <v>44538</v>
      </c>
      <c r="C39" s="105">
        <f>'[9]405841'!A3</f>
        <v>405841</v>
      </c>
      <c r="D39" s="91" t="s">
        <v>279</v>
      </c>
      <c r="E39" s="91" t="s">
        <v>277</v>
      </c>
      <c r="F39" s="122">
        <v>122</v>
      </c>
      <c r="G39" s="134">
        <f>'[9]405841'!N125</f>
        <v>2599.00225</v>
      </c>
      <c r="H39" s="283">
        <v>7000</v>
      </c>
      <c r="I39" s="283"/>
      <c r="J39" s="135">
        <f t="shared" si="0"/>
        <v>18193015.75</v>
      </c>
      <c r="L39"/>
    </row>
    <row r="40" spans="1:12" ht="43.5" customHeight="1" x14ac:dyDescent="0.25">
      <c r="A40" s="88">
        <f t="shared" si="1"/>
        <v>23</v>
      </c>
      <c r="B40" s="89">
        <f>'[9]404380'!E3</f>
        <v>44539</v>
      </c>
      <c r="C40" s="105">
        <f>'[9]404380'!A3</f>
        <v>404380</v>
      </c>
      <c r="D40" s="91" t="s">
        <v>279</v>
      </c>
      <c r="E40" s="91" t="s">
        <v>277</v>
      </c>
      <c r="F40" s="122">
        <v>19</v>
      </c>
      <c r="G40" s="134">
        <f>'[9]404380'!N22</f>
        <v>386.62924999999996</v>
      </c>
      <c r="H40" s="283">
        <v>7000</v>
      </c>
      <c r="I40" s="283"/>
      <c r="J40" s="135">
        <f t="shared" si="0"/>
        <v>2706404.7499999995</v>
      </c>
      <c r="L40"/>
    </row>
    <row r="41" spans="1:12" ht="43.5" customHeight="1" x14ac:dyDescent="0.25">
      <c r="A41" s="88">
        <f t="shared" si="1"/>
        <v>24</v>
      </c>
      <c r="B41" s="89">
        <f>'[9]405846'!E3</f>
        <v>44539</v>
      </c>
      <c r="C41" s="105">
        <f>'[9]405846'!A3</f>
        <v>405846</v>
      </c>
      <c r="D41" s="91" t="s">
        <v>279</v>
      </c>
      <c r="E41" s="91" t="s">
        <v>277</v>
      </c>
      <c r="F41" s="122">
        <v>55</v>
      </c>
      <c r="G41" s="134">
        <f>'[9]405846'!N58</f>
        <v>1332.6124999999997</v>
      </c>
      <c r="H41" s="283">
        <v>7000</v>
      </c>
      <c r="I41" s="283"/>
      <c r="J41" s="135">
        <f t="shared" si="0"/>
        <v>9328287.4999999981</v>
      </c>
      <c r="L41"/>
    </row>
    <row r="42" spans="1:12" ht="43.5" customHeight="1" x14ac:dyDescent="0.25">
      <c r="A42" s="88">
        <f t="shared" si="1"/>
        <v>25</v>
      </c>
      <c r="B42" s="89">
        <f>'[9]405848'!E3</f>
        <v>44539</v>
      </c>
      <c r="C42" s="105">
        <f>'[9]405848'!A3</f>
        <v>405848</v>
      </c>
      <c r="D42" s="91" t="s">
        <v>279</v>
      </c>
      <c r="E42" s="91" t="s">
        <v>277</v>
      </c>
      <c r="F42" s="122">
        <v>89</v>
      </c>
      <c r="G42" s="134">
        <f>'[9]405848'!N92</f>
        <v>1785.8685000000009</v>
      </c>
      <c r="H42" s="283">
        <v>7000</v>
      </c>
      <c r="I42" s="283"/>
      <c r="J42" s="135">
        <f t="shared" si="0"/>
        <v>12501079.500000007</v>
      </c>
      <c r="L42"/>
    </row>
    <row r="43" spans="1:12" ht="43.5" customHeight="1" x14ac:dyDescent="0.25">
      <c r="A43" s="88">
        <f t="shared" si="1"/>
        <v>26</v>
      </c>
      <c r="B43" s="89">
        <f>'[9]406117'!E3</f>
        <v>44540</v>
      </c>
      <c r="C43" s="105">
        <f>'[9]406117'!A3</f>
        <v>406117</v>
      </c>
      <c r="D43" s="91" t="s">
        <v>279</v>
      </c>
      <c r="E43" s="91" t="s">
        <v>277</v>
      </c>
      <c r="F43" s="122">
        <v>24</v>
      </c>
      <c r="G43" s="134">
        <f>'[9]406117'!N27</f>
        <v>476.63100000000003</v>
      </c>
      <c r="H43" s="283">
        <v>7000</v>
      </c>
      <c r="I43" s="283"/>
      <c r="J43" s="135">
        <f t="shared" si="0"/>
        <v>3336417</v>
      </c>
      <c r="L43"/>
    </row>
    <row r="44" spans="1:12" ht="43.5" customHeight="1" x14ac:dyDescent="0.25">
      <c r="A44" s="88">
        <f t="shared" si="1"/>
        <v>27</v>
      </c>
      <c r="B44" s="89">
        <f>'[9]406452'!E3</f>
        <v>44540</v>
      </c>
      <c r="C44" s="105">
        <f>'[9]406452'!A3</f>
        <v>406452</v>
      </c>
      <c r="D44" s="91" t="s">
        <v>279</v>
      </c>
      <c r="E44" s="91" t="s">
        <v>277</v>
      </c>
      <c r="F44" s="122">
        <v>145</v>
      </c>
      <c r="G44" s="134">
        <f>'[9]406452'!N148</f>
        <v>3035.8927500000004</v>
      </c>
      <c r="H44" s="283">
        <v>7000</v>
      </c>
      <c r="I44" s="283"/>
      <c r="J44" s="135">
        <f t="shared" si="0"/>
        <v>21251249.250000004</v>
      </c>
      <c r="L44"/>
    </row>
    <row r="45" spans="1:12" ht="43.5" customHeight="1" x14ac:dyDescent="0.25">
      <c r="A45" s="88">
        <f t="shared" si="1"/>
        <v>28</v>
      </c>
      <c r="B45" s="89">
        <f>'[9]403963'!E3</f>
        <v>44541</v>
      </c>
      <c r="C45" s="105">
        <f>'[9]403963'!A3</f>
        <v>403963</v>
      </c>
      <c r="D45" s="91" t="s">
        <v>279</v>
      </c>
      <c r="E45" s="91" t="s">
        <v>277</v>
      </c>
      <c r="F45" s="122">
        <v>25</v>
      </c>
      <c r="G45" s="134">
        <f>'[9]403963'!N28</f>
        <v>468.56074999999998</v>
      </c>
      <c r="H45" s="283">
        <v>7000</v>
      </c>
      <c r="I45" s="283"/>
      <c r="J45" s="135">
        <f t="shared" si="0"/>
        <v>3279925.25</v>
      </c>
      <c r="L45"/>
    </row>
    <row r="46" spans="1:12" ht="43.5" customHeight="1" x14ac:dyDescent="0.25">
      <c r="A46" s="88">
        <f t="shared" si="1"/>
        <v>29</v>
      </c>
      <c r="B46" s="89">
        <f>'[9]406248'!E3</f>
        <v>44541</v>
      </c>
      <c r="C46" s="105">
        <f>'[9]406248'!A3</f>
        <v>406248</v>
      </c>
      <c r="D46" s="91" t="s">
        <v>279</v>
      </c>
      <c r="E46" s="91" t="s">
        <v>277</v>
      </c>
      <c r="F46" s="122">
        <v>9</v>
      </c>
      <c r="G46" s="134">
        <f>'[9]406248'!N12</f>
        <v>219.14225000000002</v>
      </c>
      <c r="H46" s="283">
        <v>7000</v>
      </c>
      <c r="I46" s="283"/>
      <c r="J46" s="135">
        <f t="shared" si="0"/>
        <v>1533995.7500000002</v>
      </c>
      <c r="L46"/>
    </row>
    <row r="47" spans="1:12" ht="43.5" customHeight="1" x14ac:dyDescent="0.25">
      <c r="A47" s="88">
        <f t="shared" si="1"/>
        <v>30</v>
      </c>
      <c r="B47" s="89">
        <f>'[9]406459'!E3</f>
        <v>44541</v>
      </c>
      <c r="C47" s="105">
        <f>'[9]406459'!A3</f>
        <v>406459</v>
      </c>
      <c r="D47" s="91" t="s">
        <v>279</v>
      </c>
      <c r="E47" s="91" t="s">
        <v>277</v>
      </c>
      <c r="F47" s="122">
        <v>147</v>
      </c>
      <c r="G47" s="134">
        <f>'[9]406459'!N150</f>
        <v>2485.8742499999989</v>
      </c>
      <c r="H47" s="283">
        <v>7000</v>
      </c>
      <c r="I47" s="283"/>
      <c r="J47" s="135">
        <f t="shared" si="0"/>
        <v>17401119.749999993</v>
      </c>
      <c r="L47"/>
    </row>
    <row r="48" spans="1:12" ht="43.5" customHeight="1" x14ac:dyDescent="0.25">
      <c r="A48" s="88">
        <f t="shared" si="1"/>
        <v>31</v>
      </c>
      <c r="B48" s="89">
        <f>'[9]403965'!E3</f>
        <v>44542</v>
      </c>
      <c r="C48" s="105">
        <f>'[9]403965'!A3</f>
        <v>403965</v>
      </c>
      <c r="D48" s="91" t="s">
        <v>279</v>
      </c>
      <c r="E48" s="91" t="s">
        <v>277</v>
      </c>
      <c r="F48" s="122">
        <v>24</v>
      </c>
      <c r="G48" s="134">
        <f>'[9]403965'!N27</f>
        <v>500.71549999999996</v>
      </c>
      <c r="H48" s="283">
        <v>7000</v>
      </c>
      <c r="I48" s="283"/>
      <c r="J48" s="135">
        <f t="shared" si="0"/>
        <v>3505008.4999999995</v>
      </c>
      <c r="L48"/>
    </row>
    <row r="49" spans="1:12" ht="43.5" customHeight="1" x14ac:dyDescent="0.25">
      <c r="A49" s="88">
        <f t="shared" si="1"/>
        <v>32</v>
      </c>
      <c r="B49" s="89">
        <f>'[9]406245'!E3</f>
        <v>44542</v>
      </c>
      <c r="C49" s="105">
        <f>'[9]406245'!A3</f>
        <v>406245</v>
      </c>
      <c r="D49" s="91" t="s">
        <v>279</v>
      </c>
      <c r="E49" s="91" t="s">
        <v>277</v>
      </c>
      <c r="F49" s="122">
        <v>29</v>
      </c>
      <c r="G49" s="134">
        <f>'[9]406245'!N32</f>
        <v>435.8295</v>
      </c>
      <c r="H49" s="283">
        <v>7000</v>
      </c>
      <c r="I49" s="283"/>
      <c r="J49" s="135">
        <f t="shared" si="0"/>
        <v>3050806.5</v>
      </c>
      <c r="L49"/>
    </row>
    <row r="50" spans="1:12" ht="43.5" customHeight="1" x14ac:dyDescent="0.25">
      <c r="A50" s="88">
        <f>A49+1</f>
        <v>33</v>
      </c>
      <c r="B50" s="89">
        <f>'[9]406467'!E3</f>
        <v>44542</v>
      </c>
      <c r="C50" s="105">
        <f>'[9]406467'!A3</f>
        <v>406467</v>
      </c>
      <c r="D50" s="91" t="s">
        <v>279</v>
      </c>
      <c r="E50" s="91" t="s">
        <v>277</v>
      </c>
      <c r="F50" s="122">
        <v>81</v>
      </c>
      <c r="G50" s="134">
        <f>'[9]406467'!N84</f>
        <v>1562.6762499999998</v>
      </c>
      <c r="H50" s="283">
        <v>7000</v>
      </c>
      <c r="I50" s="283"/>
      <c r="J50" s="135">
        <f t="shared" si="0"/>
        <v>10938733.749999998</v>
      </c>
      <c r="L50"/>
    </row>
    <row r="51" spans="1:12" ht="43.5" customHeight="1" x14ac:dyDescent="0.25">
      <c r="A51" s="88">
        <f t="shared" ref="A51:A114" si="2">A50+1</f>
        <v>34</v>
      </c>
      <c r="B51" s="89">
        <f>'[9]403967'!E3</f>
        <v>44543</v>
      </c>
      <c r="C51" s="105">
        <f>'[9]403967'!A3</f>
        <v>403967</v>
      </c>
      <c r="D51" s="91" t="s">
        <v>279</v>
      </c>
      <c r="E51" s="91" t="s">
        <v>277</v>
      </c>
      <c r="F51" s="122">
        <v>27</v>
      </c>
      <c r="G51" s="134">
        <f>'[9]403967'!N30</f>
        <v>525.6345</v>
      </c>
      <c r="H51" s="283">
        <v>7000</v>
      </c>
      <c r="I51" s="283"/>
      <c r="J51" s="135">
        <f t="shared" si="0"/>
        <v>3679441.5</v>
      </c>
      <c r="L51"/>
    </row>
    <row r="52" spans="1:12" ht="43.5" customHeight="1" x14ac:dyDescent="0.25">
      <c r="A52" s="88">
        <f t="shared" si="2"/>
        <v>35</v>
      </c>
      <c r="B52" s="89">
        <f>'[9]402434'!E3</f>
        <v>44543</v>
      </c>
      <c r="C52" s="105">
        <f>'[9]402434'!A3</f>
        <v>402434</v>
      </c>
      <c r="D52" s="91" t="s">
        <v>279</v>
      </c>
      <c r="E52" s="91" t="s">
        <v>277</v>
      </c>
      <c r="F52" s="122">
        <v>35</v>
      </c>
      <c r="G52" s="134">
        <f>'[9]402434'!N38</f>
        <v>509.39075000000008</v>
      </c>
      <c r="H52" s="283">
        <v>7000</v>
      </c>
      <c r="I52" s="283"/>
      <c r="J52" s="135">
        <f t="shared" si="0"/>
        <v>3565735.2500000005</v>
      </c>
      <c r="L52"/>
    </row>
    <row r="53" spans="1:12" ht="43.5" customHeight="1" x14ac:dyDescent="0.25">
      <c r="A53" s="88">
        <f t="shared" si="2"/>
        <v>36</v>
      </c>
      <c r="B53" s="89">
        <f>'[9]402653'!E3</f>
        <v>44543</v>
      </c>
      <c r="C53" s="105">
        <f>'[9]402653'!A3</f>
        <v>402653</v>
      </c>
      <c r="D53" s="91" t="s">
        <v>279</v>
      </c>
      <c r="E53" s="91" t="s">
        <v>277</v>
      </c>
      <c r="F53" s="122">
        <v>110</v>
      </c>
      <c r="G53" s="134">
        <f>'[9]402653'!N113</f>
        <v>2152.0552499999994</v>
      </c>
      <c r="H53" s="283">
        <v>7000</v>
      </c>
      <c r="I53" s="283"/>
      <c r="J53" s="135">
        <f t="shared" si="0"/>
        <v>15064386.749999996</v>
      </c>
      <c r="L53"/>
    </row>
    <row r="54" spans="1:12" ht="43.5" customHeight="1" x14ac:dyDescent="0.25">
      <c r="A54" s="88">
        <f t="shared" si="2"/>
        <v>37</v>
      </c>
      <c r="B54" s="89">
        <f>'[9]403972'!E3</f>
        <v>44544</v>
      </c>
      <c r="C54" s="105">
        <f>'[9]403972'!A3</f>
        <v>403972</v>
      </c>
      <c r="D54" s="91" t="s">
        <v>279</v>
      </c>
      <c r="E54" s="91" t="s">
        <v>277</v>
      </c>
      <c r="F54" s="122">
        <v>27</v>
      </c>
      <c r="G54" s="134">
        <f>'[9]403972'!N30</f>
        <v>466.39300000000009</v>
      </c>
      <c r="H54" s="283">
        <v>7000</v>
      </c>
      <c r="I54" s="283"/>
      <c r="J54" s="135">
        <f t="shared" si="0"/>
        <v>3264751.0000000005</v>
      </c>
      <c r="L54"/>
    </row>
    <row r="55" spans="1:12" ht="43.5" customHeight="1" x14ac:dyDescent="0.25">
      <c r="A55" s="88">
        <f t="shared" si="2"/>
        <v>38</v>
      </c>
      <c r="B55" s="89">
        <f>'[9]403974'!E3</f>
        <v>44544</v>
      </c>
      <c r="C55" s="105">
        <f>'[9]403974'!A3</f>
        <v>403974</v>
      </c>
      <c r="D55" s="91" t="s">
        <v>279</v>
      </c>
      <c r="E55" s="91" t="s">
        <v>277</v>
      </c>
      <c r="F55" s="122">
        <v>29</v>
      </c>
      <c r="G55" s="134">
        <f>'[9]403974'!N32</f>
        <v>569.95500000000004</v>
      </c>
      <c r="H55" s="283">
        <v>7000</v>
      </c>
      <c r="I55" s="283"/>
      <c r="J55" s="135">
        <f t="shared" si="0"/>
        <v>3989685.0000000005</v>
      </c>
      <c r="L55"/>
    </row>
    <row r="56" spans="1:12" ht="43.5" customHeight="1" x14ac:dyDescent="0.25">
      <c r="A56" s="88">
        <f t="shared" si="2"/>
        <v>39</v>
      </c>
      <c r="B56" s="89">
        <f>'[9]406093'!E3</f>
        <v>44544</v>
      </c>
      <c r="C56" s="105">
        <f>'[9]406093'!A3</f>
        <v>406093</v>
      </c>
      <c r="D56" s="91" t="s">
        <v>279</v>
      </c>
      <c r="E56" s="91" t="s">
        <v>277</v>
      </c>
      <c r="F56" s="122">
        <v>58</v>
      </c>
      <c r="G56" s="134">
        <f>'[9]406093'!N61</f>
        <v>1077.4225000000001</v>
      </c>
      <c r="H56" s="283">
        <v>7000</v>
      </c>
      <c r="I56" s="283"/>
      <c r="J56" s="135">
        <f t="shared" si="0"/>
        <v>7541957.5000000009</v>
      </c>
      <c r="L56"/>
    </row>
    <row r="57" spans="1:12" ht="43.5" customHeight="1" x14ac:dyDescent="0.25">
      <c r="A57" s="88">
        <f t="shared" si="2"/>
        <v>40</v>
      </c>
      <c r="B57" s="89">
        <f>'[9]402658'!E3</f>
        <v>44544</v>
      </c>
      <c r="C57" s="105">
        <f>'[9]402658'!A3</f>
        <v>402658</v>
      </c>
      <c r="D57" s="91" t="s">
        <v>279</v>
      </c>
      <c r="E57" s="91" t="s">
        <v>277</v>
      </c>
      <c r="F57" s="122">
        <v>196</v>
      </c>
      <c r="G57" s="134">
        <f>'[9]402658'!N199</f>
        <v>3499.9465000000014</v>
      </c>
      <c r="H57" s="283">
        <v>7000</v>
      </c>
      <c r="I57" s="283"/>
      <c r="J57" s="135">
        <f t="shared" si="0"/>
        <v>24499625.500000011</v>
      </c>
      <c r="L57"/>
    </row>
    <row r="58" spans="1:12" ht="43.5" customHeight="1" x14ac:dyDescent="0.25">
      <c r="A58" s="88">
        <f t="shared" si="2"/>
        <v>41</v>
      </c>
      <c r="B58" s="89">
        <f>'[9]403976'!E3</f>
        <v>44545</v>
      </c>
      <c r="C58" s="105">
        <f>'[9]403976'!A3</f>
        <v>403976</v>
      </c>
      <c r="D58" s="91" t="s">
        <v>279</v>
      </c>
      <c r="E58" s="91" t="s">
        <v>277</v>
      </c>
      <c r="F58" s="122">
        <v>59</v>
      </c>
      <c r="G58" s="134">
        <f>'[9]403976'!N62</f>
        <v>1369.0762500000001</v>
      </c>
      <c r="H58" s="283">
        <v>7000</v>
      </c>
      <c r="I58" s="283"/>
      <c r="J58" s="135">
        <f t="shared" si="0"/>
        <v>9583533.75</v>
      </c>
      <c r="L58"/>
    </row>
    <row r="59" spans="1:12" ht="43.5" customHeight="1" x14ac:dyDescent="0.25">
      <c r="A59" s="88">
        <f t="shared" si="2"/>
        <v>42</v>
      </c>
      <c r="B59" s="89">
        <f>'[9]403909'!E3</f>
        <v>44545</v>
      </c>
      <c r="C59" s="105">
        <f>'[9]403909'!A3</f>
        <v>403909</v>
      </c>
      <c r="D59" s="91" t="s">
        <v>279</v>
      </c>
      <c r="E59" s="91" t="s">
        <v>277</v>
      </c>
      <c r="F59" s="122">
        <v>43</v>
      </c>
      <c r="G59" s="134">
        <f>'[9]403909'!N46</f>
        <v>783.32774999999981</v>
      </c>
      <c r="H59" s="283">
        <v>7000</v>
      </c>
      <c r="I59" s="283"/>
      <c r="J59" s="135">
        <f t="shared" si="0"/>
        <v>5483294.2499999991</v>
      </c>
      <c r="L59"/>
    </row>
    <row r="60" spans="1:12" ht="43.5" customHeight="1" x14ac:dyDescent="0.25">
      <c r="A60" s="88">
        <f t="shared" si="2"/>
        <v>43</v>
      </c>
      <c r="B60" s="89">
        <f>'[9]402659'!E3</f>
        <v>44545</v>
      </c>
      <c r="C60" s="105">
        <f>'[9]402659'!A3</f>
        <v>402659</v>
      </c>
      <c r="D60" s="91" t="s">
        <v>279</v>
      </c>
      <c r="E60" s="91" t="s">
        <v>277</v>
      </c>
      <c r="F60" s="122">
        <v>154</v>
      </c>
      <c r="G60" s="134">
        <f>'[9]402659'!N157</f>
        <v>2689.1909999999993</v>
      </c>
      <c r="H60" s="283">
        <v>7000</v>
      </c>
      <c r="I60" s="283"/>
      <c r="J60" s="135">
        <f t="shared" si="0"/>
        <v>18824336.999999996</v>
      </c>
      <c r="L60"/>
    </row>
    <row r="61" spans="1:12" ht="43.5" customHeight="1" x14ac:dyDescent="0.25">
      <c r="A61" s="88">
        <f t="shared" si="2"/>
        <v>44</v>
      </c>
      <c r="B61" s="89">
        <f>'[9]402661'!E3</f>
        <v>44545</v>
      </c>
      <c r="C61" s="105">
        <f>'[9]402661'!A3</f>
        <v>402661</v>
      </c>
      <c r="D61" s="91" t="s">
        <v>279</v>
      </c>
      <c r="E61" s="91" t="s">
        <v>277</v>
      </c>
      <c r="F61" s="122">
        <v>70</v>
      </c>
      <c r="G61" s="134">
        <f>'[9]402661'!N73</f>
        <v>1661.8142499999999</v>
      </c>
      <c r="H61" s="283">
        <v>7000</v>
      </c>
      <c r="I61" s="283"/>
      <c r="J61" s="135">
        <f t="shared" si="0"/>
        <v>11632699.75</v>
      </c>
      <c r="L61"/>
    </row>
    <row r="62" spans="1:12" ht="43.5" customHeight="1" x14ac:dyDescent="0.25">
      <c r="A62" s="88">
        <f t="shared" si="2"/>
        <v>45</v>
      </c>
      <c r="B62" s="89">
        <f>'[9]406119'!E3</f>
        <v>44546</v>
      </c>
      <c r="C62" s="105">
        <f>'[9]406119'!A3</f>
        <v>406119</v>
      </c>
      <c r="D62" s="91" t="s">
        <v>279</v>
      </c>
      <c r="E62" s="91" t="s">
        <v>277</v>
      </c>
      <c r="F62" s="122">
        <v>24</v>
      </c>
      <c r="G62" s="134">
        <f>'[9]406119'!N27</f>
        <v>397.47474999999997</v>
      </c>
      <c r="H62" s="283">
        <v>7000</v>
      </c>
      <c r="I62" s="283"/>
      <c r="J62" s="135">
        <f t="shared" si="0"/>
        <v>2782323.25</v>
      </c>
      <c r="L62"/>
    </row>
    <row r="63" spans="1:12" ht="43.5" customHeight="1" x14ac:dyDescent="0.25">
      <c r="A63" s="88">
        <f t="shared" si="2"/>
        <v>46</v>
      </c>
      <c r="B63" s="89">
        <f>'[9]402663'!E3</f>
        <v>44546</v>
      </c>
      <c r="C63" s="105">
        <f>'[9]402663'!A3</f>
        <v>402663</v>
      </c>
      <c r="D63" s="91" t="s">
        <v>279</v>
      </c>
      <c r="E63" s="91" t="s">
        <v>277</v>
      </c>
      <c r="F63" s="122">
        <v>231</v>
      </c>
      <c r="G63" s="134">
        <f>'[9]402663'!N234</f>
        <v>4243.2277499999982</v>
      </c>
      <c r="H63" s="283">
        <v>7000</v>
      </c>
      <c r="I63" s="283"/>
      <c r="J63" s="135">
        <f t="shared" si="0"/>
        <v>29702594.249999989</v>
      </c>
      <c r="L63"/>
    </row>
    <row r="64" spans="1:12" ht="43.5" customHeight="1" x14ac:dyDescent="0.25">
      <c r="A64" s="88">
        <f t="shared" si="2"/>
        <v>47</v>
      </c>
      <c r="B64" s="89" t="e">
        <f>[9]!Table22457891011234567891011121314151617181920212223242526272829303132333435373839404142434445464748[Pick Up]</f>
        <v>#REF!</v>
      </c>
      <c r="C64" s="105">
        <f>'[9]402442'!A3</f>
        <v>402442</v>
      </c>
      <c r="D64" s="91" t="s">
        <v>279</v>
      </c>
      <c r="E64" s="91" t="s">
        <v>277</v>
      </c>
      <c r="F64" s="122">
        <v>1</v>
      </c>
      <c r="G64" s="134">
        <f>'[9]402442'!N4</f>
        <v>14.25</v>
      </c>
      <c r="H64" s="283">
        <v>7000</v>
      </c>
      <c r="I64" s="283"/>
      <c r="J64" s="135">
        <f t="shared" si="0"/>
        <v>99750</v>
      </c>
      <c r="L64"/>
    </row>
    <row r="65" spans="1:12" ht="43.5" customHeight="1" x14ac:dyDescent="0.25">
      <c r="A65" s="88">
        <f t="shared" si="2"/>
        <v>48</v>
      </c>
      <c r="B65" s="89">
        <f>'[9]402441'!E3</f>
        <v>44546</v>
      </c>
      <c r="C65" s="105">
        <f>'[9]402441'!A3</f>
        <v>402441</v>
      </c>
      <c r="D65" s="91" t="s">
        <v>279</v>
      </c>
      <c r="E65" s="91" t="s">
        <v>277</v>
      </c>
      <c r="F65" s="122">
        <v>55</v>
      </c>
      <c r="G65" s="134">
        <f>'[9]402441'!N58</f>
        <v>750.39274999999986</v>
      </c>
      <c r="H65" s="283">
        <v>7000</v>
      </c>
      <c r="I65" s="283"/>
      <c r="J65" s="135">
        <f t="shared" si="0"/>
        <v>5252749.2499999991</v>
      </c>
      <c r="L65"/>
    </row>
    <row r="66" spans="1:12" ht="43.5" customHeight="1" x14ac:dyDescent="0.25">
      <c r="A66" s="88">
        <f t="shared" si="2"/>
        <v>49</v>
      </c>
      <c r="B66" s="89">
        <f>'[9]402665'!E3</f>
        <v>44546</v>
      </c>
      <c r="C66" s="105">
        <f>'[9]402665'!A3</f>
        <v>402665</v>
      </c>
      <c r="D66" s="91" t="s">
        <v>279</v>
      </c>
      <c r="E66" s="91" t="s">
        <v>277</v>
      </c>
      <c r="F66" s="122">
        <v>25</v>
      </c>
      <c r="G66" s="134">
        <f>'[9]402665'!N28</f>
        <v>529.38350000000003</v>
      </c>
      <c r="H66" s="283">
        <v>7000</v>
      </c>
      <c r="I66" s="283"/>
      <c r="J66" s="135">
        <f t="shared" si="0"/>
        <v>3705684.5</v>
      </c>
      <c r="L66"/>
    </row>
    <row r="67" spans="1:12" ht="43.5" customHeight="1" x14ac:dyDescent="0.25">
      <c r="A67" s="88">
        <f t="shared" si="2"/>
        <v>50</v>
      </c>
      <c r="B67" s="89">
        <f>'[9]403912'!E3</f>
        <v>44545</v>
      </c>
      <c r="C67" s="105">
        <f>'[9]403912'!A3</f>
        <v>403912</v>
      </c>
      <c r="D67" s="91" t="s">
        <v>279</v>
      </c>
      <c r="E67" s="91" t="s">
        <v>277</v>
      </c>
      <c r="F67" s="122">
        <v>17</v>
      </c>
      <c r="G67" s="134">
        <f>'[9]403912'!N20</f>
        <v>218.08950000000002</v>
      </c>
      <c r="H67" s="283">
        <v>7000</v>
      </c>
      <c r="I67" s="283"/>
      <c r="J67" s="135">
        <f t="shared" si="0"/>
        <v>1526626.5</v>
      </c>
      <c r="L67"/>
    </row>
    <row r="68" spans="1:12" ht="43.5" customHeight="1" x14ac:dyDescent="0.25">
      <c r="A68" s="88">
        <f t="shared" si="2"/>
        <v>51</v>
      </c>
      <c r="B68" s="89">
        <f>'[9]406120'!E3</f>
        <v>44547</v>
      </c>
      <c r="C68" s="105">
        <f>'[9]406120'!A3</f>
        <v>406120</v>
      </c>
      <c r="D68" s="91" t="s">
        <v>279</v>
      </c>
      <c r="E68" s="91" t="s">
        <v>277</v>
      </c>
      <c r="F68" s="122">
        <v>23</v>
      </c>
      <c r="G68" s="134">
        <f>'[9]406120'!N26</f>
        <v>387.09224999999998</v>
      </c>
      <c r="H68" s="283">
        <v>7000</v>
      </c>
      <c r="I68" s="283"/>
      <c r="J68" s="135">
        <f t="shared" si="0"/>
        <v>2709645.75</v>
      </c>
      <c r="L68"/>
    </row>
    <row r="69" spans="1:12" ht="43.5" customHeight="1" x14ac:dyDescent="0.25">
      <c r="A69" s="88">
        <f t="shared" si="2"/>
        <v>52</v>
      </c>
      <c r="B69" s="89">
        <f>'[9]406098'!E3</f>
        <v>44547</v>
      </c>
      <c r="C69" s="105">
        <f>'[9]406098'!A3</f>
        <v>406098</v>
      </c>
      <c r="D69" s="91" t="s">
        <v>279</v>
      </c>
      <c r="E69" s="91" t="s">
        <v>277</v>
      </c>
      <c r="F69" s="122">
        <v>32</v>
      </c>
      <c r="G69" s="134">
        <f>'[9]406098'!N35</f>
        <v>302.04649999999992</v>
      </c>
      <c r="H69" s="283">
        <v>7000</v>
      </c>
      <c r="I69" s="283"/>
      <c r="J69" s="135">
        <f t="shared" si="0"/>
        <v>2114325.4999999995</v>
      </c>
      <c r="L69"/>
    </row>
    <row r="70" spans="1:12" ht="43.5" customHeight="1" x14ac:dyDescent="0.25">
      <c r="A70" s="88">
        <f t="shared" si="2"/>
        <v>53</v>
      </c>
      <c r="B70" s="89">
        <f>'[9]402674'!E3</f>
        <v>44547</v>
      </c>
      <c r="C70" s="105">
        <f>'[9]402674'!A3</f>
        <v>402674</v>
      </c>
      <c r="D70" s="91" t="s">
        <v>279</v>
      </c>
      <c r="E70" s="91" t="s">
        <v>277</v>
      </c>
      <c r="F70" s="122">
        <v>118</v>
      </c>
      <c r="G70" s="134">
        <f>'[9]402674'!N121</f>
        <v>2470.9032499999994</v>
      </c>
      <c r="H70" s="283">
        <v>7000</v>
      </c>
      <c r="I70" s="283"/>
      <c r="J70" s="135">
        <f t="shared" si="0"/>
        <v>17296322.749999996</v>
      </c>
      <c r="L70"/>
    </row>
    <row r="71" spans="1:12" ht="43.5" customHeight="1" x14ac:dyDescent="0.25">
      <c r="A71" s="88">
        <f t="shared" si="2"/>
        <v>54</v>
      </c>
      <c r="B71" s="89">
        <f>'[9]406123'!E3</f>
        <v>44548</v>
      </c>
      <c r="C71" s="105">
        <f>'[9]406123'!A3</f>
        <v>406123</v>
      </c>
      <c r="D71" s="91" t="s">
        <v>279</v>
      </c>
      <c r="E71" s="91" t="s">
        <v>277</v>
      </c>
      <c r="F71" s="122">
        <v>35</v>
      </c>
      <c r="G71" s="134">
        <f>'[9]406123'!N38</f>
        <v>598.89525000000003</v>
      </c>
      <c r="H71" s="283">
        <v>7000</v>
      </c>
      <c r="I71" s="283"/>
      <c r="J71" s="135">
        <f t="shared" si="0"/>
        <v>4192266.75</v>
      </c>
      <c r="L71"/>
    </row>
    <row r="72" spans="1:12" ht="43.5" customHeight="1" x14ac:dyDescent="0.25">
      <c r="A72" s="88">
        <f t="shared" si="2"/>
        <v>55</v>
      </c>
      <c r="B72" s="89">
        <f>'[9]403914'!E3</f>
        <v>44548</v>
      </c>
      <c r="C72" s="105">
        <f>'[9]403914'!A3</f>
        <v>403914</v>
      </c>
      <c r="D72" s="91" t="s">
        <v>279</v>
      </c>
      <c r="E72" s="91" t="s">
        <v>277</v>
      </c>
      <c r="F72" s="122">
        <v>37</v>
      </c>
      <c r="G72" s="134">
        <f>'[9]403914'!N40</f>
        <v>518.25800000000004</v>
      </c>
      <c r="H72" s="283">
        <v>7000</v>
      </c>
      <c r="I72" s="283"/>
      <c r="J72" s="135">
        <f t="shared" si="0"/>
        <v>3627806.0000000005</v>
      </c>
      <c r="L72"/>
    </row>
    <row r="73" spans="1:12" ht="43.5" customHeight="1" x14ac:dyDescent="0.25">
      <c r="A73" s="88">
        <f t="shared" si="2"/>
        <v>56</v>
      </c>
      <c r="B73" s="89">
        <f>'[9]402687'!E3</f>
        <v>44548</v>
      </c>
      <c r="C73" s="105">
        <f>'[9]402687'!A3</f>
        <v>402687</v>
      </c>
      <c r="D73" s="91" t="s">
        <v>279</v>
      </c>
      <c r="E73" s="91" t="s">
        <v>277</v>
      </c>
      <c r="F73" s="122">
        <v>145</v>
      </c>
      <c r="G73" s="134">
        <f>'[9]402687'!N148</f>
        <v>2653.8989999999999</v>
      </c>
      <c r="H73" s="283">
        <v>7000</v>
      </c>
      <c r="I73" s="283"/>
      <c r="J73" s="135">
        <f t="shared" si="0"/>
        <v>18577293</v>
      </c>
      <c r="L73"/>
    </row>
    <row r="74" spans="1:12" ht="43.5" customHeight="1" x14ac:dyDescent="0.25">
      <c r="A74" s="88">
        <f t="shared" si="2"/>
        <v>57</v>
      </c>
      <c r="B74" s="89">
        <f>'[9]402688'!E3</f>
        <v>44548</v>
      </c>
      <c r="C74" s="105">
        <f>'[9]402688'!A3</f>
        <v>402688</v>
      </c>
      <c r="D74" s="91" t="s">
        <v>279</v>
      </c>
      <c r="E74" s="91" t="s">
        <v>277</v>
      </c>
      <c r="F74" s="122">
        <v>24</v>
      </c>
      <c r="G74" s="134">
        <f>'[9]402688'!N27</f>
        <v>461.57249999999999</v>
      </c>
      <c r="H74" s="283">
        <v>7000</v>
      </c>
      <c r="I74" s="283"/>
      <c r="J74" s="135">
        <f t="shared" si="0"/>
        <v>3231007.5</v>
      </c>
      <c r="L74"/>
    </row>
    <row r="75" spans="1:12" ht="43.5" customHeight="1" x14ac:dyDescent="0.25">
      <c r="A75" s="88">
        <f t="shared" si="2"/>
        <v>58</v>
      </c>
      <c r="B75" s="89">
        <f>'[9]406126'!E3</f>
        <v>44549</v>
      </c>
      <c r="C75" s="105">
        <f>'[9]406126'!A3</f>
        <v>406126</v>
      </c>
      <c r="D75" s="91" t="s">
        <v>279</v>
      </c>
      <c r="E75" s="91" t="s">
        <v>277</v>
      </c>
      <c r="F75" s="122">
        <v>36</v>
      </c>
      <c r="G75" s="134">
        <f>'[9]406126'!N39</f>
        <v>737.49300000000017</v>
      </c>
      <c r="H75" s="283">
        <v>7000</v>
      </c>
      <c r="I75" s="283"/>
      <c r="J75" s="135">
        <f t="shared" si="0"/>
        <v>5162451.0000000009</v>
      </c>
      <c r="L75"/>
    </row>
    <row r="76" spans="1:12" ht="43.5" customHeight="1" x14ac:dyDescent="0.25">
      <c r="A76" s="88">
        <f t="shared" si="2"/>
        <v>59</v>
      </c>
      <c r="B76" s="89">
        <f>'[9]403916'!E3</f>
        <v>44549</v>
      </c>
      <c r="C76" s="105">
        <f>'[9]403916'!A3</f>
        <v>403916</v>
      </c>
      <c r="D76" s="91" t="s">
        <v>279</v>
      </c>
      <c r="E76" s="91" t="s">
        <v>277</v>
      </c>
      <c r="F76" s="122">
        <v>31</v>
      </c>
      <c r="G76" s="134">
        <f>'[9]403916'!N34</f>
        <v>487.07249999999999</v>
      </c>
      <c r="H76" s="283">
        <v>7000</v>
      </c>
      <c r="I76" s="283"/>
      <c r="J76" s="135">
        <f t="shared" si="0"/>
        <v>3409507.5</v>
      </c>
      <c r="L76"/>
    </row>
    <row r="77" spans="1:12" ht="43.5" customHeight="1" x14ac:dyDescent="0.25">
      <c r="A77" s="88">
        <f t="shared" si="2"/>
        <v>60</v>
      </c>
      <c r="B77" s="89">
        <f>'[9]402696'!E3</f>
        <v>44549</v>
      </c>
      <c r="C77" s="105">
        <f>'[9]402696'!A3</f>
        <v>402696</v>
      </c>
      <c r="D77" s="91" t="s">
        <v>279</v>
      </c>
      <c r="E77" s="91" t="s">
        <v>277</v>
      </c>
      <c r="F77" s="122">
        <v>163</v>
      </c>
      <c r="G77" s="134">
        <f>'[9]402696'!N166</f>
        <v>3295.7759999999989</v>
      </c>
      <c r="H77" s="283">
        <v>7000</v>
      </c>
      <c r="I77" s="283"/>
      <c r="J77" s="135">
        <f t="shared" si="0"/>
        <v>23070431.999999993</v>
      </c>
      <c r="L77"/>
    </row>
    <row r="78" spans="1:12" ht="43.5" customHeight="1" x14ac:dyDescent="0.25">
      <c r="A78" s="88">
        <f t="shared" si="2"/>
        <v>61</v>
      </c>
      <c r="B78" s="89">
        <f>'[9]403978'!E3</f>
        <v>44550</v>
      </c>
      <c r="C78" s="105">
        <f>'[9]403978'!A3</f>
        <v>403978</v>
      </c>
      <c r="D78" s="91" t="s">
        <v>279</v>
      </c>
      <c r="E78" s="91" t="s">
        <v>277</v>
      </c>
      <c r="F78" s="122">
        <v>15</v>
      </c>
      <c r="G78" s="134">
        <f>'[9]403978'!N18</f>
        <v>205.30349999999999</v>
      </c>
      <c r="H78" s="283">
        <v>7000</v>
      </c>
      <c r="I78" s="283"/>
      <c r="J78" s="135">
        <f t="shared" si="0"/>
        <v>1437124.5</v>
      </c>
      <c r="L78"/>
    </row>
    <row r="79" spans="1:12" ht="43.5" customHeight="1" x14ac:dyDescent="0.25">
      <c r="A79" s="88">
        <f t="shared" si="2"/>
        <v>62</v>
      </c>
      <c r="B79" s="89">
        <f>'[9]403919'!E3</f>
        <v>44550</v>
      </c>
      <c r="C79" s="105">
        <f>'[9]403919'!A3</f>
        <v>403919</v>
      </c>
      <c r="D79" s="91" t="s">
        <v>279</v>
      </c>
      <c r="E79" s="91" t="s">
        <v>277</v>
      </c>
      <c r="F79" s="122">
        <v>13</v>
      </c>
      <c r="G79" s="134">
        <f>'[9]403919'!N16</f>
        <v>192.84625</v>
      </c>
      <c r="H79" s="283">
        <v>7000</v>
      </c>
      <c r="I79" s="283"/>
      <c r="J79" s="135">
        <f t="shared" si="0"/>
        <v>1349923.75</v>
      </c>
      <c r="L79"/>
    </row>
    <row r="80" spans="1:12" ht="43.5" customHeight="1" x14ac:dyDescent="0.25">
      <c r="A80" s="88">
        <f t="shared" si="2"/>
        <v>63</v>
      </c>
      <c r="B80" s="89">
        <f>'[9]402699'!E3</f>
        <v>44550</v>
      </c>
      <c r="C80" s="105">
        <f>'[9]402699'!A3</f>
        <v>402699</v>
      </c>
      <c r="D80" s="91" t="s">
        <v>279</v>
      </c>
      <c r="E80" s="91" t="s">
        <v>277</v>
      </c>
      <c r="F80" s="122">
        <v>72</v>
      </c>
      <c r="G80" s="134">
        <f>'[9]402699'!N75</f>
        <v>1468.0169999999998</v>
      </c>
      <c r="H80" s="283">
        <v>7000</v>
      </c>
      <c r="I80" s="283"/>
      <c r="J80" s="135">
        <f t="shared" si="0"/>
        <v>10276118.999999998</v>
      </c>
      <c r="L80"/>
    </row>
    <row r="81" spans="1:12" ht="43.5" customHeight="1" x14ac:dyDescent="0.25">
      <c r="A81" s="88">
        <f t="shared" si="2"/>
        <v>64</v>
      </c>
      <c r="B81" s="89">
        <f>'[9]403981'!E3</f>
        <v>44551</v>
      </c>
      <c r="C81" s="105">
        <f>'[9]403981'!A3</f>
        <v>403981</v>
      </c>
      <c r="D81" s="91" t="s">
        <v>279</v>
      </c>
      <c r="E81" s="91" t="s">
        <v>277</v>
      </c>
      <c r="F81" s="122">
        <v>52</v>
      </c>
      <c r="G81" s="134">
        <f>'[9]403981'!N55</f>
        <v>903.00200000000007</v>
      </c>
      <c r="H81" s="283">
        <v>7000</v>
      </c>
      <c r="I81" s="283"/>
      <c r="J81" s="135">
        <f t="shared" si="0"/>
        <v>6321014</v>
      </c>
      <c r="L81"/>
    </row>
    <row r="82" spans="1:12" ht="43.5" customHeight="1" x14ac:dyDescent="0.25">
      <c r="A82" s="88">
        <f t="shared" si="2"/>
        <v>65</v>
      </c>
      <c r="B82" s="89">
        <f>'[9]403921'!E3</f>
        <v>44551</v>
      </c>
      <c r="C82" s="105">
        <f>'[9]403921'!A3</f>
        <v>403921</v>
      </c>
      <c r="D82" s="91" t="s">
        <v>279</v>
      </c>
      <c r="E82" s="91" t="s">
        <v>277</v>
      </c>
      <c r="F82" s="122">
        <v>33</v>
      </c>
      <c r="G82" s="134">
        <f>'[9]403921'!N36</f>
        <v>572.31725000000006</v>
      </c>
      <c r="H82" s="283">
        <v>7000</v>
      </c>
      <c r="I82" s="283"/>
      <c r="J82" s="135">
        <f t="shared" si="0"/>
        <v>4006220.7500000005</v>
      </c>
      <c r="L82"/>
    </row>
    <row r="83" spans="1:12" ht="43.5" customHeight="1" x14ac:dyDescent="0.25">
      <c r="A83" s="88">
        <f t="shared" si="2"/>
        <v>66</v>
      </c>
      <c r="B83" s="89">
        <f>'[9]402704'!E3</f>
        <v>44551</v>
      </c>
      <c r="C83" s="105">
        <f>'[9]402704'!A3</f>
        <v>402704</v>
      </c>
      <c r="D83" s="91" t="s">
        <v>279</v>
      </c>
      <c r="E83" s="91" t="s">
        <v>277</v>
      </c>
      <c r="F83" s="122">
        <v>38</v>
      </c>
      <c r="G83" s="134">
        <f>'[9]402704'!N41</f>
        <v>931.77025000000015</v>
      </c>
      <c r="H83" s="283">
        <v>7000</v>
      </c>
      <c r="I83" s="283"/>
      <c r="J83" s="135">
        <f t="shared" ref="J83:J116" si="3">G83*H83</f>
        <v>6522391.7500000009</v>
      </c>
      <c r="L83"/>
    </row>
    <row r="84" spans="1:12" ht="43.5" customHeight="1" x14ac:dyDescent="0.25">
      <c r="A84" s="88">
        <f t="shared" si="2"/>
        <v>67</v>
      </c>
      <c r="B84" s="89">
        <f>'[9]402705'!E3</f>
        <v>44551</v>
      </c>
      <c r="C84" s="105">
        <f>'[9]402705'!A3</f>
        <v>402705</v>
      </c>
      <c r="D84" s="91" t="s">
        <v>279</v>
      </c>
      <c r="E84" s="91" t="s">
        <v>277</v>
      </c>
      <c r="F84" s="122">
        <v>116</v>
      </c>
      <c r="G84" s="134">
        <f>'[9]402705'!N119</f>
        <v>2564.0974999999994</v>
      </c>
      <c r="H84" s="283">
        <v>7000</v>
      </c>
      <c r="I84" s="283"/>
      <c r="J84" s="135">
        <f t="shared" si="3"/>
        <v>17948682.499999996</v>
      </c>
      <c r="L84"/>
    </row>
    <row r="85" spans="1:12" ht="43.5" customHeight="1" x14ac:dyDescent="0.25">
      <c r="A85" s="88">
        <f t="shared" si="2"/>
        <v>68</v>
      </c>
      <c r="B85" s="89">
        <f>'[9]403924'!E3</f>
        <v>44552</v>
      </c>
      <c r="C85" s="105">
        <f>'[9]403924'!A3</f>
        <v>403924</v>
      </c>
      <c r="D85" s="91" t="s">
        <v>279</v>
      </c>
      <c r="E85" s="91" t="s">
        <v>277</v>
      </c>
      <c r="F85" s="122">
        <v>36</v>
      </c>
      <c r="G85" s="134">
        <f>'[9]403924'!N39</f>
        <v>680.25149999999996</v>
      </c>
      <c r="H85" s="283">
        <v>7000</v>
      </c>
      <c r="I85" s="283"/>
      <c r="J85" s="135">
        <f t="shared" si="3"/>
        <v>4761760.5</v>
      </c>
      <c r="L85"/>
    </row>
    <row r="86" spans="1:12" ht="43.5" customHeight="1" x14ac:dyDescent="0.25">
      <c r="A86" s="88">
        <f t="shared" si="2"/>
        <v>69</v>
      </c>
      <c r="B86" s="89">
        <f>'[9]403983'!E3</f>
        <v>44552</v>
      </c>
      <c r="C86" s="105">
        <f>'[9]403983'!A3</f>
        <v>403983</v>
      </c>
      <c r="D86" s="91" t="s">
        <v>279</v>
      </c>
      <c r="E86" s="91" t="s">
        <v>277</v>
      </c>
      <c r="F86" s="122">
        <v>40</v>
      </c>
      <c r="G86" s="134">
        <f>'[9]403983'!N43</f>
        <v>702.4135</v>
      </c>
      <c r="H86" s="283">
        <v>7000</v>
      </c>
      <c r="I86" s="283"/>
      <c r="J86" s="135">
        <f t="shared" si="3"/>
        <v>4916894.5</v>
      </c>
      <c r="L86"/>
    </row>
    <row r="87" spans="1:12" ht="43.5" customHeight="1" x14ac:dyDescent="0.25">
      <c r="A87" s="88">
        <f t="shared" si="2"/>
        <v>70</v>
      </c>
      <c r="B87" s="89">
        <f>'[9]402713'!E3</f>
        <v>44552</v>
      </c>
      <c r="C87" s="105">
        <f>'[9]402713'!A3</f>
        <v>402713</v>
      </c>
      <c r="D87" s="91" t="s">
        <v>279</v>
      </c>
      <c r="E87" s="91" t="s">
        <v>277</v>
      </c>
      <c r="F87" s="122">
        <v>194</v>
      </c>
      <c r="G87" s="134">
        <f>'[9]402713'!N197</f>
        <v>4016.750500000001</v>
      </c>
      <c r="H87" s="283">
        <v>7000</v>
      </c>
      <c r="I87" s="283"/>
      <c r="J87" s="135">
        <f t="shared" si="3"/>
        <v>28117253.500000007</v>
      </c>
      <c r="L87"/>
    </row>
    <row r="88" spans="1:12" ht="43.5" customHeight="1" x14ac:dyDescent="0.25">
      <c r="A88" s="88">
        <f t="shared" si="2"/>
        <v>71</v>
      </c>
      <c r="B88" s="89">
        <f>'[9]403983'!E3</f>
        <v>44552</v>
      </c>
      <c r="C88" s="105">
        <f>'[9]403985'!A3</f>
        <v>403985</v>
      </c>
      <c r="D88" s="91" t="s">
        <v>279</v>
      </c>
      <c r="E88" s="91" t="s">
        <v>277</v>
      </c>
      <c r="F88" s="122">
        <v>36</v>
      </c>
      <c r="G88" s="134">
        <f>'[9]403985'!N39</f>
        <v>802.97350000000006</v>
      </c>
      <c r="H88" s="283">
        <v>7000</v>
      </c>
      <c r="I88" s="283"/>
      <c r="J88" s="135">
        <f t="shared" si="3"/>
        <v>5620814.5</v>
      </c>
      <c r="L88"/>
    </row>
    <row r="89" spans="1:12" ht="43.5" customHeight="1" x14ac:dyDescent="0.25">
      <c r="A89" s="88">
        <f t="shared" si="2"/>
        <v>72</v>
      </c>
      <c r="B89" s="89">
        <f>'[9]403927'!E3</f>
        <v>44553</v>
      </c>
      <c r="C89" s="105">
        <f>'[9]403927'!A3</f>
        <v>403927</v>
      </c>
      <c r="D89" s="91" t="s">
        <v>279</v>
      </c>
      <c r="E89" s="91" t="s">
        <v>277</v>
      </c>
      <c r="F89" s="122">
        <v>33</v>
      </c>
      <c r="G89" s="134">
        <f>'[9]403927'!N36</f>
        <v>446.90624999999994</v>
      </c>
      <c r="H89" s="283">
        <v>7000</v>
      </c>
      <c r="I89" s="283"/>
      <c r="J89" s="135">
        <f t="shared" si="3"/>
        <v>3128343.7499999995</v>
      </c>
      <c r="L89"/>
    </row>
    <row r="90" spans="1:12" ht="43.5" customHeight="1" x14ac:dyDescent="0.25">
      <c r="A90" s="88">
        <f t="shared" si="2"/>
        <v>73</v>
      </c>
      <c r="B90" s="89">
        <f>'[9]402715'!E3</f>
        <v>44553</v>
      </c>
      <c r="C90" s="105">
        <f>'[9]402715'!A3</f>
        <v>402715</v>
      </c>
      <c r="D90" s="91" t="s">
        <v>279</v>
      </c>
      <c r="E90" s="91" t="s">
        <v>277</v>
      </c>
      <c r="F90" s="122">
        <v>176</v>
      </c>
      <c r="G90" s="134">
        <f>'[9]402715'!N179</f>
        <v>3540.9649999999992</v>
      </c>
      <c r="H90" s="283">
        <v>7000</v>
      </c>
      <c r="I90" s="283"/>
      <c r="J90" s="135">
        <f t="shared" si="3"/>
        <v>24786754.999999996</v>
      </c>
      <c r="L90"/>
    </row>
    <row r="91" spans="1:12" ht="43.5" customHeight="1" x14ac:dyDescent="0.25">
      <c r="A91" s="88">
        <f t="shared" si="2"/>
        <v>74</v>
      </c>
      <c r="B91" s="89">
        <f>'[9]403987'!E3</f>
        <v>44554</v>
      </c>
      <c r="C91" s="105">
        <f>'[9]403987'!A3</f>
        <v>403987</v>
      </c>
      <c r="D91" s="91" t="s">
        <v>279</v>
      </c>
      <c r="E91" s="91" t="s">
        <v>277</v>
      </c>
      <c r="F91" s="122">
        <v>28</v>
      </c>
      <c r="G91" s="134">
        <f>'[9]403987'!N31</f>
        <v>555.60749999999996</v>
      </c>
      <c r="H91" s="283">
        <v>7000</v>
      </c>
      <c r="I91" s="283"/>
      <c r="J91" s="135">
        <f t="shared" si="3"/>
        <v>3889252.4999999995</v>
      </c>
      <c r="L91"/>
    </row>
    <row r="92" spans="1:12" ht="43.5" customHeight="1" x14ac:dyDescent="0.25">
      <c r="A92" s="88">
        <f t="shared" si="2"/>
        <v>75</v>
      </c>
      <c r="B92" s="89">
        <f>'[9]403930'!E3</f>
        <v>44554</v>
      </c>
      <c r="C92" s="105">
        <f>'[9]403930'!A3</f>
        <v>403930</v>
      </c>
      <c r="D92" s="91" t="s">
        <v>279</v>
      </c>
      <c r="E92" s="91" t="s">
        <v>277</v>
      </c>
      <c r="F92" s="122">
        <v>28</v>
      </c>
      <c r="G92" s="134">
        <f>'[9]403930'!N31</f>
        <v>476.83499999999992</v>
      </c>
      <c r="H92" s="283">
        <v>7000</v>
      </c>
      <c r="I92" s="283"/>
      <c r="J92" s="135">
        <f t="shared" si="3"/>
        <v>3337844.9999999995</v>
      </c>
      <c r="L92"/>
    </row>
    <row r="93" spans="1:12" ht="43.5" customHeight="1" x14ac:dyDescent="0.25">
      <c r="A93" s="88">
        <f t="shared" si="2"/>
        <v>76</v>
      </c>
      <c r="B93" s="89">
        <f>'[9]402722'!E3</f>
        <v>44554</v>
      </c>
      <c r="C93" s="105">
        <f>'[9]402722'!A3</f>
        <v>402722</v>
      </c>
      <c r="D93" s="91" t="s">
        <v>279</v>
      </c>
      <c r="E93" s="91" t="s">
        <v>277</v>
      </c>
      <c r="F93" s="122">
        <v>172</v>
      </c>
      <c r="G93" s="134">
        <f>'[9]402722'!N175</f>
        <v>3554.9147500000004</v>
      </c>
      <c r="H93" s="283">
        <v>7000</v>
      </c>
      <c r="I93" s="283"/>
      <c r="J93" s="135">
        <f t="shared" si="3"/>
        <v>24884403.250000004</v>
      </c>
      <c r="L93"/>
    </row>
    <row r="94" spans="1:12" ht="43.5" customHeight="1" x14ac:dyDescent="0.25">
      <c r="A94" s="88">
        <f t="shared" si="2"/>
        <v>77</v>
      </c>
      <c r="B94" s="89">
        <f>'[9]403989'!E3</f>
        <v>44555</v>
      </c>
      <c r="C94" s="105">
        <f>'[9]403989'!A3</f>
        <v>403989</v>
      </c>
      <c r="D94" s="91" t="s">
        <v>279</v>
      </c>
      <c r="E94" s="91" t="s">
        <v>277</v>
      </c>
      <c r="F94" s="122">
        <v>25</v>
      </c>
      <c r="G94" s="134">
        <f>'[9]403989'!N28</f>
        <v>544.31100000000004</v>
      </c>
      <c r="H94" s="283">
        <v>7000</v>
      </c>
      <c r="I94" s="283"/>
      <c r="J94" s="135">
        <f t="shared" si="3"/>
        <v>3810177.0000000005</v>
      </c>
      <c r="L94"/>
    </row>
    <row r="95" spans="1:12" ht="43.5" customHeight="1" x14ac:dyDescent="0.25">
      <c r="A95" s="88">
        <f t="shared" si="2"/>
        <v>78</v>
      </c>
      <c r="B95" s="89">
        <f>'[9]403931'!E3</f>
        <v>44555</v>
      </c>
      <c r="C95" s="105">
        <f>'[9]403931'!A3</f>
        <v>403931</v>
      </c>
      <c r="D95" s="91" t="s">
        <v>279</v>
      </c>
      <c r="E95" s="91" t="s">
        <v>277</v>
      </c>
      <c r="F95" s="122">
        <v>31</v>
      </c>
      <c r="G95" s="134">
        <f>'[9]403931'!N34</f>
        <v>449.036</v>
      </c>
      <c r="H95" s="283">
        <v>7000</v>
      </c>
      <c r="I95" s="283"/>
      <c r="J95" s="135">
        <f t="shared" si="3"/>
        <v>3143252</v>
      </c>
      <c r="L95"/>
    </row>
    <row r="96" spans="1:12" ht="43.5" customHeight="1" x14ac:dyDescent="0.25">
      <c r="A96" s="88">
        <f t="shared" si="2"/>
        <v>79</v>
      </c>
      <c r="B96" s="89">
        <f>'[9]402731'!E3</f>
        <v>44555</v>
      </c>
      <c r="C96" s="105">
        <f>'[9]402731'!A3</f>
        <v>402731</v>
      </c>
      <c r="D96" s="91" t="s">
        <v>279</v>
      </c>
      <c r="E96" s="91" t="s">
        <v>277</v>
      </c>
      <c r="F96" s="122">
        <v>136</v>
      </c>
      <c r="G96" s="134">
        <f>'[9]402731'!N139</f>
        <v>2920.12925</v>
      </c>
      <c r="H96" s="283">
        <v>7000</v>
      </c>
      <c r="I96" s="283"/>
      <c r="J96" s="135">
        <f t="shared" si="3"/>
        <v>20440904.75</v>
      </c>
      <c r="L96"/>
    </row>
    <row r="97" spans="1:12" ht="43.5" customHeight="1" x14ac:dyDescent="0.25">
      <c r="A97" s="88">
        <f t="shared" si="2"/>
        <v>80</v>
      </c>
      <c r="B97" s="89">
        <f>'[9]402106'!E3</f>
        <v>44556</v>
      </c>
      <c r="C97" s="105">
        <f>'[9]402106'!A3</f>
        <v>402106</v>
      </c>
      <c r="D97" s="91" t="s">
        <v>279</v>
      </c>
      <c r="E97" s="91" t="s">
        <v>277</v>
      </c>
      <c r="F97" s="122">
        <v>17</v>
      </c>
      <c r="G97" s="134">
        <f>'[9]402106'!N20</f>
        <v>241.63000000000002</v>
      </c>
      <c r="H97" s="283">
        <v>7000</v>
      </c>
      <c r="I97" s="283"/>
      <c r="J97" s="135">
        <f t="shared" si="3"/>
        <v>1691410.0000000002</v>
      </c>
      <c r="L97"/>
    </row>
    <row r="98" spans="1:12" ht="43.5" customHeight="1" x14ac:dyDescent="0.25">
      <c r="A98" s="88">
        <f t="shared" si="2"/>
        <v>81</v>
      </c>
      <c r="B98" s="89">
        <f>'[9]403991'!E3</f>
        <v>44556</v>
      </c>
      <c r="C98" s="105">
        <f>'[9]403991'!A3</f>
        <v>403991</v>
      </c>
      <c r="D98" s="91" t="s">
        <v>279</v>
      </c>
      <c r="E98" s="91" t="s">
        <v>277</v>
      </c>
      <c r="F98" s="122">
        <v>25</v>
      </c>
      <c r="G98" s="134">
        <f>'[9]403991'!N28</f>
        <v>604.41650000000004</v>
      </c>
      <c r="H98" s="283">
        <v>7000</v>
      </c>
      <c r="I98" s="283"/>
      <c r="J98" s="135">
        <f t="shared" si="3"/>
        <v>4230915.5</v>
      </c>
      <c r="L98"/>
    </row>
    <row r="99" spans="1:12" ht="43.5" customHeight="1" x14ac:dyDescent="0.25">
      <c r="A99" s="88">
        <f t="shared" si="2"/>
        <v>82</v>
      </c>
      <c r="B99" s="89">
        <f>'[9]402736'!E3</f>
        <v>44556</v>
      </c>
      <c r="C99" s="105">
        <f>'[9]402736'!A3</f>
        <v>402736</v>
      </c>
      <c r="D99" s="91" t="s">
        <v>279</v>
      </c>
      <c r="E99" s="91" t="s">
        <v>277</v>
      </c>
      <c r="F99" s="122">
        <v>88</v>
      </c>
      <c r="G99" s="134">
        <f>'[9]402736'!N91</f>
        <v>2383.67425</v>
      </c>
      <c r="H99" s="283">
        <v>7000</v>
      </c>
      <c r="I99" s="283"/>
      <c r="J99" s="135">
        <f t="shared" si="3"/>
        <v>16685719.75</v>
      </c>
      <c r="L99"/>
    </row>
    <row r="100" spans="1:12" ht="43.5" customHeight="1" x14ac:dyDescent="0.25">
      <c r="A100" s="88">
        <f t="shared" si="2"/>
        <v>83</v>
      </c>
      <c r="B100" s="89">
        <f>'[9]406130'!E3</f>
        <v>44557</v>
      </c>
      <c r="C100" s="105">
        <f>'[9]406130'!A3</f>
        <v>406130</v>
      </c>
      <c r="D100" s="91" t="s">
        <v>279</v>
      </c>
      <c r="E100" s="91" t="s">
        <v>277</v>
      </c>
      <c r="F100" s="122">
        <v>14</v>
      </c>
      <c r="G100" s="134">
        <f>'[9]406130'!N17</f>
        <v>273.44400000000002</v>
      </c>
      <c r="H100" s="283">
        <v>7000</v>
      </c>
      <c r="I100" s="283"/>
      <c r="J100" s="135">
        <f t="shared" si="3"/>
        <v>1914108.0000000002</v>
      </c>
      <c r="L100"/>
    </row>
    <row r="101" spans="1:12" ht="43.5" customHeight="1" x14ac:dyDescent="0.25">
      <c r="A101" s="88">
        <f t="shared" si="2"/>
        <v>84</v>
      </c>
      <c r="B101" s="89">
        <f>'[9]403933'!E3</f>
        <v>44557</v>
      </c>
      <c r="C101" s="105">
        <f>'[9]403933'!A3</f>
        <v>403933</v>
      </c>
      <c r="D101" s="91" t="s">
        <v>279</v>
      </c>
      <c r="E101" s="91" t="s">
        <v>277</v>
      </c>
      <c r="F101" s="122">
        <v>13</v>
      </c>
      <c r="G101" s="134">
        <f>'[9]403933'!N16</f>
        <v>145.74625000000003</v>
      </c>
      <c r="H101" s="283">
        <v>7000</v>
      </c>
      <c r="I101" s="283"/>
      <c r="J101" s="135">
        <f t="shared" si="3"/>
        <v>1020223.7500000002</v>
      </c>
      <c r="L101"/>
    </row>
    <row r="102" spans="1:12" ht="43.5" customHeight="1" x14ac:dyDescent="0.25">
      <c r="A102" s="88">
        <f t="shared" si="2"/>
        <v>85</v>
      </c>
      <c r="B102" s="89">
        <f>'[9]402745'!E3</f>
        <v>44557</v>
      </c>
      <c r="C102" s="105">
        <f>'[9]402745'!A3</f>
        <v>402745</v>
      </c>
      <c r="D102" s="91" t="s">
        <v>279</v>
      </c>
      <c r="E102" s="91" t="s">
        <v>277</v>
      </c>
      <c r="F102" s="122">
        <v>36</v>
      </c>
      <c r="G102" s="134">
        <f>'[9]402745'!N39</f>
        <v>884.19749999999988</v>
      </c>
      <c r="H102" s="283">
        <v>7000</v>
      </c>
      <c r="I102" s="283"/>
      <c r="J102" s="135">
        <f t="shared" si="3"/>
        <v>6189382.4999999991</v>
      </c>
      <c r="L102"/>
    </row>
    <row r="103" spans="1:12" ht="43.5" customHeight="1" x14ac:dyDescent="0.25">
      <c r="A103" s="88">
        <f t="shared" si="2"/>
        <v>86</v>
      </c>
      <c r="B103" s="89">
        <f>'[9]406132'!E3</f>
        <v>44558</v>
      </c>
      <c r="C103" s="105">
        <f>'[9]406132'!A3</f>
        <v>406132</v>
      </c>
      <c r="D103" s="91" t="s">
        <v>279</v>
      </c>
      <c r="E103" s="91" t="s">
        <v>277</v>
      </c>
      <c r="F103" s="122">
        <v>35</v>
      </c>
      <c r="G103" s="134">
        <f>'[9]406132'!N38</f>
        <v>613.08075000000019</v>
      </c>
      <c r="H103" s="283">
        <v>7000</v>
      </c>
      <c r="I103" s="283"/>
      <c r="J103" s="135">
        <f t="shared" si="3"/>
        <v>4291565.2500000009</v>
      </c>
      <c r="L103"/>
    </row>
    <row r="104" spans="1:12" ht="43.5" customHeight="1" x14ac:dyDescent="0.25">
      <c r="A104" s="88">
        <f t="shared" si="2"/>
        <v>87</v>
      </c>
      <c r="B104" s="89">
        <f>'[9]402111'!E3</f>
        <v>44558</v>
      </c>
      <c r="C104" s="105">
        <f>'[9]402111'!A3</f>
        <v>402111</v>
      </c>
      <c r="D104" s="91" t="s">
        <v>279</v>
      </c>
      <c r="E104" s="91" t="s">
        <v>277</v>
      </c>
      <c r="F104" s="122">
        <v>36</v>
      </c>
      <c r="G104" s="134">
        <f>'[9]402111'!N39</f>
        <v>714.70450000000005</v>
      </c>
      <c r="H104" s="283">
        <v>7000</v>
      </c>
      <c r="I104" s="283"/>
      <c r="J104" s="135">
        <f t="shared" si="3"/>
        <v>5002931.5</v>
      </c>
      <c r="L104"/>
    </row>
    <row r="105" spans="1:12" ht="43.5" customHeight="1" x14ac:dyDescent="0.25">
      <c r="A105" s="88">
        <f t="shared" si="2"/>
        <v>88</v>
      </c>
      <c r="B105" s="89">
        <f>'[9]402746'!E3</f>
        <v>44558</v>
      </c>
      <c r="C105" s="105">
        <f>'[9]402746'!A3</f>
        <v>402746</v>
      </c>
      <c r="D105" s="91" t="s">
        <v>279</v>
      </c>
      <c r="E105" s="91" t="s">
        <v>277</v>
      </c>
      <c r="F105" s="122">
        <v>155</v>
      </c>
      <c r="G105" s="134">
        <f>'[9]402746'!N158</f>
        <v>3056.8919999999998</v>
      </c>
      <c r="H105" s="283">
        <v>7000</v>
      </c>
      <c r="I105" s="283"/>
      <c r="J105" s="135">
        <f t="shared" si="3"/>
        <v>21398244</v>
      </c>
      <c r="L105"/>
    </row>
    <row r="106" spans="1:12" ht="43.5" customHeight="1" x14ac:dyDescent="0.25">
      <c r="A106" s="88">
        <f t="shared" si="2"/>
        <v>89</v>
      </c>
      <c r="B106" s="89">
        <f>'[9]402748'!E3</f>
        <v>44558</v>
      </c>
      <c r="C106" s="105">
        <f>'[9]402748'!A3</f>
        <v>402748</v>
      </c>
      <c r="D106" s="91" t="s">
        <v>279</v>
      </c>
      <c r="E106" s="91" t="s">
        <v>277</v>
      </c>
      <c r="F106" s="122">
        <v>3</v>
      </c>
      <c r="G106" s="134">
        <f>'[9]402748'!N6</f>
        <v>60.149000000000001</v>
      </c>
      <c r="H106" s="283">
        <v>7000</v>
      </c>
      <c r="I106" s="283"/>
      <c r="J106" s="135">
        <f t="shared" si="3"/>
        <v>421043</v>
      </c>
      <c r="L106"/>
    </row>
    <row r="107" spans="1:12" ht="43.5" customHeight="1" x14ac:dyDescent="0.25">
      <c r="A107" s="88">
        <f t="shared" si="2"/>
        <v>90</v>
      </c>
      <c r="B107" s="89">
        <f>'[9]406134'!E3</f>
        <v>44559</v>
      </c>
      <c r="C107" s="105">
        <f>'[9]406134'!A3</f>
        <v>406134</v>
      </c>
      <c r="D107" s="91" t="s">
        <v>279</v>
      </c>
      <c r="E107" s="91" t="s">
        <v>277</v>
      </c>
      <c r="F107" s="122">
        <v>29</v>
      </c>
      <c r="G107" s="134">
        <f>'[9]406134'!N32</f>
        <v>469.05124999999992</v>
      </c>
      <c r="H107" s="283">
        <v>7000</v>
      </c>
      <c r="I107" s="283"/>
      <c r="J107" s="135">
        <f t="shared" si="3"/>
        <v>3283358.7499999995</v>
      </c>
      <c r="L107"/>
    </row>
    <row r="108" spans="1:12" ht="43.5" customHeight="1" x14ac:dyDescent="0.25">
      <c r="A108" s="88">
        <f t="shared" si="2"/>
        <v>91</v>
      </c>
      <c r="B108" s="89">
        <f>'[9]406136'!E3</f>
        <v>44559</v>
      </c>
      <c r="C108" s="105">
        <f>'[9]406136'!A3</f>
        <v>406136</v>
      </c>
      <c r="D108" s="91" t="s">
        <v>279</v>
      </c>
      <c r="E108" s="91" t="s">
        <v>277</v>
      </c>
      <c r="F108" s="122">
        <v>12</v>
      </c>
      <c r="G108" s="134">
        <f>'[9]406136'!N15</f>
        <v>204.392</v>
      </c>
      <c r="H108" s="283">
        <v>7000</v>
      </c>
      <c r="I108" s="283"/>
      <c r="J108" s="135">
        <f t="shared" si="3"/>
        <v>1430744</v>
      </c>
      <c r="L108"/>
    </row>
    <row r="109" spans="1:12" ht="43.5" customHeight="1" x14ac:dyDescent="0.25">
      <c r="A109" s="88">
        <f t="shared" si="2"/>
        <v>92</v>
      </c>
      <c r="B109" s="89">
        <f>'[9]403937'!E3</f>
        <v>44559</v>
      </c>
      <c r="C109" s="105">
        <f>'[9]403937'!A3</f>
        <v>403937</v>
      </c>
      <c r="D109" s="91" t="s">
        <v>279</v>
      </c>
      <c r="E109" s="91" t="s">
        <v>277</v>
      </c>
      <c r="F109" s="122">
        <v>25</v>
      </c>
      <c r="G109" s="134">
        <f>'[9]403937'!N28</f>
        <v>379.50075000000004</v>
      </c>
      <c r="H109" s="283">
        <v>7000</v>
      </c>
      <c r="I109" s="283"/>
      <c r="J109" s="135">
        <f t="shared" si="3"/>
        <v>2656505.2500000005</v>
      </c>
      <c r="L109"/>
    </row>
    <row r="110" spans="1:12" ht="43.5" customHeight="1" x14ac:dyDescent="0.25">
      <c r="A110" s="88">
        <f t="shared" si="2"/>
        <v>93</v>
      </c>
      <c r="B110" s="89">
        <f>'[9]406473'!E3</f>
        <v>44559</v>
      </c>
      <c r="C110" s="105">
        <f>'[9]406473'!A3</f>
        <v>406473</v>
      </c>
      <c r="D110" s="91" t="s">
        <v>279</v>
      </c>
      <c r="E110" s="91" t="s">
        <v>277</v>
      </c>
      <c r="F110" s="122">
        <v>127</v>
      </c>
      <c r="G110" s="134">
        <f>'[9]406473'!N130</f>
        <v>2554.6952499999998</v>
      </c>
      <c r="H110" s="283">
        <v>7000</v>
      </c>
      <c r="I110" s="283"/>
      <c r="J110" s="135">
        <f t="shared" si="3"/>
        <v>17882866.75</v>
      </c>
      <c r="L110"/>
    </row>
    <row r="111" spans="1:12" ht="43.5" customHeight="1" x14ac:dyDescent="0.25">
      <c r="A111" s="88">
        <f t="shared" si="2"/>
        <v>94</v>
      </c>
      <c r="B111" s="89">
        <f>'[9]403993'!E3</f>
        <v>44560</v>
      </c>
      <c r="C111" s="105">
        <f>'[9]403993'!A3</f>
        <v>403993</v>
      </c>
      <c r="D111" s="91" t="s">
        <v>279</v>
      </c>
      <c r="E111" s="91" t="s">
        <v>277</v>
      </c>
      <c r="F111" s="122">
        <v>26</v>
      </c>
      <c r="G111" s="134">
        <f>'[9]403993'!N29</f>
        <v>576.69274999999993</v>
      </c>
      <c r="H111" s="283">
        <v>7000</v>
      </c>
      <c r="I111" s="283"/>
      <c r="J111" s="135">
        <f t="shared" si="3"/>
        <v>4036849.2499999995</v>
      </c>
      <c r="L111"/>
    </row>
    <row r="112" spans="1:12" ht="43.5" customHeight="1" x14ac:dyDescent="0.25">
      <c r="A112" s="88">
        <f t="shared" si="2"/>
        <v>95</v>
      </c>
      <c r="B112" s="89">
        <f>'[9]402110'!E3</f>
        <v>44560</v>
      </c>
      <c r="C112" s="105">
        <f>'[9]402110'!A3</f>
        <v>402110</v>
      </c>
      <c r="D112" s="91" t="s">
        <v>279</v>
      </c>
      <c r="E112" s="91" t="s">
        <v>277</v>
      </c>
      <c r="F112" s="122">
        <v>23</v>
      </c>
      <c r="G112" s="134">
        <f>'[9]402110'!N26</f>
        <v>323.26724999999999</v>
      </c>
      <c r="H112" s="283">
        <v>7000</v>
      </c>
      <c r="I112" s="283"/>
      <c r="J112" s="135">
        <f t="shared" si="3"/>
        <v>2262870.75</v>
      </c>
      <c r="L112"/>
    </row>
    <row r="113" spans="1:12" ht="43.5" customHeight="1" x14ac:dyDescent="0.25">
      <c r="A113" s="88">
        <f t="shared" si="2"/>
        <v>96</v>
      </c>
      <c r="B113" s="89">
        <f>'[9]402752'!E3</f>
        <v>44560</v>
      </c>
      <c r="C113" s="105">
        <f>'[9]402752'!A3</f>
        <v>402752</v>
      </c>
      <c r="D113" s="91" t="s">
        <v>279</v>
      </c>
      <c r="E113" s="91" t="s">
        <v>277</v>
      </c>
      <c r="F113" s="122">
        <v>137</v>
      </c>
      <c r="G113" s="134">
        <f>'[9]402752'!N140</f>
        <v>2769.9934999999991</v>
      </c>
      <c r="H113" s="283">
        <v>7000</v>
      </c>
      <c r="I113" s="283"/>
      <c r="J113" s="135">
        <f t="shared" si="3"/>
        <v>19389954.499999993</v>
      </c>
      <c r="L113"/>
    </row>
    <row r="114" spans="1:12" ht="43.5" customHeight="1" x14ac:dyDescent="0.25">
      <c r="A114" s="88">
        <f t="shared" si="2"/>
        <v>97</v>
      </c>
      <c r="B114" s="89">
        <f>'[9]406139'!E3</f>
        <v>44561</v>
      </c>
      <c r="C114" s="105">
        <f>'[9]406139'!A3</f>
        <v>406139</v>
      </c>
      <c r="D114" s="91" t="s">
        <v>279</v>
      </c>
      <c r="E114" s="91" t="s">
        <v>277</v>
      </c>
      <c r="F114" s="122">
        <v>42</v>
      </c>
      <c r="G114" s="134">
        <f>'[9]406139'!N45</f>
        <v>811.84325000000013</v>
      </c>
      <c r="H114" s="283">
        <v>7000</v>
      </c>
      <c r="I114" s="283"/>
      <c r="J114" s="135">
        <f t="shared" si="3"/>
        <v>5682902.7500000009</v>
      </c>
      <c r="L114"/>
    </row>
    <row r="115" spans="1:12" ht="43.5" customHeight="1" x14ac:dyDescent="0.25">
      <c r="A115" s="88">
        <f t="shared" ref="A115:A116" si="4">A114+1</f>
        <v>98</v>
      </c>
      <c r="B115" s="89">
        <f>'[9]403940'!E3</f>
        <v>44561</v>
      </c>
      <c r="C115" s="105">
        <f>'[9]403940'!A3</f>
        <v>403940</v>
      </c>
      <c r="D115" s="91" t="s">
        <v>279</v>
      </c>
      <c r="E115" s="91" t="s">
        <v>277</v>
      </c>
      <c r="F115" s="122">
        <v>24</v>
      </c>
      <c r="G115" s="134">
        <f>'[9]403940'!N27</f>
        <v>343.69500000000005</v>
      </c>
      <c r="H115" s="283">
        <v>7000</v>
      </c>
      <c r="I115" s="283"/>
      <c r="J115" s="135">
        <f t="shared" si="3"/>
        <v>2405865.0000000005</v>
      </c>
      <c r="L115"/>
    </row>
    <row r="116" spans="1:12" ht="43.5" customHeight="1" thickBot="1" x14ac:dyDescent="0.3">
      <c r="A116" s="192">
        <f t="shared" si="4"/>
        <v>99</v>
      </c>
      <c r="B116" s="193">
        <f>'[9]402758'!E3</f>
        <v>44561</v>
      </c>
      <c r="C116" s="194">
        <f>'[9]402758'!A3</f>
        <v>402758</v>
      </c>
      <c r="D116" s="195" t="s">
        <v>279</v>
      </c>
      <c r="E116" s="195" t="s">
        <v>277</v>
      </c>
      <c r="F116" s="196">
        <v>136</v>
      </c>
      <c r="G116" s="197">
        <f>'[9]402758'!N139</f>
        <v>2352.0525000000002</v>
      </c>
      <c r="H116" s="297">
        <v>7000</v>
      </c>
      <c r="I116" s="297"/>
      <c r="J116" s="198">
        <f t="shared" si="3"/>
        <v>16464367.500000002</v>
      </c>
      <c r="L116"/>
    </row>
    <row r="117" spans="1:12" ht="32.25" customHeight="1" thickBot="1" x14ac:dyDescent="0.3">
      <c r="A117" s="298" t="s">
        <v>29</v>
      </c>
      <c r="B117" s="299"/>
      <c r="C117" s="299"/>
      <c r="D117" s="299"/>
      <c r="E117" s="299"/>
      <c r="F117" s="299"/>
      <c r="G117" s="299"/>
      <c r="H117" s="299"/>
      <c r="I117" s="300"/>
      <c r="J117" s="185">
        <f>SUM(J18:J116)</f>
        <v>796345683</v>
      </c>
      <c r="L117" s="117"/>
    </row>
    <row r="118" spans="1:12" x14ac:dyDescent="0.25">
      <c r="A118" s="266"/>
      <c r="B118" s="266"/>
      <c r="C118" s="175"/>
      <c r="D118" s="175"/>
      <c r="E118" s="175"/>
      <c r="F118" s="175"/>
      <c r="G118" s="175"/>
      <c r="H118" s="97"/>
      <c r="I118" s="97"/>
      <c r="J118" s="29"/>
    </row>
    <row r="119" spans="1:12" x14ac:dyDescent="0.25">
      <c r="A119" s="175"/>
      <c r="B119" s="175"/>
      <c r="C119" s="175"/>
      <c r="D119" s="175"/>
      <c r="E119" s="175"/>
      <c r="F119" s="175"/>
      <c r="G119" s="28" t="s">
        <v>83</v>
      </c>
      <c r="H119" s="28"/>
      <c r="I119" s="97"/>
      <c r="J119" s="29">
        <v>0</v>
      </c>
      <c r="L119" s="98"/>
    </row>
    <row r="120" spans="1:12" x14ac:dyDescent="0.25">
      <c r="A120" s="175"/>
      <c r="B120" s="175"/>
      <c r="C120" s="175"/>
      <c r="D120" s="175"/>
      <c r="E120" s="175"/>
      <c r="F120" s="175"/>
      <c r="G120" s="124" t="s">
        <v>84</v>
      </c>
      <c r="H120" s="124"/>
      <c r="I120" s="125"/>
      <c r="J120" s="126">
        <f>J117-J119</f>
        <v>796345683</v>
      </c>
      <c r="L120" s="98"/>
    </row>
    <row r="121" spans="1:12" x14ac:dyDescent="0.25">
      <c r="A121" s="175"/>
      <c r="B121" s="175"/>
      <c r="C121" s="175"/>
      <c r="D121" s="175"/>
      <c r="E121" s="175"/>
      <c r="F121" s="175"/>
      <c r="G121" s="28" t="s">
        <v>62</v>
      </c>
      <c r="H121" s="28"/>
      <c r="I121" s="98" t="e">
        <f>#REF!*1%</f>
        <v>#REF!</v>
      </c>
      <c r="J121" s="29">
        <f>J120*1%</f>
        <v>7963456.8300000001</v>
      </c>
    </row>
    <row r="122" spans="1:12" ht="16.5" thickBot="1" x14ac:dyDescent="0.3">
      <c r="A122" s="175"/>
      <c r="B122" s="175"/>
      <c r="C122" s="175"/>
      <c r="D122" s="175"/>
      <c r="E122" s="175"/>
      <c r="F122" s="175"/>
      <c r="G122" s="31" t="s">
        <v>31</v>
      </c>
      <c r="H122" s="31"/>
      <c r="I122" s="32">
        <f>I118*10%</f>
        <v>0</v>
      </c>
      <c r="J122" s="32">
        <f>J120*2%</f>
        <v>15926913.66</v>
      </c>
    </row>
    <row r="123" spans="1:12" x14ac:dyDescent="0.25">
      <c r="E123" s="1"/>
      <c r="F123" s="1"/>
      <c r="G123" s="33" t="s">
        <v>85</v>
      </c>
      <c r="H123" s="33"/>
      <c r="I123" s="34" t="e">
        <f>I117+I121</f>
        <v>#REF!</v>
      </c>
      <c r="J123" s="34">
        <f>J120+J121-J122</f>
        <v>788382226.17000008</v>
      </c>
    </row>
    <row r="124" spans="1:12" x14ac:dyDescent="0.25">
      <c r="E124" s="1"/>
      <c r="F124" s="1"/>
      <c r="G124" s="33"/>
      <c r="H124" s="33"/>
      <c r="I124" s="34"/>
      <c r="J124" s="34"/>
    </row>
    <row r="125" spans="1:12" x14ac:dyDescent="0.25">
      <c r="A125" s="1" t="s">
        <v>278</v>
      </c>
      <c r="D125" s="1"/>
      <c r="E125" s="1"/>
      <c r="F125" s="1"/>
      <c r="G125" s="1"/>
      <c r="H125" s="33"/>
      <c r="I125" s="33"/>
      <c r="J125" s="34"/>
    </row>
    <row r="126" spans="1:12" x14ac:dyDescent="0.25">
      <c r="A126" s="127"/>
      <c r="D126" s="1"/>
      <c r="E126" s="1"/>
      <c r="F126" s="1"/>
      <c r="G126" s="1"/>
      <c r="H126" s="33"/>
      <c r="I126" s="33"/>
      <c r="J126" s="34"/>
    </row>
    <row r="127" spans="1:12" x14ac:dyDescent="0.25">
      <c r="D127" s="1"/>
      <c r="E127" s="1"/>
      <c r="F127" s="1"/>
      <c r="G127" s="1"/>
      <c r="H127" s="33"/>
      <c r="I127" s="33"/>
      <c r="J127" s="34"/>
    </row>
    <row r="128" spans="1:12" x14ac:dyDescent="0.25">
      <c r="A128" s="72" t="s">
        <v>33</v>
      </c>
    </row>
    <row r="129" spans="1:10" x14ac:dyDescent="0.25">
      <c r="A129" s="74" t="s">
        <v>34</v>
      </c>
      <c r="B129" s="128"/>
      <c r="C129" s="128"/>
      <c r="D129" s="129"/>
      <c r="E129" s="129"/>
      <c r="F129" s="129"/>
      <c r="G129" s="129"/>
    </row>
    <row r="130" spans="1:10" x14ac:dyDescent="0.25">
      <c r="A130" s="74" t="s">
        <v>35</v>
      </c>
      <c r="B130" s="128"/>
      <c r="C130" s="128"/>
      <c r="D130" s="129"/>
      <c r="E130" s="129"/>
      <c r="F130" s="129"/>
      <c r="G130" s="129"/>
    </row>
    <row r="131" spans="1:10" x14ac:dyDescent="0.25">
      <c r="A131" s="75" t="s">
        <v>36</v>
      </c>
      <c r="B131" s="130"/>
      <c r="C131" s="130"/>
      <c r="D131" s="129"/>
      <c r="E131" s="129"/>
      <c r="F131" s="129"/>
      <c r="G131" s="129"/>
    </row>
    <row r="132" spans="1:10" x14ac:dyDescent="0.25">
      <c r="A132" s="78" t="s">
        <v>0</v>
      </c>
      <c r="B132" s="131"/>
      <c r="C132" s="131"/>
      <c r="D132" s="129"/>
      <c r="E132" s="129"/>
      <c r="F132" s="129"/>
      <c r="G132" s="129"/>
    </row>
    <row r="133" spans="1:10" x14ac:dyDescent="0.25">
      <c r="A133" s="132"/>
      <c r="B133" s="132"/>
      <c r="C133" s="132"/>
    </row>
    <row r="134" spans="1:10" x14ac:dyDescent="0.25">
      <c r="H134" s="133" t="s">
        <v>48</v>
      </c>
      <c r="I134" s="275" t="str">
        <f>+J13</f>
        <v xml:space="preserve"> 20 Januari 2022</v>
      </c>
      <c r="J134" s="276"/>
    </row>
    <row r="138" spans="1:10" ht="18" customHeight="1" x14ac:dyDescent="0.25"/>
    <row r="139" spans="1:10" ht="17.25" customHeight="1" x14ac:dyDescent="0.25"/>
    <row r="141" spans="1:10" x14ac:dyDescent="0.25">
      <c r="H141" s="236" t="s">
        <v>38</v>
      </c>
      <c r="I141" s="236"/>
      <c r="J141" s="236"/>
    </row>
  </sheetData>
  <mergeCells count="108">
    <mergeCell ref="H115:I115"/>
    <mergeCell ref="H116:I116"/>
    <mergeCell ref="A117:I117"/>
    <mergeCell ref="A118:B118"/>
    <mergeCell ref="I134:J134"/>
    <mergeCell ref="H141:J141"/>
    <mergeCell ref="H109:I109"/>
    <mergeCell ref="H110:I110"/>
    <mergeCell ref="H111:I111"/>
    <mergeCell ref="H112:I112"/>
    <mergeCell ref="H113:I113"/>
    <mergeCell ref="H114:I114"/>
    <mergeCell ref="H103:I103"/>
    <mergeCell ref="H104:I104"/>
    <mergeCell ref="H105:I105"/>
    <mergeCell ref="H106:I106"/>
    <mergeCell ref="H107:I107"/>
    <mergeCell ref="H108:I108"/>
    <mergeCell ref="H97:I97"/>
    <mergeCell ref="H98:I98"/>
    <mergeCell ref="H99:I99"/>
    <mergeCell ref="H100:I100"/>
    <mergeCell ref="H101:I101"/>
    <mergeCell ref="H102:I102"/>
    <mergeCell ref="H91:I91"/>
    <mergeCell ref="H92:I92"/>
    <mergeCell ref="H93:I93"/>
    <mergeCell ref="H94:I94"/>
    <mergeCell ref="H95:I95"/>
    <mergeCell ref="H96:I96"/>
    <mergeCell ref="H85:I85"/>
    <mergeCell ref="H86:I86"/>
    <mergeCell ref="H87:I87"/>
    <mergeCell ref="H88:I88"/>
    <mergeCell ref="H89:I89"/>
    <mergeCell ref="H90:I90"/>
    <mergeCell ref="H79:I79"/>
    <mergeCell ref="H80:I80"/>
    <mergeCell ref="H81:I81"/>
    <mergeCell ref="H82:I82"/>
    <mergeCell ref="H83:I83"/>
    <mergeCell ref="H84:I84"/>
    <mergeCell ref="H73:I73"/>
    <mergeCell ref="H74:I74"/>
    <mergeCell ref="H75:I75"/>
    <mergeCell ref="H76:I76"/>
    <mergeCell ref="H77:I77"/>
    <mergeCell ref="H78:I78"/>
    <mergeCell ref="H67:I67"/>
    <mergeCell ref="H68:I68"/>
    <mergeCell ref="H69:I69"/>
    <mergeCell ref="H70:I70"/>
    <mergeCell ref="H71:I71"/>
    <mergeCell ref="H72:I72"/>
    <mergeCell ref="H61:I61"/>
    <mergeCell ref="H62:I62"/>
    <mergeCell ref="H63:I63"/>
    <mergeCell ref="H64:I64"/>
    <mergeCell ref="H65:I65"/>
    <mergeCell ref="H66:I66"/>
    <mergeCell ref="H55:I55"/>
    <mergeCell ref="H56:I56"/>
    <mergeCell ref="H57:I57"/>
    <mergeCell ref="H58:I58"/>
    <mergeCell ref="H59:I59"/>
    <mergeCell ref="H60:I60"/>
    <mergeCell ref="H49:I49"/>
    <mergeCell ref="H50:I50"/>
    <mergeCell ref="H51:I51"/>
    <mergeCell ref="H52:I52"/>
    <mergeCell ref="H53:I53"/>
    <mergeCell ref="H54:I54"/>
    <mergeCell ref="H43:I43"/>
    <mergeCell ref="H44:I44"/>
    <mergeCell ref="H45:I45"/>
    <mergeCell ref="H46:I46"/>
    <mergeCell ref="H47:I47"/>
    <mergeCell ref="H48:I48"/>
    <mergeCell ref="H37:I37"/>
    <mergeCell ref="H38:I38"/>
    <mergeCell ref="H39:I39"/>
    <mergeCell ref="H40:I40"/>
    <mergeCell ref="H41:I41"/>
    <mergeCell ref="H42:I42"/>
    <mergeCell ref="H31:I31"/>
    <mergeCell ref="H32:I32"/>
    <mergeCell ref="H33:I33"/>
    <mergeCell ref="H34:I34"/>
    <mergeCell ref="H35:I35"/>
    <mergeCell ref="H36:I36"/>
    <mergeCell ref="H25:I25"/>
    <mergeCell ref="H26:I26"/>
    <mergeCell ref="H27:I27"/>
    <mergeCell ref="H28:I28"/>
    <mergeCell ref="H29:I29"/>
    <mergeCell ref="H30:I30"/>
    <mergeCell ref="H19:I19"/>
    <mergeCell ref="H20:I20"/>
    <mergeCell ref="H21:I21"/>
    <mergeCell ref="H22:I22"/>
    <mergeCell ref="H23:I23"/>
    <mergeCell ref="H24:I24"/>
    <mergeCell ref="A10:J10"/>
    <mergeCell ref="G12:H12"/>
    <mergeCell ref="G13:H13"/>
    <mergeCell ref="G14:H14"/>
    <mergeCell ref="H17:I17"/>
    <mergeCell ref="H18:I18"/>
  </mergeCells>
  <printOptions horizontalCentered="1"/>
  <pageMargins left="0.19685039370078741" right="0.19685039370078741" top="0.74803149606299213" bottom="0.74803149606299213" header="0.31496062992125984" footer="0.31496062992125984"/>
  <pageSetup paperSize="9" scale="85" orientation="portrait" horizontalDpi="4294967293" r:id="rId1"/>
  <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4"/>
  <sheetViews>
    <sheetView topLeftCell="A17" workbookViewId="0">
      <selection activeCell="D22" sqref="D22"/>
    </sheetView>
  </sheetViews>
  <sheetFormatPr defaultRowHeight="15.75" x14ac:dyDescent="0.25"/>
  <cols>
    <col min="1" max="1" width="6.42578125" style="30" customWidth="1"/>
    <col min="2" max="2" width="11.140625" style="30" customWidth="1"/>
    <col min="3" max="3" width="10" style="30" customWidth="1"/>
    <col min="4" max="4" width="29.85546875" style="30" customWidth="1"/>
    <col min="5" max="5" width="13.85546875" style="30" customWidth="1"/>
    <col min="6" max="6" width="5.28515625" style="30" customWidth="1"/>
    <col min="7" max="7" width="14.140625" style="117" bestFit="1" customWidth="1"/>
    <col min="8" max="8" width="1.5703125" style="117" customWidth="1"/>
    <col min="9" max="9" width="18.85546875" style="30" customWidth="1"/>
    <col min="10" max="16384" width="9.140625" style="30"/>
  </cols>
  <sheetData>
    <row r="2" spans="1:9" x14ac:dyDescent="0.25">
      <c r="A2" s="1" t="s">
        <v>0</v>
      </c>
    </row>
    <row r="3" spans="1:9" x14ac:dyDescent="0.25">
      <c r="A3" s="5" t="s">
        <v>1</v>
      </c>
    </row>
    <row r="4" spans="1:9" x14ac:dyDescent="0.25">
      <c r="A4" s="5" t="s">
        <v>2</v>
      </c>
    </row>
    <row r="5" spans="1:9" x14ac:dyDescent="0.25">
      <c r="A5" s="5" t="s">
        <v>3</v>
      </c>
    </row>
    <row r="6" spans="1:9" x14ac:dyDescent="0.25">
      <c r="A6" s="5" t="s">
        <v>4</v>
      </c>
    </row>
    <row r="7" spans="1:9" x14ac:dyDescent="0.25">
      <c r="A7" s="5" t="s">
        <v>5</v>
      </c>
    </row>
    <row r="9" spans="1:9" ht="16.5" thickBot="1" x14ac:dyDescent="0.3">
      <c r="A9" s="118"/>
      <c r="B9" s="118"/>
      <c r="C9" s="118"/>
      <c r="D9" s="118"/>
      <c r="E9" s="118"/>
      <c r="F9" s="118"/>
      <c r="G9" s="119"/>
      <c r="H9" s="119"/>
      <c r="I9" s="118"/>
    </row>
    <row r="10" spans="1:9" ht="19.5" thickBot="1" x14ac:dyDescent="0.3">
      <c r="A10" s="279" t="s">
        <v>6</v>
      </c>
      <c r="B10" s="280"/>
      <c r="C10" s="280"/>
      <c r="D10" s="280"/>
      <c r="E10" s="280"/>
      <c r="F10" s="280"/>
      <c r="G10" s="280"/>
      <c r="H10" s="280"/>
      <c r="I10" s="281"/>
    </row>
    <row r="12" spans="1:9" x14ac:dyDescent="0.25">
      <c r="A12" s="30" t="s">
        <v>7</v>
      </c>
      <c r="B12" s="30" t="s">
        <v>132</v>
      </c>
      <c r="G12" s="117" t="s">
        <v>9</v>
      </c>
      <c r="H12" s="120" t="s">
        <v>10</v>
      </c>
      <c r="I12" s="9" t="s">
        <v>281</v>
      </c>
    </row>
    <row r="13" spans="1:9" x14ac:dyDescent="0.25">
      <c r="G13" s="117" t="s">
        <v>12</v>
      </c>
      <c r="H13" s="120" t="s">
        <v>10</v>
      </c>
      <c r="I13" s="11" t="s">
        <v>263</v>
      </c>
    </row>
    <row r="14" spans="1:9" x14ac:dyDescent="0.25">
      <c r="G14" s="117" t="s">
        <v>15</v>
      </c>
      <c r="H14" s="120" t="s">
        <v>10</v>
      </c>
      <c r="I14" s="11" t="s">
        <v>264</v>
      </c>
    </row>
    <row r="15" spans="1:9" x14ac:dyDescent="0.25">
      <c r="G15" s="117" t="s">
        <v>96</v>
      </c>
      <c r="H15" s="120" t="s">
        <v>97</v>
      </c>
      <c r="I15" s="30" t="s">
        <v>265</v>
      </c>
    </row>
    <row r="16" spans="1:9" x14ac:dyDescent="0.25">
      <c r="A16" s="30" t="s">
        <v>18</v>
      </c>
      <c r="B16" s="9" t="s">
        <v>19</v>
      </c>
      <c r="G16" s="117" t="s">
        <v>17</v>
      </c>
      <c r="H16" s="120" t="s">
        <v>97</v>
      </c>
      <c r="I16" s="136" t="s">
        <v>268</v>
      </c>
    </row>
    <row r="17" spans="1:17" ht="16.5" thickBot="1" x14ac:dyDescent="0.3">
      <c r="C17" s="9"/>
      <c r="I17" s="139" t="s">
        <v>139</v>
      </c>
    </row>
    <row r="18" spans="1:17" x14ac:dyDescent="0.25">
      <c r="A18" s="83" t="s">
        <v>20</v>
      </c>
      <c r="B18" s="84" t="s">
        <v>21</v>
      </c>
      <c r="C18" s="84" t="s">
        <v>22</v>
      </c>
      <c r="D18" s="84" t="s">
        <v>24</v>
      </c>
      <c r="E18" s="84" t="s">
        <v>25</v>
      </c>
      <c r="F18" s="156" t="s">
        <v>26</v>
      </c>
      <c r="G18" s="271" t="s">
        <v>27</v>
      </c>
      <c r="H18" s="272"/>
      <c r="I18" s="87" t="s">
        <v>28</v>
      </c>
    </row>
    <row r="19" spans="1:17" ht="63" x14ac:dyDescent="0.25">
      <c r="A19" s="88">
        <v>1</v>
      </c>
      <c r="B19" s="89">
        <v>44568</v>
      </c>
      <c r="C19" s="157" t="s">
        <v>266</v>
      </c>
      <c r="D19" s="91" t="s">
        <v>267</v>
      </c>
      <c r="E19" s="91" t="s">
        <v>269</v>
      </c>
      <c r="F19" s="122">
        <v>1</v>
      </c>
      <c r="G19" s="277">
        <v>1300000</v>
      </c>
      <c r="H19" s="278"/>
      <c r="I19" s="135">
        <f>G19</f>
        <v>1300000</v>
      </c>
      <c r="K19"/>
    </row>
    <row r="20" spans="1:17" ht="16.5" thickBot="1" x14ac:dyDescent="0.3">
      <c r="A20" s="263" t="s">
        <v>29</v>
      </c>
      <c r="B20" s="264"/>
      <c r="C20" s="264"/>
      <c r="D20" s="264"/>
      <c r="E20" s="264"/>
      <c r="F20" s="264"/>
      <c r="G20" s="264"/>
      <c r="H20" s="265"/>
      <c r="I20" s="95">
        <f>SUM(I19:I19)</f>
        <v>1300000</v>
      </c>
      <c r="K20" s="30" t="s">
        <v>13</v>
      </c>
    </row>
    <row r="21" spans="1:17" x14ac:dyDescent="0.25">
      <c r="A21" s="266"/>
      <c r="B21" s="266"/>
      <c r="C21" s="155"/>
      <c r="D21" s="155"/>
      <c r="E21" s="155"/>
      <c r="F21" s="155"/>
      <c r="G21" s="97"/>
      <c r="H21" s="97"/>
      <c r="I21" s="29"/>
    </row>
    <row r="22" spans="1:17" x14ac:dyDescent="0.25">
      <c r="A22" s="155"/>
      <c r="B22" s="155"/>
      <c r="C22" s="155"/>
      <c r="D22" s="155"/>
      <c r="E22" s="155"/>
      <c r="F22" s="155"/>
      <c r="G22" s="28" t="s">
        <v>62</v>
      </c>
      <c r="H22" s="98" t="e">
        <f>#REF!*1%</f>
        <v>#REF!</v>
      </c>
      <c r="I22" s="29">
        <f>I20*1%</f>
        <v>13000</v>
      </c>
    </row>
    <row r="23" spans="1:17" x14ac:dyDescent="0.25">
      <c r="A23" s="155"/>
      <c r="B23" s="155"/>
      <c r="C23" s="155"/>
      <c r="D23" s="155"/>
      <c r="E23" s="155"/>
      <c r="F23" s="155"/>
      <c r="G23" s="28" t="s">
        <v>134</v>
      </c>
      <c r="H23" s="29">
        <f>H21*10%</f>
        <v>0</v>
      </c>
      <c r="I23" s="29"/>
    </row>
    <row r="24" spans="1:17" ht="16.5" thickBot="1" x14ac:dyDescent="0.3">
      <c r="E24" s="1"/>
      <c r="F24" s="1"/>
      <c r="G24" s="99" t="s">
        <v>135</v>
      </c>
      <c r="H24" s="32">
        <v>0</v>
      </c>
      <c r="I24" s="32">
        <f>I20-I23</f>
        <v>1300000</v>
      </c>
      <c r="Q24" s="30" t="s">
        <v>13</v>
      </c>
    </row>
    <row r="25" spans="1:17" x14ac:dyDescent="0.25">
      <c r="E25" s="1"/>
      <c r="F25" s="1"/>
      <c r="G25" s="33" t="s">
        <v>32</v>
      </c>
      <c r="H25" s="34" t="e">
        <f>H20+H22</f>
        <v>#REF!</v>
      </c>
      <c r="I25" s="34">
        <f>I24+I22</f>
        <v>1313000</v>
      </c>
    </row>
    <row r="26" spans="1:17" x14ac:dyDescent="0.25">
      <c r="E26" s="1"/>
      <c r="F26" s="1"/>
      <c r="G26" s="33"/>
      <c r="H26" s="34"/>
      <c r="I26" s="34"/>
    </row>
    <row r="27" spans="1:17" x14ac:dyDescent="0.25">
      <c r="A27" s="1" t="s">
        <v>270</v>
      </c>
      <c r="D27" s="1"/>
      <c r="E27" s="1"/>
      <c r="F27" s="1"/>
      <c r="G27" s="33"/>
      <c r="H27" s="33"/>
      <c r="I27" s="34"/>
    </row>
    <row r="28" spans="1:17" x14ac:dyDescent="0.25">
      <c r="A28" s="127"/>
      <c r="D28" s="1"/>
      <c r="E28" s="1"/>
      <c r="F28" s="1"/>
      <c r="G28" s="33"/>
      <c r="H28" s="33"/>
      <c r="I28" s="34"/>
    </row>
    <row r="29" spans="1:17" x14ac:dyDescent="0.25">
      <c r="D29" s="1"/>
      <c r="E29" s="1"/>
      <c r="F29" s="1"/>
      <c r="G29" s="33"/>
      <c r="H29" s="33"/>
      <c r="I29" s="34"/>
    </row>
    <row r="30" spans="1:17" x14ac:dyDescent="0.25">
      <c r="A30" s="72" t="s">
        <v>33</v>
      </c>
    </row>
    <row r="31" spans="1:17" x14ac:dyDescent="0.25">
      <c r="A31" s="74" t="s">
        <v>34</v>
      </c>
      <c r="B31" s="128"/>
      <c r="C31" s="128"/>
      <c r="D31" s="129"/>
      <c r="E31" s="129"/>
      <c r="F31" s="129"/>
    </row>
    <row r="32" spans="1:17" x14ac:dyDescent="0.25">
      <c r="A32" s="74" t="s">
        <v>35</v>
      </c>
      <c r="B32" s="128"/>
      <c r="C32" s="128"/>
      <c r="D32" s="129"/>
      <c r="E32" s="129"/>
      <c r="F32" s="129"/>
    </row>
    <row r="33" spans="1:9" x14ac:dyDescent="0.25">
      <c r="A33" s="75" t="s">
        <v>36</v>
      </c>
      <c r="B33" s="130"/>
      <c r="C33" s="130"/>
      <c r="D33" s="129"/>
      <c r="E33" s="129"/>
      <c r="F33" s="129"/>
    </row>
    <row r="34" spans="1:9" x14ac:dyDescent="0.25">
      <c r="A34" s="78" t="s">
        <v>0</v>
      </c>
      <c r="B34" s="131"/>
      <c r="C34" s="131"/>
      <c r="D34" s="129"/>
      <c r="E34" s="129"/>
      <c r="F34" s="129"/>
    </row>
    <row r="35" spans="1:9" x14ac:dyDescent="0.25">
      <c r="A35" s="137"/>
      <c r="B35" s="137"/>
      <c r="C35" s="137"/>
    </row>
    <row r="36" spans="1:9" x14ac:dyDescent="0.25">
      <c r="A36" s="132"/>
      <c r="B36" s="132"/>
      <c r="C36" s="132"/>
    </row>
    <row r="37" spans="1:9" x14ac:dyDescent="0.25">
      <c r="G37" s="133" t="s">
        <v>48</v>
      </c>
      <c r="H37" s="275" t="str">
        <f>+I13</f>
        <v xml:space="preserve"> 21 Januari 2022</v>
      </c>
      <c r="I37" s="276"/>
    </row>
    <row r="44" spans="1:9" x14ac:dyDescent="0.25">
      <c r="G44" s="236" t="s">
        <v>38</v>
      </c>
      <c r="H44" s="236"/>
      <c r="I44" s="236"/>
    </row>
  </sheetData>
  <mergeCells count="7">
    <mergeCell ref="G44:I44"/>
    <mergeCell ref="A10:I10"/>
    <mergeCell ref="G18:H18"/>
    <mergeCell ref="G19:H19"/>
    <mergeCell ref="A20:H20"/>
    <mergeCell ref="A21:B21"/>
    <mergeCell ref="H37:I37"/>
  </mergeCells>
  <pageMargins left="0.2" right="0" top="0.75" bottom="0.75" header="0.3" footer="0.3"/>
  <pageSetup scale="90" orientation="portrait" horizontalDpi="4294967293" verticalDpi="0" r:id="rId1"/>
  <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4"/>
  <sheetViews>
    <sheetView topLeftCell="A9" workbookViewId="0">
      <selection activeCell="E19" sqref="E19"/>
    </sheetView>
  </sheetViews>
  <sheetFormatPr defaultRowHeight="15.75" x14ac:dyDescent="0.25"/>
  <cols>
    <col min="1" max="1" width="6.42578125" style="30" customWidth="1"/>
    <col min="2" max="2" width="11.140625" style="30" customWidth="1"/>
    <col min="3" max="3" width="10" style="30" customWidth="1"/>
    <col min="4" max="4" width="29.85546875" style="30" customWidth="1"/>
    <col min="5" max="5" width="13.85546875" style="30" customWidth="1"/>
    <col min="6" max="6" width="5.28515625" style="30" customWidth="1"/>
    <col min="7" max="7" width="14.140625" style="117" bestFit="1" customWidth="1"/>
    <col min="8" max="8" width="1.5703125" style="117" customWidth="1"/>
    <col min="9" max="9" width="18.85546875" style="30" customWidth="1"/>
    <col min="10" max="16384" width="9.140625" style="30"/>
  </cols>
  <sheetData>
    <row r="2" spans="1:9" x14ac:dyDescent="0.25">
      <c r="A2" s="1" t="s">
        <v>0</v>
      </c>
    </row>
    <row r="3" spans="1:9" x14ac:dyDescent="0.25">
      <c r="A3" s="5" t="s">
        <v>1</v>
      </c>
    </row>
    <row r="4" spans="1:9" x14ac:dyDescent="0.25">
      <c r="A4" s="5" t="s">
        <v>2</v>
      </c>
    </row>
    <row r="5" spans="1:9" x14ac:dyDescent="0.25">
      <c r="A5" s="5" t="s">
        <v>3</v>
      </c>
    </row>
    <row r="6" spans="1:9" x14ac:dyDescent="0.25">
      <c r="A6" s="5" t="s">
        <v>4</v>
      </c>
    </row>
    <row r="7" spans="1:9" x14ac:dyDescent="0.25">
      <c r="A7" s="5" t="s">
        <v>5</v>
      </c>
    </row>
    <row r="9" spans="1:9" ht="16.5" thickBot="1" x14ac:dyDescent="0.3">
      <c r="A9" s="118"/>
      <c r="B9" s="118"/>
      <c r="C9" s="118"/>
      <c r="D9" s="118"/>
      <c r="E9" s="118"/>
      <c r="F9" s="118"/>
      <c r="G9" s="119"/>
      <c r="H9" s="119"/>
      <c r="I9" s="118"/>
    </row>
    <row r="10" spans="1:9" ht="19.5" thickBot="1" x14ac:dyDescent="0.3">
      <c r="A10" s="279" t="s">
        <v>6</v>
      </c>
      <c r="B10" s="280"/>
      <c r="C10" s="280"/>
      <c r="D10" s="280"/>
      <c r="E10" s="280"/>
      <c r="F10" s="280"/>
      <c r="G10" s="280"/>
      <c r="H10" s="280"/>
      <c r="I10" s="281"/>
    </row>
    <row r="12" spans="1:9" x14ac:dyDescent="0.25">
      <c r="A12" s="30" t="s">
        <v>7</v>
      </c>
      <c r="B12" s="30" t="s">
        <v>132</v>
      </c>
      <c r="G12" s="117" t="s">
        <v>9</v>
      </c>
      <c r="H12" s="120" t="s">
        <v>10</v>
      </c>
      <c r="I12" s="9" t="s">
        <v>282</v>
      </c>
    </row>
    <row r="13" spans="1:9" x14ac:dyDescent="0.25">
      <c r="G13" s="117" t="s">
        <v>12</v>
      </c>
      <c r="H13" s="120" t="s">
        <v>10</v>
      </c>
      <c r="I13" s="11" t="s">
        <v>263</v>
      </c>
    </row>
    <row r="14" spans="1:9" x14ac:dyDescent="0.25">
      <c r="G14" s="117" t="s">
        <v>15</v>
      </c>
      <c r="H14" s="120" t="s">
        <v>10</v>
      </c>
      <c r="I14" s="11" t="s">
        <v>264</v>
      </c>
    </row>
    <row r="15" spans="1:9" x14ac:dyDescent="0.25">
      <c r="G15" s="117" t="s">
        <v>96</v>
      </c>
      <c r="H15" s="120" t="s">
        <v>97</v>
      </c>
      <c r="I15" s="30" t="s">
        <v>283</v>
      </c>
    </row>
    <row r="16" spans="1:9" x14ac:dyDescent="0.25">
      <c r="A16" s="30" t="s">
        <v>18</v>
      </c>
      <c r="B16" s="9" t="s">
        <v>19</v>
      </c>
      <c r="G16" s="117" t="s">
        <v>17</v>
      </c>
      <c r="H16" s="120" t="s">
        <v>97</v>
      </c>
      <c r="I16" s="136" t="s">
        <v>284</v>
      </c>
    </row>
    <row r="17" spans="1:17" ht="16.5" thickBot="1" x14ac:dyDescent="0.3">
      <c r="C17" s="9"/>
      <c r="I17" s="139" t="s">
        <v>139</v>
      </c>
    </row>
    <row r="18" spans="1:17" x14ac:dyDescent="0.25">
      <c r="A18" s="83" t="s">
        <v>20</v>
      </c>
      <c r="B18" s="84" t="s">
        <v>21</v>
      </c>
      <c r="C18" s="84" t="s">
        <v>22</v>
      </c>
      <c r="D18" s="84" t="s">
        <v>24</v>
      </c>
      <c r="E18" s="84" t="s">
        <v>25</v>
      </c>
      <c r="F18" s="178" t="s">
        <v>26</v>
      </c>
      <c r="G18" s="271" t="s">
        <v>27</v>
      </c>
      <c r="H18" s="272"/>
      <c r="I18" s="87" t="s">
        <v>28</v>
      </c>
    </row>
    <row r="19" spans="1:17" ht="47.25" x14ac:dyDescent="0.25">
      <c r="A19" s="88">
        <v>1</v>
      </c>
      <c r="B19" s="89">
        <v>44566</v>
      </c>
      <c r="C19" s="157" t="s">
        <v>141</v>
      </c>
      <c r="D19" s="91" t="s">
        <v>285</v>
      </c>
      <c r="E19" s="91" t="s">
        <v>146</v>
      </c>
      <c r="F19" s="122">
        <v>1</v>
      </c>
      <c r="G19" s="277">
        <v>800000</v>
      </c>
      <c r="H19" s="278"/>
      <c r="I19" s="135">
        <f>G19</f>
        <v>800000</v>
      </c>
      <c r="K19"/>
    </row>
    <row r="20" spans="1:17" ht="16.5" thickBot="1" x14ac:dyDescent="0.3">
      <c r="A20" s="263" t="s">
        <v>29</v>
      </c>
      <c r="B20" s="264"/>
      <c r="C20" s="264"/>
      <c r="D20" s="264"/>
      <c r="E20" s="264"/>
      <c r="F20" s="264"/>
      <c r="G20" s="264"/>
      <c r="H20" s="265"/>
      <c r="I20" s="95">
        <f>SUM(I19:I19)</f>
        <v>800000</v>
      </c>
      <c r="K20" s="30" t="s">
        <v>13</v>
      </c>
    </row>
    <row r="21" spans="1:17" x14ac:dyDescent="0.25">
      <c r="A21" s="266"/>
      <c r="B21" s="266"/>
      <c r="C21" s="177"/>
      <c r="D21" s="177"/>
      <c r="E21" s="177"/>
      <c r="F21" s="177"/>
      <c r="G21" s="97"/>
      <c r="H21" s="97"/>
      <c r="I21" s="29"/>
    </row>
    <row r="22" spans="1:17" x14ac:dyDescent="0.25">
      <c r="A22" s="177"/>
      <c r="B22" s="177"/>
      <c r="C22" s="177"/>
      <c r="D22" s="177"/>
      <c r="E22" s="177"/>
      <c r="F22" s="177"/>
      <c r="G22" s="28" t="s">
        <v>62</v>
      </c>
      <c r="H22" s="98" t="e">
        <f>#REF!*1%</f>
        <v>#REF!</v>
      </c>
      <c r="I22" s="29">
        <f>I20*1%</f>
        <v>8000</v>
      </c>
    </row>
    <row r="23" spans="1:17" x14ac:dyDescent="0.25">
      <c r="A23" s="177"/>
      <c r="B23" s="177"/>
      <c r="C23" s="177"/>
      <c r="D23" s="177"/>
      <c r="E23" s="177"/>
      <c r="F23" s="177"/>
      <c r="G23" s="28" t="s">
        <v>134</v>
      </c>
      <c r="H23" s="29">
        <f>H21*10%</f>
        <v>0</v>
      </c>
      <c r="I23" s="29"/>
    </row>
    <row r="24" spans="1:17" ht="16.5" thickBot="1" x14ac:dyDescent="0.3">
      <c r="E24" s="1"/>
      <c r="F24" s="1"/>
      <c r="G24" s="99" t="s">
        <v>135</v>
      </c>
      <c r="H24" s="32">
        <v>0</v>
      </c>
      <c r="I24" s="32">
        <f>I20-I23</f>
        <v>800000</v>
      </c>
      <c r="Q24" s="30" t="s">
        <v>13</v>
      </c>
    </row>
    <row r="25" spans="1:17" x14ac:dyDescent="0.25">
      <c r="E25" s="1"/>
      <c r="F25" s="1"/>
      <c r="G25" s="33" t="s">
        <v>32</v>
      </c>
      <c r="H25" s="34" t="e">
        <f>H20+H22</f>
        <v>#REF!</v>
      </c>
      <c r="I25" s="34">
        <f>I24+I22</f>
        <v>808000</v>
      </c>
    </row>
    <row r="26" spans="1:17" x14ac:dyDescent="0.25">
      <c r="E26" s="1"/>
      <c r="F26" s="1"/>
      <c r="G26" s="33"/>
      <c r="H26" s="34"/>
      <c r="I26" s="34"/>
    </row>
    <row r="27" spans="1:17" x14ac:dyDescent="0.25">
      <c r="A27" s="1" t="s">
        <v>148</v>
      </c>
      <c r="D27" s="1"/>
      <c r="E27" s="1"/>
      <c r="F27" s="1"/>
      <c r="G27" s="33"/>
      <c r="H27" s="33"/>
      <c r="I27" s="34"/>
    </row>
    <row r="28" spans="1:17" x14ac:dyDescent="0.25">
      <c r="A28" s="127"/>
      <c r="D28" s="1"/>
      <c r="E28" s="1"/>
      <c r="F28" s="1"/>
      <c r="G28" s="33"/>
      <c r="H28" s="33"/>
      <c r="I28" s="34"/>
    </row>
    <row r="29" spans="1:17" x14ac:dyDescent="0.25">
      <c r="D29" s="1"/>
      <c r="E29" s="1"/>
      <c r="F29" s="1"/>
      <c r="G29" s="33"/>
      <c r="H29" s="33"/>
      <c r="I29" s="34"/>
    </row>
    <row r="30" spans="1:17" x14ac:dyDescent="0.25">
      <c r="A30" s="72" t="s">
        <v>33</v>
      </c>
    </row>
    <row r="31" spans="1:17" x14ac:dyDescent="0.25">
      <c r="A31" s="74" t="s">
        <v>34</v>
      </c>
      <c r="B31" s="128"/>
      <c r="C31" s="128"/>
      <c r="D31" s="129"/>
      <c r="E31" s="129"/>
      <c r="F31" s="129"/>
    </row>
    <row r="32" spans="1:17" x14ac:dyDescent="0.25">
      <c r="A32" s="74" t="s">
        <v>35</v>
      </c>
      <c r="B32" s="128"/>
      <c r="C32" s="128"/>
      <c r="D32" s="129"/>
      <c r="E32" s="129"/>
      <c r="F32" s="129"/>
    </row>
    <row r="33" spans="1:9" x14ac:dyDescent="0.25">
      <c r="A33" s="75" t="s">
        <v>36</v>
      </c>
      <c r="B33" s="130"/>
      <c r="C33" s="130"/>
      <c r="D33" s="129"/>
      <c r="E33" s="129"/>
      <c r="F33" s="129"/>
    </row>
    <row r="34" spans="1:9" x14ac:dyDescent="0.25">
      <c r="A34" s="78" t="s">
        <v>0</v>
      </c>
      <c r="B34" s="131"/>
      <c r="C34" s="131"/>
      <c r="D34" s="129"/>
      <c r="E34" s="129"/>
      <c r="F34" s="129"/>
    </row>
    <row r="35" spans="1:9" x14ac:dyDescent="0.25">
      <c r="A35" s="137"/>
      <c r="B35" s="137"/>
      <c r="C35" s="137"/>
    </row>
    <row r="36" spans="1:9" x14ac:dyDescent="0.25">
      <c r="A36" s="132"/>
      <c r="B36" s="132"/>
      <c r="C36" s="132"/>
    </row>
    <row r="37" spans="1:9" x14ac:dyDescent="0.25">
      <c r="G37" s="133" t="s">
        <v>48</v>
      </c>
      <c r="H37" s="275" t="str">
        <f>+I13</f>
        <v xml:space="preserve"> 21 Januari 2022</v>
      </c>
      <c r="I37" s="276"/>
    </row>
    <row r="44" spans="1:9" x14ac:dyDescent="0.25">
      <c r="G44" s="236" t="s">
        <v>38</v>
      </c>
      <c r="H44" s="236"/>
      <c r="I44" s="236"/>
    </row>
  </sheetData>
  <mergeCells count="7">
    <mergeCell ref="G44:I44"/>
    <mergeCell ref="A10:I10"/>
    <mergeCell ref="G18:H18"/>
    <mergeCell ref="G19:H19"/>
    <mergeCell ref="A20:H20"/>
    <mergeCell ref="A21:B21"/>
    <mergeCell ref="H37:I37"/>
  </mergeCells>
  <pageMargins left="0.2" right="0" top="0.75" bottom="0.75" header="0.3" footer="0.3"/>
  <pageSetup scale="90" orientation="portrait" horizontalDpi="4294967293" verticalDpi="0" r:id="rId1"/>
  <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4"/>
  <sheetViews>
    <sheetView topLeftCell="A9" workbookViewId="0">
      <selection activeCell="I13" sqref="I13"/>
    </sheetView>
  </sheetViews>
  <sheetFormatPr defaultRowHeight="15.75" x14ac:dyDescent="0.25"/>
  <cols>
    <col min="1" max="1" width="6.42578125" style="30" customWidth="1"/>
    <col min="2" max="2" width="11.140625" style="30" customWidth="1"/>
    <col min="3" max="3" width="10" style="30" customWidth="1"/>
    <col min="4" max="4" width="29.85546875" style="30" customWidth="1"/>
    <col min="5" max="5" width="13.85546875" style="30" customWidth="1"/>
    <col min="6" max="6" width="5.28515625" style="30" customWidth="1"/>
    <col min="7" max="7" width="14.140625" style="117" bestFit="1" customWidth="1"/>
    <col min="8" max="8" width="1.5703125" style="117" customWidth="1"/>
    <col min="9" max="9" width="18.85546875" style="30" customWidth="1"/>
    <col min="10" max="16384" width="9.140625" style="30"/>
  </cols>
  <sheetData>
    <row r="2" spans="1:9" x14ac:dyDescent="0.25">
      <c r="A2" s="1" t="s">
        <v>0</v>
      </c>
    </row>
    <row r="3" spans="1:9" x14ac:dyDescent="0.25">
      <c r="A3" s="5" t="s">
        <v>1</v>
      </c>
    </row>
    <row r="4" spans="1:9" x14ac:dyDescent="0.25">
      <c r="A4" s="5" t="s">
        <v>2</v>
      </c>
    </row>
    <row r="5" spans="1:9" x14ac:dyDescent="0.25">
      <c r="A5" s="5" t="s">
        <v>3</v>
      </c>
    </row>
    <row r="6" spans="1:9" x14ac:dyDescent="0.25">
      <c r="A6" s="5" t="s">
        <v>4</v>
      </c>
    </row>
    <row r="7" spans="1:9" x14ac:dyDescent="0.25">
      <c r="A7" s="5" t="s">
        <v>5</v>
      </c>
    </row>
    <row r="9" spans="1:9" ht="16.5" thickBot="1" x14ac:dyDescent="0.3">
      <c r="A9" s="118"/>
      <c r="B9" s="118"/>
      <c r="C9" s="118"/>
      <c r="D9" s="118"/>
      <c r="E9" s="118"/>
      <c r="F9" s="118"/>
      <c r="G9" s="119"/>
      <c r="H9" s="119"/>
      <c r="I9" s="118"/>
    </row>
    <row r="10" spans="1:9" ht="19.5" thickBot="1" x14ac:dyDescent="0.3">
      <c r="A10" s="279" t="s">
        <v>6</v>
      </c>
      <c r="B10" s="280"/>
      <c r="C10" s="280"/>
      <c r="D10" s="280"/>
      <c r="E10" s="280"/>
      <c r="F10" s="280"/>
      <c r="G10" s="280"/>
      <c r="H10" s="280"/>
      <c r="I10" s="281"/>
    </row>
    <row r="12" spans="1:9" x14ac:dyDescent="0.25">
      <c r="A12" s="30" t="s">
        <v>7</v>
      </c>
      <c r="B12" s="30" t="s">
        <v>132</v>
      </c>
      <c r="G12" s="117" t="s">
        <v>9</v>
      </c>
      <c r="H12" s="120" t="s">
        <v>10</v>
      </c>
      <c r="I12" s="9" t="s">
        <v>290</v>
      </c>
    </row>
    <row r="13" spans="1:9" x14ac:dyDescent="0.25">
      <c r="G13" s="117" t="s">
        <v>12</v>
      </c>
      <c r="H13" s="120" t="s">
        <v>10</v>
      </c>
      <c r="I13" s="11" t="s">
        <v>263</v>
      </c>
    </row>
    <row r="14" spans="1:9" x14ac:dyDescent="0.25">
      <c r="G14" s="117" t="s">
        <v>15</v>
      </c>
      <c r="H14" s="120" t="s">
        <v>10</v>
      </c>
      <c r="I14" s="11" t="s">
        <v>264</v>
      </c>
    </row>
    <row r="15" spans="1:9" x14ac:dyDescent="0.25">
      <c r="G15" s="117" t="s">
        <v>96</v>
      </c>
      <c r="H15" s="120" t="s">
        <v>97</v>
      </c>
      <c r="I15" s="30" t="s">
        <v>283</v>
      </c>
    </row>
    <row r="16" spans="1:9" x14ac:dyDescent="0.25">
      <c r="A16" s="30" t="s">
        <v>18</v>
      </c>
      <c r="B16" s="9" t="s">
        <v>19</v>
      </c>
      <c r="G16" s="117" t="s">
        <v>17</v>
      </c>
      <c r="H16" s="120" t="s">
        <v>97</v>
      </c>
      <c r="I16" s="136" t="s">
        <v>289</v>
      </c>
    </row>
    <row r="17" spans="1:17" ht="16.5" thickBot="1" x14ac:dyDescent="0.3">
      <c r="C17" s="9"/>
      <c r="I17" s="139" t="s">
        <v>139</v>
      </c>
    </row>
    <row r="18" spans="1:17" x14ac:dyDescent="0.25">
      <c r="A18" s="83" t="s">
        <v>20</v>
      </c>
      <c r="B18" s="84" t="s">
        <v>21</v>
      </c>
      <c r="C18" s="84" t="s">
        <v>22</v>
      </c>
      <c r="D18" s="84" t="s">
        <v>24</v>
      </c>
      <c r="E18" s="84" t="s">
        <v>25</v>
      </c>
      <c r="F18" s="202" t="s">
        <v>26</v>
      </c>
      <c r="G18" s="271" t="s">
        <v>27</v>
      </c>
      <c r="H18" s="272"/>
      <c r="I18" s="87" t="s">
        <v>28</v>
      </c>
    </row>
    <row r="19" spans="1:17" ht="47.25" x14ac:dyDescent="0.25">
      <c r="A19" s="88">
        <v>1</v>
      </c>
      <c r="B19" s="89">
        <v>44565</v>
      </c>
      <c r="C19" s="157" t="s">
        <v>286</v>
      </c>
      <c r="D19" s="91" t="s">
        <v>287</v>
      </c>
      <c r="E19" s="91" t="s">
        <v>288</v>
      </c>
      <c r="F19" s="122">
        <v>1</v>
      </c>
      <c r="G19" s="277">
        <v>900000</v>
      </c>
      <c r="H19" s="278"/>
      <c r="I19" s="135">
        <f>G19</f>
        <v>900000</v>
      </c>
      <c r="K19"/>
    </row>
    <row r="20" spans="1:17" ht="16.5" thickBot="1" x14ac:dyDescent="0.3">
      <c r="A20" s="263" t="s">
        <v>29</v>
      </c>
      <c r="B20" s="264"/>
      <c r="C20" s="264"/>
      <c r="D20" s="264"/>
      <c r="E20" s="264"/>
      <c r="F20" s="264"/>
      <c r="G20" s="264"/>
      <c r="H20" s="265"/>
      <c r="I20" s="95">
        <f>SUM(I19:I19)</f>
        <v>900000</v>
      </c>
      <c r="K20" s="30" t="s">
        <v>13</v>
      </c>
    </row>
    <row r="21" spans="1:17" x14ac:dyDescent="0.25">
      <c r="A21" s="266"/>
      <c r="B21" s="266"/>
      <c r="C21" s="201"/>
      <c r="D21" s="201"/>
      <c r="E21" s="201"/>
      <c r="F21" s="201"/>
      <c r="G21" s="97"/>
      <c r="H21" s="97"/>
      <c r="I21" s="29"/>
    </row>
    <row r="22" spans="1:17" x14ac:dyDescent="0.25">
      <c r="A22" s="201"/>
      <c r="B22" s="201"/>
      <c r="C22" s="201"/>
      <c r="D22" s="201"/>
      <c r="E22" s="201"/>
      <c r="F22" s="201"/>
      <c r="G22" s="28" t="s">
        <v>62</v>
      </c>
      <c r="H22" s="98" t="e">
        <f>#REF!*1%</f>
        <v>#REF!</v>
      </c>
      <c r="I22" s="29">
        <f>I20*1%</f>
        <v>9000</v>
      </c>
    </row>
    <row r="23" spans="1:17" x14ac:dyDescent="0.25">
      <c r="A23" s="201"/>
      <c r="B23" s="201"/>
      <c r="C23" s="201"/>
      <c r="D23" s="201"/>
      <c r="E23" s="201"/>
      <c r="F23" s="201"/>
      <c r="G23" s="28" t="s">
        <v>134</v>
      </c>
      <c r="H23" s="29">
        <f>H21*10%</f>
        <v>0</v>
      </c>
      <c r="I23" s="29"/>
    </row>
    <row r="24" spans="1:17" ht="16.5" thickBot="1" x14ac:dyDescent="0.3">
      <c r="E24" s="1"/>
      <c r="F24" s="1"/>
      <c r="G24" s="99" t="s">
        <v>135</v>
      </c>
      <c r="H24" s="32">
        <v>0</v>
      </c>
      <c r="I24" s="32">
        <f>I20-I23</f>
        <v>900000</v>
      </c>
      <c r="Q24" s="30" t="s">
        <v>13</v>
      </c>
    </row>
    <row r="25" spans="1:17" x14ac:dyDescent="0.25">
      <c r="E25" s="1"/>
      <c r="F25" s="1"/>
      <c r="G25" s="33" t="s">
        <v>32</v>
      </c>
      <c r="H25" s="34" t="e">
        <f>H20+H22</f>
        <v>#REF!</v>
      </c>
      <c r="I25" s="34">
        <f>I24+I22</f>
        <v>909000</v>
      </c>
    </row>
    <row r="26" spans="1:17" x14ac:dyDescent="0.25">
      <c r="E26" s="1"/>
      <c r="F26" s="1"/>
      <c r="G26" s="33"/>
      <c r="H26" s="34"/>
      <c r="I26" s="34"/>
    </row>
    <row r="27" spans="1:17" x14ac:dyDescent="0.25">
      <c r="A27" s="1" t="s">
        <v>136</v>
      </c>
      <c r="D27" s="1"/>
      <c r="E27" s="1"/>
      <c r="F27" s="1"/>
      <c r="G27" s="33"/>
      <c r="H27" s="33"/>
      <c r="I27" s="34"/>
    </row>
    <row r="28" spans="1:17" x14ac:dyDescent="0.25">
      <c r="A28" s="127"/>
      <c r="D28" s="1"/>
      <c r="E28" s="1"/>
      <c r="F28" s="1"/>
      <c r="G28" s="33"/>
      <c r="H28" s="33"/>
      <c r="I28" s="34"/>
    </row>
    <row r="29" spans="1:17" x14ac:dyDescent="0.25">
      <c r="D29" s="1"/>
      <c r="E29" s="1"/>
      <c r="F29" s="1"/>
      <c r="G29" s="33"/>
      <c r="H29" s="33"/>
      <c r="I29" s="34"/>
    </row>
    <row r="30" spans="1:17" x14ac:dyDescent="0.25">
      <c r="A30" s="72" t="s">
        <v>33</v>
      </c>
    </row>
    <row r="31" spans="1:17" x14ac:dyDescent="0.25">
      <c r="A31" s="74" t="s">
        <v>34</v>
      </c>
      <c r="B31" s="128"/>
      <c r="C31" s="128"/>
      <c r="D31" s="129"/>
      <c r="E31" s="129"/>
      <c r="F31" s="129"/>
    </row>
    <row r="32" spans="1:17" x14ac:dyDescent="0.25">
      <c r="A32" s="74" t="s">
        <v>35</v>
      </c>
      <c r="B32" s="128"/>
      <c r="C32" s="128"/>
      <c r="D32" s="129"/>
      <c r="E32" s="129"/>
      <c r="F32" s="129"/>
    </row>
    <row r="33" spans="1:9" x14ac:dyDescent="0.25">
      <c r="A33" s="75" t="s">
        <v>36</v>
      </c>
      <c r="B33" s="130"/>
      <c r="C33" s="130"/>
      <c r="D33" s="129"/>
      <c r="E33" s="129"/>
      <c r="F33" s="129"/>
    </row>
    <row r="34" spans="1:9" x14ac:dyDescent="0.25">
      <c r="A34" s="78" t="s">
        <v>0</v>
      </c>
      <c r="B34" s="131"/>
      <c r="C34" s="131"/>
      <c r="D34" s="129"/>
      <c r="E34" s="129"/>
      <c r="F34" s="129"/>
    </row>
    <row r="35" spans="1:9" x14ac:dyDescent="0.25">
      <c r="A35" s="137"/>
      <c r="B35" s="137"/>
      <c r="C35" s="137"/>
    </row>
    <row r="36" spans="1:9" x14ac:dyDescent="0.25">
      <c r="A36" s="132"/>
      <c r="B36" s="132"/>
      <c r="C36" s="132"/>
    </row>
    <row r="37" spans="1:9" x14ac:dyDescent="0.25">
      <c r="G37" s="133" t="s">
        <v>48</v>
      </c>
      <c r="H37" s="275" t="str">
        <f>+I13</f>
        <v xml:space="preserve"> 21 Januari 2022</v>
      </c>
      <c r="I37" s="276"/>
    </row>
    <row r="44" spans="1:9" x14ac:dyDescent="0.25">
      <c r="G44" s="236" t="s">
        <v>38</v>
      </c>
      <c r="H44" s="236"/>
      <c r="I44" s="236"/>
    </row>
  </sheetData>
  <mergeCells count="7">
    <mergeCell ref="G44:I44"/>
    <mergeCell ref="A10:I10"/>
    <mergeCell ref="G18:H18"/>
    <mergeCell ref="G19:H19"/>
    <mergeCell ref="A20:H20"/>
    <mergeCell ref="A21:B21"/>
    <mergeCell ref="H37:I37"/>
  </mergeCells>
  <pageMargins left="0.2" right="0" top="0.75" bottom="0.75" header="0.3" footer="0.3"/>
  <pageSetup scale="90" orientation="portrait" horizontalDpi="4294967293" verticalDpi="0" r:id="rId1"/>
  <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4"/>
  <sheetViews>
    <sheetView topLeftCell="A9" workbookViewId="0">
      <selection activeCell="G24" sqref="G24"/>
    </sheetView>
  </sheetViews>
  <sheetFormatPr defaultRowHeight="15.75" x14ac:dyDescent="0.25"/>
  <cols>
    <col min="1" max="1" width="6.42578125" style="30" customWidth="1"/>
    <col min="2" max="2" width="11.140625" style="30" customWidth="1"/>
    <col min="3" max="3" width="10" style="30" customWidth="1"/>
    <col min="4" max="4" width="29.85546875" style="30" customWidth="1"/>
    <col min="5" max="5" width="13.85546875" style="30" customWidth="1"/>
    <col min="6" max="6" width="5.28515625" style="30" customWidth="1"/>
    <col min="7" max="7" width="14.140625" style="117" bestFit="1" customWidth="1"/>
    <col min="8" max="8" width="1.5703125" style="117" customWidth="1"/>
    <col min="9" max="9" width="18.85546875" style="30" customWidth="1"/>
    <col min="10" max="16384" width="9.140625" style="30"/>
  </cols>
  <sheetData>
    <row r="2" spans="1:9" x14ac:dyDescent="0.25">
      <c r="A2" s="1" t="s">
        <v>0</v>
      </c>
    </row>
    <row r="3" spans="1:9" x14ac:dyDescent="0.25">
      <c r="A3" s="5" t="s">
        <v>1</v>
      </c>
    </row>
    <row r="4" spans="1:9" x14ac:dyDescent="0.25">
      <c r="A4" s="5" t="s">
        <v>2</v>
      </c>
    </row>
    <row r="5" spans="1:9" x14ac:dyDescent="0.25">
      <c r="A5" s="5" t="s">
        <v>3</v>
      </c>
    </row>
    <row r="6" spans="1:9" x14ac:dyDescent="0.25">
      <c r="A6" s="5" t="s">
        <v>4</v>
      </c>
    </row>
    <row r="7" spans="1:9" x14ac:dyDescent="0.25">
      <c r="A7" s="5" t="s">
        <v>5</v>
      </c>
    </row>
    <row r="9" spans="1:9" ht="16.5" thickBot="1" x14ac:dyDescent="0.3">
      <c r="A9" s="118"/>
      <c r="B9" s="118"/>
      <c r="C9" s="118"/>
      <c r="D9" s="118"/>
      <c r="E9" s="118"/>
      <c r="F9" s="118"/>
      <c r="G9" s="119"/>
      <c r="H9" s="119"/>
      <c r="I9" s="118"/>
    </row>
    <row r="10" spans="1:9" ht="19.5" thickBot="1" x14ac:dyDescent="0.3">
      <c r="A10" s="279" t="s">
        <v>6</v>
      </c>
      <c r="B10" s="280"/>
      <c r="C10" s="280"/>
      <c r="D10" s="280"/>
      <c r="E10" s="280"/>
      <c r="F10" s="280"/>
      <c r="G10" s="280"/>
      <c r="H10" s="280"/>
      <c r="I10" s="281"/>
    </row>
    <row r="12" spans="1:9" x14ac:dyDescent="0.25">
      <c r="A12" s="30" t="s">
        <v>7</v>
      </c>
      <c r="B12" s="30" t="s">
        <v>132</v>
      </c>
      <c r="G12" s="117" t="s">
        <v>9</v>
      </c>
      <c r="H12" s="120" t="s">
        <v>10</v>
      </c>
      <c r="I12" s="9" t="s">
        <v>291</v>
      </c>
    </row>
    <row r="13" spans="1:9" x14ac:dyDescent="0.25">
      <c r="G13" s="117" t="s">
        <v>12</v>
      </c>
      <c r="H13" s="120" t="s">
        <v>10</v>
      </c>
      <c r="I13" s="11" t="s">
        <v>263</v>
      </c>
    </row>
    <row r="14" spans="1:9" x14ac:dyDescent="0.25">
      <c r="G14" s="117" t="s">
        <v>15</v>
      </c>
      <c r="H14" s="120" t="s">
        <v>10</v>
      </c>
      <c r="I14" s="11" t="s">
        <v>264</v>
      </c>
    </row>
    <row r="15" spans="1:9" x14ac:dyDescent="0.25">
      <c r="G15" s="117" t="s">
        <v>96</v>
      </c>
      <c r="H15" s="120" t="s">
        <v>97</v>
      </c>
      <c r="I15" s="30" t="s">
        <v>283</v>
      </c>
    </row>
    <row r="16" spans="1:9" x14ac:dyDescent="0.25">
      <c r="A16" s="30" t="s">
        <v>18</v>
      </c>
      <c r="B16" s="9" t="s">
        <v>19</v>
      </c>
      <c r="G16" s="117" t="s">
        <v>17</v>
      </c>
      <c r="H16" s="120" t="s">
        <v>97</v>
      </c>
      <c r="I16" s="136" t="s">
        <v>292</v>
      </c>
    </row>
    <row r="17" spans="1:17" ht="16.5" thickBot="1" x14ac:dyDescent="0.3">
      <c r="C17" s="9"/>
      <c r="I17" s="139" t="s">
        <v>139</v>
      </c>
    </row>
    <row r="18" spans="1:17" x14ac:dyDescent="0.25">
      <c r="A18" s="83" t="s">
        <v>20</v>
      </c>
      <c r="B18" s="84" t="s">
        <v>21</v>
      </c>
      <c r="C18" s="84" t="s">
        <v>22</v>
      </c>
      <c r="D18" s="84" t="s">
        <v>24</v>
      </c>
      <c r="E18" s="84" t="s">
        <v>25</v>
      </c>
      <c r="F18" s="202" t="s">
        <v>26</v>
      </c>
      <c r="G18" s="271" t="s">
        <v>27</v>
      </c>
      <c r="H18" s="272"/>
      <c r="I18" s="87" t="s">
        <v>28</v>
      </c>
    </row>
    <row r="19" spans="1:17" ht="47.25" x14ac:dyDescent="0.25">
      <c r="A19" s="88">
        <v>1</v>
      </c>
      <c r="B19" s="89">
        <v>44559</v>
      </c>
      <c r="C19" s="157" t="s">
        <v>293</v>
      </c>
      <c r="D19" s="91" t="s">
        <v>294</v>
      </c>
      <c r="E19" s="91" t="s">
        <v>288</v>
      </c>
      <c r="F19" s="122">
        <v>1</v>
      </c>
      <c r="G19" s="277">
        <v>800000</v>
      </c>
      <c r="H19" s="278"/>
      <c r="I19" s="135">
        <f>G19</f>
        <v>800000</v>
      </c>
      <c r="K19"/>
    </row>
    <row r="20" spans="1:17" ht="16.5" thickBot="1" x14ac:dyDescent="0.3">
      <c r="A20" s="263" t="s">
        <v>29</v>
      </c>
      <c r="B20" s="264"/>
      <c r="C20" s="264"/>
      <c r="D20" s="264"/>
      <c r="E20" s="264"/>
      <c r="F20" s="264"/>
      <c r="G20" s="264"/>
      <c r="H20" s="265"/>
      <c r="I20" s="95">
        <f>SUM(I19:I19)</f>
        <v>800000</v>
      </c>
      <c r="K20" s="30" t="s">
        <v>13</v>
      </c>
    </row>
    <row r="21" spans="1:17" x14ac:dyDescent="0.25">
      <c r="A21" s="266"/>
      <c r="B21" s="266"/>
      <c r="C21" s="201"/>
      <c r="D21" s="201"/>
      <c r="E21" s="201"/>
      <c r="F21" s="201"/>
      <c r="G21" s="97"/>
      <c r="H21" s="97"/>
      <c r="I21" s="29"/>
    </row>
    <row r="22" spans="1:17" x14ac:dyDescent="0.25">
      <c r="A22" s="201"/>
      <c r="B22" s="201"/>
      <c r="C22" s="201"/>
      <c r="D22" s="201"/>
      <c r="E22" s="201"/>
      <c r="F22" s="201"/>
      <c r="G22" s="28" t="s">
        <v>62</v>
      </c>
      <c r="H22" s="98" t="e">
        <f>#REF!*1%</f>
        <v>#REF!</v>
      </c>
      <c r="I22" s="29">
        <f>I20*1%</f>
        <v>8000</v>
      </c>
    </row>
    <row r="23" spans="1:17" x14ac:dyDescent="0.25">
      <c r="A23" s="201"/>
      <c r="B23" s="201"/>
      <c r="C23" s="201"/>
      <c r="D23" s="201"/>
      <c r="E23" s="201"/>
      <c r="F23" s="201"/>
      <c r="G23" s="28" t="s">
        <v>134</v>
      </c>
      <c r="H23" s="29">
        <f>H21*10%</f>
        <v>0</v>
      </c>
      <c r="I23" s="29"/>
    </row>
    <row r="24" spans="1:17" ht="16.5" thickBot="1" x14ac:dyDescent="0.3">
      <c r="E24" s="1"/>
      <c r="F24" s="1"/>
      <c r="G24" s="99" t="s">
        <v>135</v>
      </c>
      <c r="H24" s="32">
        <v>0</v>
      </c>
      <c r="I24" s="32">
        <f>I20-I23</f>
        <v>800000</v>
      </c>
      <c r="Q24" s="30" t="s">
        <v>13</v>
      </c>
    </row>
    <row r="25" spans="1:17" x14ac:dyDescent="0.25">
      <c r="E25" s="1"/>
      <c r="F25" s="1"/>
      <c r="G25" s="33" t="s">
        <v>32</v>
      </c>
      <c r="H25" s="34" t="e">
        <f>H20+H22</f>
        <v>#REF!</v>
      </c>
      <c r="I25" s="34">
        <f>I24+I22</f>
        <v>808000</v>
      </c>
    </row>
    <row r="26" spans="1:17" x14ac:dyDescent="0.25">
      <c r="E26" s="1"/>
      <c r="F26" s="1"/>
      <c r="G26" s="33"/>
      <c r="H26" s="34"/>
      <c r="I26" s="34"/>
    </row>
    <row r="27" spans="1:17" x14ac:dyDescent="0.25">
      <c r="A27" s="1" t="s">
        <v>148</v>
      </c>
      <c r="D27" s="1"/>
      <c r="E27" s="1"/>
      <c r="F27" s="1"/>
      <c r="G27" s="33"/>
      <c r="H27" s="33"/>
      <c r="I27" s="34"/>
    </row>
    <row r="28" spans="1:17" x14ac:dyDescent="0.25">
      <c r="A28" s="127"/>
      <c r="D28" s="1"/>
      <c r="E28" s="1"/>
      <c r="F28" s="1"/>
      <c r="G28" s="33"/>
      <c r="H28" s="33"/>
      <c r="I28" s="34"/>
    </row>
    <row r="29" spans="1:17" x14ac:dyDescent="0.25">
      <c r="D29" s="1"/>
      <c r="E29" s="1"/>
      <c r="F29" s="1"/>
      <c r="G29" s="33"/>
      <c r="H29" s="33"/>
      <c r="I29" s="34"/>
    </row>
    <row r="30" spans="1:17" x14ac:dyDescent="0.25">
      <c r="A30" s="72" t="s">
        <v>33</v>
      </c>
    </row>
    <row r="31" spans="1:17" x14ac:dyDescent="0.25">
      <c r="A31" s="74" t="s">
        <v>34</v>
      </c>
      <c r="B31" s="128"/>
      <c r="C31" s="128"/>
      <c r="D31" s="129"/>
      <c r="E31" s="129"/>
      <c r="F31" s="129"/>
    </row>
    <row r="32" spans="1:17" x14ac:dyDescent="0.25">
      <c r="A32" s="74" t="s">
        <v>35</v>
      </c>
      <c r="B32" s="128"/>
      <c r="C32" s="128"/>
      <c r="D32" s="129"/>
      <c r="E32" s="129"/>
      <c r="F32" s="129"/>
    </row>
    <row r="33" spans="1:9" x14ac:dyDescent="0.25">
      <c r="A33" s="75" t="s">
        <v>36</v>
      </c>
      <c r="B33" s="130"/>
      <c r="C33" s="130"/>
      <c r="D33" s="129"/>
      <c r="E33" s="129"/>
      <c r="F33" s="129"/>
    </row>
    <row r="34" spans="1:9" x14ac:dyDescent="0.25">
      <c r="A34" s="78" t="s">
        <v>0</v>
      </c>
      <c r="B34" s="131"/>
      <c r="C34" s="131"/>
      <c r="D34" s="129"/>
      <c r="E34" s="129"/>
      <c r="F34" s="129"/>
    </row>
    <row r="35" spans="1:9" x14ac:dyDescent="0.25">
      <c r="A35" s="137"/>
      <c r="B35" s="137"/>
      <c r="C35" s="137"/>
    </row>
    <row r="36" spans="1:9" x14ac:dyDescent="0.25">
      <c r="A36" s="132"/>
      <c r="B36" s="132"/>
      <c r="C36" s="132"/>
    </row>
    <row r="37" spans="1:9" x14ac:dyDescent="0.25">
      <c r="G37" s="133" t="s">
        <v>48</v>
      </c>
      <c r="H37" s="275" t="str">
        <f>+I13</f>
        <v xml:space="preserve"> 21 Januari 2022</v>
      </c>
      <c r="I37" s="276"/>
    </row>
    <row r="44" spans="1:9" x14ac:dyDescent="0.25">
      <c r="G44" s="236" t="s">
        <v>38</v>
      </c>
      <c r="H44" s="236"/>
      <c r="I44" s="236"/>
    </row>
  </sheetData>
  <mergeCells count="7">
    <mergeCell ref="G44:I44"/>
    <mergeCell ref="A10:I10"/>
    <mergeCell ref="G18:H18"/>
    <mergeCell ref="G19:H19"/>
    <mergeCell ref="A20:H20"/>
    <mergeCell ref="A21:B21"/>
    <mergeCell ref="H37:I37"/>
  </mergeCells>
  <pageMargins left="0.2" right="0" top="0.75" bottom="0.75" header="0.3" footer="0.3"/>
  <pageSetup scale="90" orientation="portrait" horizontalDpi="4294967293" verticalDpi="0" r:id="rId1"/>
  <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4"/>
  <sheetViews>
    <sheetView topLeftCell="A9" workbookViewId="0">
      <selection activeCell="E22" sqref="E22"/>
    </sheetView>
  </sheetViews>
  <sheetFormatPr defaultRowHeight="15.75" x14ac:dyDescent="0.25"/>
  <cols>
    <col min="1" max="1" width="6.42578125" style="30" customWidth="1"/>
    <col min="2" max="2" width="11.140625" style="30" customWidth="1"/>
    <col min="3" max="3" width="10" style="30" customWidth="1"/>
    <col min="4" max="4" width="29.85546875" style="30" customWidth="1"/>
    <col min="5" max="5" width="13.85546875" style="30" customWidth="1"/>
    <col min="6" max="6" width="5.28515625" style="30" customWidth="1"/>
    <col min="7" max="7" width="14.140625" style="117" bestFit="1" customWidth="1"/>
    <col min="8" max="8" width="1.5703125" style="117" customWidth="1"/>
    <col min="9" max="9" width="18.85546875" style="30" customWidth="1"/>
    <col min="10" max="16384" width="9.140625" style="30"/>
  </cols>
  <sheetData>
    <row r="2" spans="1:9" x14ac:dyDescent="0.25">
      <c r="A2" s="1" t="s">
        <v>0</v>
      </c>
    </row>
    <row r="3" spans="1:9" x14ac:dyDescent="0.25">
      <c r="A3" s="5" t="s">
        <v>1</v>
      </c>
    </row>
    <row r="4" spans="1:9" x14ac:dyDescent="0.25">
      <c r="A4" s="5" t="s">
        <v>2</v>
      </c>
    </row>
    <row r="5" spans="1:9" x14ac:dyDescent="0.25">
      <c r="A5" s="5" t="s">
        <v>3</v>
      </c>
    </row>
    <row r="6" spans="1:9" x14ac:dyDescent="0.25">
      <c r="A6" s="5" t="s">
        <v>4</v>
      </c>
    </row>
    <row r="7" spans="1:9" x14ac:dyDescent="0.25">
      <c r="A7" s="5" t="s">
        <v>5</v>
      </c>
    </row>
    <row r="9" spans="1:9" ht="16.5" thickBot="1" x14ac:dyDescent="0.3">
      <c r="A9" s="118"/>
      <c r="B9" s="118"/>
      <c r="C9" s="118"/>
      <c r="D9" s="118"/>
      <c r="E9" s="118"/>
      <c r="F9" s="118"/>
      <c r="G9" s="119"/>
      <c r="H9" s="119"/>
      <c r="I9" s="118"/>
    </row>
    <row r="10" spans="1:9" ht="19.5" thickBot="1" x14ac:dyDescent="0.3">
      <c r="A10" s="279" t="s">
        <v>6</v>
      </c>
      <c r="B10" s="280"/>
      <c r="C10" s="280"/>
      <c r="D10" s="280"/>
      <c r="E10" s="280"/>
      <c r="F10" s="280"/>
      <c r="G10" s="280"/>
      <c r="H10" s="280"/>
      <c r="I10" s="281"/>
    </row>
    <row r="12" spans="1:9" x14ac:dyDescent="0.25">
      <c r="A12" s="30" t="s">
        <v>7</v>
      </c>
      <c r="B12" s="30" t="s">
        <v>132</v>
      </c>
      <c r="G12" s="117" t="s">
        <v>9</v>
      </c>
      <c r="H12" s="120" t="s">
        <v>10</v>
      </c>
      <c r="I12" s="9" t="s">
        <v>295</v>
      </c>
    </row>
    <row r="13" spans="1:9" x14ac:dyDescent="0.25">
      <c r="G13" s="117" t="s">
        <v>12</v>
      </c>
      <c r="H13" s="120" t="s">
        <v>10</v>
      </c>
      <c r="I13" s="11" t="s">
        <v>263</v>
      </c>
    </row>
    <row r="14" spans="1:9" x14ac:dyDescent="0.25">
      <c r="G14" s="117" t="s">
        <v>15</v>
      </c>
      <c r="H14" s="120" t="s">
        <v>10</v>
      </c>
      <c r="I14" s="11" t="s">
        <v>264</v>
      </c>
    </row>
    <row r="15" spans="1:9" x14ac:dyDescent="0.25">
      <c r="G15" s="117" t="s">
        <v>96</v>
      </c>
      <c r="H15" s="120" t="s">
        <v>97</v>
      </c>
      <c r="I15" s="30" t="s">
        <v>297</v>
      </c>
    </row>
    <row r="16" spans="1:9" x14ac:dyDescent="0.25">
      <c r="A16" s="30" t="s">
        <v>18</v>
      </c>
      <c r="B16" s="9" t="s">
        <v>19</v>
      </c>
      <c r="G16" s="117" t="s">
        <v>17</v>
      </c>
      <c r="H16" s="120" t="s">
        <v>97</v>
      </c>
      <c r="I16" s="136" t="s">
        <v>296</v>
      </c>
    </row>
    <row r="17" spans="1:17" ht="16.5" thickBot="1" x14ac:dyDescent="0.3">
      <c r="C17" s="9"/>
      <c r="I17" s="139" t="s">
        <v>139</v>
      </c>
    </row>
    <row r="18" spans="1:17" x14ac:dyDescent="0.25">
      <c r="A18" s="83" t="s">
        <v>20</v>
      </c>
      <c r="B18" s="84" t="s">
        <v>21</v>
      </c>
      <c r="C18" s="84" t="s">
        <v>22</v>
      </c>
      <c r="D18" s="84" t="s">
        <v>24</v>
      </c>
      <c r="E18" s="84" t="s">
        <v>25</v>
      </c>
      <c r="F18" s="202" t="s">
        <v>26</v>
      </c>
      <c r="G18" s="271" t="s">
        <v>27</v>
      </c>
      <c r="H18" s="272"/>
      <c r="I18" s="87" t="s">
        <v>28</v>
      </c>
    </row>
    <row r="19" spans="1:17" ht="47.25" x14ac:dyDescent="0.25">
      <c r="A19" s="88">
        <v>1</v>
      </c>
      <c r="B19" s="89">
        <v>44558</v>
      </c>
      <c r="C19" s="157" t="s">
        <v>298</v>
      </c>
      <c r="D19" s="91" t="s">
        <v>387</v>
      </c>
      <c r="E19" s="91" t="s">
        <v>288</v>
      </c>
      <c r="F19" s="122">
        <v>1</v>
      </c>
      <c r="G19" s="277">
        <v>750000</v>
      </c>
      <c r="H19" s="278"/>
      <c r="I19" s="135">
        <f>G19</f>
        <v>750000</v>
      </c>
      <c r="K19"/>
    </row>
    <row r="20" spans="1:17" ht="16.5" thickBot="1" x14ac:dyDescent="0.3">
      <c r="A20" s="263" t="s">
        <v>29</v>
      </c>
      <c r="B20" s="264"/>
      <c r="C20" s="264"/>
      <c r="D20" s="264"/>
      <c r="E20" s="264"/>
      <c r="F20" s="264"/>
      <c r="G20" s="264"/>
      <c r="H20" s="265"/>
      <c r="I20" s="95">
        <f>SUM(I19:I19)</f>
        <v>750000</v>
      </c>
      <c r="K20" s="30" t="s">
        <v>13</v>
      </c>
    </row>
    <row r="21" spans="1:17" x14ac:dyDescent="0.25">
      <c r="A21" s="266"/>
      <c r="B21" s="266"/>
      <c r="C21" s="201"/>
      <c r="D21" s="201"/>
      <c r="E21" s="201"/>
      <c r="F21" s="201"/>
      <c r="G21" s="97"/>
      <c r="H21" s="97"/>
      <c r="I21" s="29"/>
    </row>
    <row r="22" spans="1:17" x14ac:dyDescent="0.25">
      <c r="A22" s="201"/>
      <c r="B22" s="201"/>
      <c r="C22" s="201"/>
      <c r="D22" s="201"/>
      <c r="E22" s="201"/>
      <c r="F22" s="201"/>
      <c r="G22" s="28" t="s">
        <v>62</v>
      </c>
      <c r="H22" s="98" t="e">
        <f>#REF!*1%</f>
        <v>#REF!</v>
      </c>
      <c r="I22" s="29">
        <f>I20*1%</f>
        <v>7500</v>
      </c>
    </row>
    <row r="23" spans="1:17" x14ac:dyDescent="0.25">
      <c r="A23" s="201"/>
      <c r="B23" s="201"/>
      <c r="C23" s="201"/>
      <c r="D23" s="201"/>
      <c r="E23" s="201"/>
      <c r="F23" s="201"/>
      <c r="G23" s="28" t="s">
        <v>134</v>
      </c>
      <c r="H23" s="29">
        <f>H21*10%</f>
        <v>0</v>
      </c>
      <c r="I23" s="29"/>
    </row>
    <row r="24" spans="1:17" ht="16.5" thickBot="1" x14ac:dyDescent="0.3">
      <c r="E24" s="1"/>
      <c r="F24" s="1"/>
      <c r="G24" s="99" t="s">
        <v>135</v>
      </c>
      <c r="H24" s="32">
        <v>0</v>
      </c>
      <c r="I24" s="32">
        <f>I20-I23</f>
        <v>750000</v>
      </c>
      <c r="Q24" s="30" t="s">
        <v>13</v>
      </c>
    </row>
    <row r="25" spans="1:17" x14ac:dyDescent="0.25">
      <c r="E25" s="1"/>
      <c r="F25" s="1"/>
      <c r="G25" s="33" t="s">
        <v>32</v>
      </c>
      <c r="H25" s="34" t="e">
        <f>H20+H22</f>
        <v>#REF!</v>
      </c>
      <c r="I25" s="34">
        <f>I24+I22</f>
        <v>757500</v>
      </c>
    </row>
    <row r="26" spans="1:17" x14ac:dyDescent="0.25">
      <c r="E26" s="1"/>
      <c r="F26" s="1"/>
      <c r="G26" s="33"/>
      <c r="H26" s="34"/>
      <c r="I26" s="34"/>
    </row>
    <row r="27" spans="1:17" x14ac:dyDescent="0.25">
      <c r="A27" s="1" t="s">
        <v>299</v>
      </c>
      <c r="D27" s="1"/>
      <c r="E27" s="1"/>
      <c r="F27" s="1"/>
      <c r="G27" s="33"/>
      <c r="H27" s="33"/>
      <c r="I27" s="34"/>
    </row>
    <row r="28" spans="1:17" x14ac:dyDescent="0.25">
      <c r="A28" s="127"/>
      <c r="D28" s="1"/>
      <c r="E28" s="1"/>
      <c r="F28" s="1"/>
      <c r="G28" s="33"/>
      <c r="H28" s="33"/>
      <c r="I28" s="34"/>
    </row>
    <row r="29" spans="1:17" x14ac:dyDescent="0.25">
      <c r="D29" s="1"/>
      <c r="E29" s="1"/>
      <c r="F29" s="1"/>
      <c r="G29" s="33"/>
      <c r="H29" s="33"/>
      <c r="I29" s="34"/>
    </row>
    <row r="30" spans="1:17" x14ac:dyDescent="0.25">
      <c r="A30" s="72" t="s">
        <v>33</v>
      </c>
    </row>
    <row r="31" spans="1:17" x14ac:dyDescent="0.25">
      <c r="A31" s="74" t="s">
        <v>34</v>
      </c>
      <c r="B31" s="128"/>
      <c r="C31" s="128"/>
      <c r="D31" s="129"/>
      <c r="E31" s="129"/>
      <c r="F31" s="129"/>
    </row>
    <row r="32" spans="1:17" x14ac:dyDescent="0.25">
      <c r="A32" s="74" t="s">
        <v>35</v>
      </c>
      <c r="B32" s="128"/>
      <c r="C32" s="128"/>
      <c r="D32" s="129"/>
      <c r="E32" s="129"/>
      <c r="F32" s="129"/>
    </row>
    <row r="33" spans="1:9" x14ac:dyDescent="0.25">
      <c r="A33" s="75" t="s">
        <v>36</v>
      </c>
      <c r="B33" s="130"/>
      <c r="C33" s="130"/>
      <c r="D33" s="129"/>
      <c r="E33" s="129"/>
      <c r="F33" s="129"/>
    </row>
    <row r="34" spans="1:9" x14ac:dyDescent="0.25">
      <c r="A34" s="78" t="s">
        <v>0</v>
      </c>
      <c r="B34" s="131"/>
      <c r="C34" s="131"/>
      <c r="D34" s="129"/>
      <c r="E34" s="129"/>
      <c r="F34" s="129"/>
    </row>
    <row r="35" spans="1:9" x14ac:dyDescent="0.25">
      <c r="A35" s="137"/>
      <c r="B35" s="137"/>
      <c r="C35" s="137"/>
    </row>
    <row r="36" spans="1:9" x14ac:dyDescent="0.25">
      <c r="A36" s="132"/>
      <c r="B36" s="132"/>
      <c r="C36" s="132"/>
    </row>
    <row r="37" spans="1:9" x14ac:dyDescent="0.25">
      <c r="G37" s="133" t="s">
        <v>48</v>
      </c>
      <c r="H37" s="275" t="str">
        <f>+I13</f>
        <v xml:space="preserve"> 21 Januari 2022</v>
      </c>
      <c r="I37" s="276"/>
    </row>
    <row r="44" spans="1:9" x14ac:dyDescent="0.25">
      <c r="G44" s="236" t="s">
        <v>38</v>
      </c>
      <c r="H44" s="236"/>
      <c r="I44" s="236"/>
    </row>
  </sheetData>
  <mergeCells count="7">
    <mergeCell ref="G44:I44"/>
    <mergeCell ref="A10:I10"/>
    <mergeCell ref="G18:H18"/>
    <mergeCell ref="G19:H19"/>
    <mergeCell ref="A20:H20"/>
    <mergeCell ref="A21:B21"/>
    <mergeCell ref="H37:I37"/>
  </mergeCells>
  <pageMargins left="0.2" right="0" top="0.75" bottom="0.75" header="0.3" footer="0.3"/>
  <pageSetup scale="90" orientation="portrait" horizontalDpi="4294967293" verticalDpi="0" r:id="rId1"/>
  <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4"/>
  <sheetViews>
    <sheetView topLeftCell="A7" workbookViewId="0">
      <selection activeCell="E14" sqref="E14"/>
    </sheetView>
  </sheetViews>
  <sheetFormatPr defaultRowHeight="15.75" x14ac:dyDescent="0.25"/>
  <cols>
    <col min="1" max="1" width="6.42578125" style="30" customWidth="1"/>
    <col min="2" max="2" width="11.140625" style="30" customWidth="1"/>
    <col min="3" max="3" width="10" style="30" customWidth="1"/>
    <col min="4" max="4" width="29.85546875" style="30" customWidth="1"/>
    <col min="5" max="5" width="13.85546875" style="30" customWidth="1"/>
    <col min="6" max="6" width="5.28515625" style="30" customWidth="1"/>
    <col min="7" max="7" width="14.140625" style="117" bestFit="1" customWidth="1"/>
    <col min="8" max="8" width="1.5703125" style="117" customWidth="1"/>
    <col min="9" max="9" width="18.85546875" style="30" customWidth="1"/>
    <col min="10" max="16384" width="9.140625" style="30"/>
  </cols>
  <sheetData>
    <row r="2" spans="1:9" x14ac:dyDescent="0.25">
      <c r="A2" s="1" t="s">
        <v>0</v>
      </c>
    </row>
    <row r="3" spans="1:9" x14ac:dyDescent="0.25">
      <c r="A3" s="5" t="s">
        <v>1</v>
      </c>
    </row>
    <row r="4" spans="1:9" x14ac:dyDescent="0.25">
      <c r="A4" s="5" t="s">
        <v>2</v>
      </c>
    </row>
    <row r="5" spans="1:9" x14ac:dyDescent="0.25">
      <c r="A5" s="5" t="s">
        <v>3</v>
      </c>
    </row>
    <row r="6" spans="1:9" x14ac:dyDescent="0.25">
      <c r="A6" s="5" t="s">
        <v>4</v>
      </c>
    </row>
    <row r="7" spans="1:9" x14ac:dyDescent="0.25">
      <c r="A7" s="5" t="s">
        <v>5</v>
      </c>
    </row>
    <row r="9" spans="1:9" ht="16.5" thickBot="1" x14ac:dyDescent="0.3">
      <c r="A9" s="118"/>
      <c r="B9" s="118"/>
      <c r="C9" s="118"/>
      <c r="D9" s="118"/>
      <c r="E9" s="118"/>
      <c r="F9" s="118"/>
      <c r="G9" s="119"/>
      <c r="H9" s="119"/>
      <c r="I9" s="118"/>
    </row>
    <row r="10" spans="1:9" ht="19.5" thickBot="1" x14ac:dyDescent="0.3">
      <c r="A10" s="279" t="s">
        <v>6</v>
      </c>
      <c r="B10" s="280"/>
      <c r="C10" s="280"/>
      <c r="D10" s="280"/>
      <c r="E10" s="280"/>
      <c r="F10" s="280"/>
      <c r="G10" s="280"/>
      <c r="H10" s="280"/>
      <c r="I10" s="281"/>
    </row>
    <row r="12" spans="1:9" x14ac:dyDescent="0.25">
      <c r="A12" s="30" t="s">
        <v>7</v>
      </c>
      <c r="B12" s="30" t="s">
        <v>132</v>
      </c>
      <c r="G12" s="117" t="s">
        <v>9</v>
      </c>
      <c r="H12" s="120" t="s">
        <v>10</v>
      </c>
      <c r="I12" s="9" t="s">
        <v>303</v>
      </c>
    </row>
    <row r="13" spans="1:9" x14ac:dyDescent="0.25">
      <c r="G13" s="117" t="s">
        <v>12</v>
      </c>
      <c r="H13" s="120" t="s">
        <v>10</v>
      </c>
      <c r="I13" s="11" t="s">
        <v>263</v>
      </c>
    </row>
    <row r="14" spans="1:9" x14ac:dyDescent="0.25">
      <c r="G14" s="117" t="s">
        <v>15</v>
      </c>
      <c r="H14" s="120" t="s">
        <v>10</v>
      </c>
      <c r="I14" s="11" t="s">
        <v>264</v>
      </c>
    </row>
    <row r="15" spans="1:9" x14ac:dyDescent="0.25">
      <c r="G15" s="117" t="s">
        <v>96</v>
      </c>
      <c r="H15" s="120" t="s">
        <v>97</v>
      </c>
      <c r="I15" s="30" t="s">
        <v>283</v>
      </c>
    </row>
    <row r="16" spans="1:9" x14ac:dyDescent="0.25">
      <c r="A16" s="30" t="s">
        <v>18</v>
      </c>
      <c r="B16" s="9" t="s">
        <v>19</v>
      </c>
      <c r="G16" s="117" t="s">
        <v>17</v>
      </c>
      <c r="H16" s="120" t="s">
        <v>97</v>
      </c>
      <c r="I16" s="136" t="s">
        <v>301</v>
      </c>
    </row>
    <row r="17" spans="1:17" ht="16.5" thickBot="1" x14ac:dyDescent="0.3">
      <c r="C17" s="9"/>
      <c r="I17" s="139" t="s">
        <v>139</v>
      </c>
    </row>
    <row r="18" spans="1:17" x14ac:dyDescent="0.25">
      <c r="A18" s="83" t="s">
        <v>20</v>
      </c>
      <c r="B18" s="84" t="s">
        <v>21</v>
      </c>
      <c r="C18" s="84" t="s">
        <v>22</v>
      </c>
      <c r="D18" s="84" t="s">
        <v>24</v>
      </c>
      <c r="E18" s="84" t="s">
        <v>25</v>
      </c>
      <c r="F18" s="202" t="s">
        <v>26</v>
      </c>
      <c r="G18" s="271" t="s">
        <v>27</v>
      </c>
      <c r="H18" s="272"/>
      <c r="I18" s="87" t="s">
        <v>28</v>
      </c>
    </row>
    <row r="19" spans="1:17" ht="47.25" x14ac:dyDescent="0.25">
      <c r="A19" s="88">
        <v>1</v>
      </c>
      <c r="B19" s="89">
        <v>44559</v>
      </c>
      <c r="C19" s="157" t="s">
        <v>300</v>
      </c>
      <c r="D19" s="91" t="s">
        <v>386</v>
      </c>
      <c r="E19" s="91" t="s">
        <v>302</v>
      </c>
      <c r="F19" s="122">
        <v>1</v>
      </c>
      <c r="G19" s="277">
        <v>800000</v>
      </c>
      <c r="H19" s="278"/>
      <c r="I19" s="135">
        <f>G19</f>
        <v>800000</v>
      </c>
      <c r="K19"/>
    </row>
    <row r="20" spans="1:17" ht="16.5" thickBot="1" x14ac:dyDescent="0.3">
      <c r="A20" s="263" t="s">
        <v>29</v>
      </c>
      <c r="B20" s="264"/>
      <c r="C20" s="264"/>
      <c r="D20" s="264"/>
      <c r="E20" s="264"/>
      <c r="F20" s="264"/>
      <c r="G20" s="264"/>
      <c r="H20" s="265"/>
      <c r="I20" s="95">
        <f>SUM(I19:I19)</f>
        <v>800000</v>
      </c>
      <c r="K20" s="30" t="s">
        <v>13</v>
      </c>
    </row>
    <row r="21" spans="1:17" x14ac:dyDescent="0.25">
      <c r="A21" s="266"/>
      <c r="B21" s="266"/>
      <c r="C21" s="201"/>
      <c r="D21" s="201"/>
      <c r="E21" s="201"/>
      <c r="F21" s="201"/>
      <c r="G21" s="97"/>
      <c r="H21" s="97"/>
      <c r="I21" s="29"/>
    </row>
    <row r="22" spans="1:17" x14ac:dyDescent="0.25">
      <c r="A22" s="201"/>
      <c r="B22" s="201"/>
      <c r="C22" s="201"/>
      <c r="D22" s="201"/>
      <c r="E22" s="201"/>
      <c r="F22" s="201"/>
      <c r="G22" s="28" t="s">
        <v>62</v>
      </c>
      <c r="H22" s="98" t="e">
        <f>#REF!*1%</f>
        <v>#REF!</v>
      </c>
      <c r="I22" s="29">
        <f>I20*1%</f>
        <v>8000</v>
      </c>
    </row>
    <row r="23" spans="1:17" x14ac:dyDescent="0.25">
      <c r="A23" s="201"/>
      <c r="B23" s="201"/>
      <c r="C23" s="201"/>
      <c r="D23" s="201"/>
      <c r="E23" s="201"/>
      <c r="F23" s="201"/>
      <c r="G23" s="28" t="s">
        <v>134</v>
      </c>
      <c r="H23" s="29">
        <f>H21*10%</f>
        <v>0</v>
      </c>
      <c r="I23" s="29"/>
    </row>
    <row r="24" spans="1:17" ht="16.5" thickBot="1" x14ac:dyDescent="0.3">
      <c r="E24" s="1"/>
      <c r="F24" s="1"/>
      <c r="G24" s="99" t="s">
        <v>135</v>
      </c>
      <c r="H24" s="32">
        <v>0</v>
      </c>
      <c r="I24" s="32">
        <f>I20-I23</f>
        <v>800000</v>
      </c>
      <c r="Q24" s="30" t="s">
        <v>13</v>
      </c>
    </row>
    <row r="25" spans="1:17" x14ac:dyDescent="0.25">
      <c r="E25" s="1"/>
      <c r="F25" s="1"/>
      <c r="G25" s="33" t="s">
        <v>32</v>
      </c>
      <c r="H25" s="34" t="e">
        <f>H20+H22</f>
        <v>#REF!</v>
      </c>
      <c r="I25" s="34">
        <f>I24+I22</f>
        <v>808000</v>
      </c>
    </row>
    <row r="26" spans="1:17" x14ac:dyDescent="0.25">
      <c r="E26" s="1"/>
      <c r="F26" s="1"/>
      <c r="G26" s="33"/>
      <c r="H26" s="34"/>
      <c r="I26" s="34"/>
    </row>
    <row r="27" spans="1:17" x14ac:dyDescent="0.25">
      <c r="A27" s="1" t="s">
        <v>148</v>
      </c>
      <c r="D27" s="1"/>
      <c r="E27" s="1"/>
      <c r="F27" s="1"/>
      <c r="G27" s="33"/>
      <c r="H27" s="33"/>
      <c r="I27" s="34"/>
    </row>
    <row r="28" spans="1:17" x14ac:dyDescent="0.25">
      <c r="A28" s="127"/>
      <c r="D28" s="1"/>
      <c r="E28" s="1"/>
      <c r="F28" s="1"/>
      <c r="G28" s="33"/>
      <c r="H28" s="33"/>
      <c r="I28" s="34"/>
    </row>
    <row r="29" spans="1:17" x14ac:dyDescent="0.25">
      <c r="D29" s="1"/>
      <c r="E29" s="1"/>
      <c r="F29" s="1"/>
      <c r="G29" s="33"/>
      <c r="H29" s="33"/>
      <c r="I29" s="34"/>
    </row>
    <row r="30" spans="1:17" x14ac:dyDescent="0.25">
      <c r="A30" s="72" t="s">
        <v>33</v>
      </c>
    </row>
    <row r="31" spans="1:17" x14ac:dyDescent="0.25">
      <c r="A31" s="74" t="s">
        <v>34</v>
      </c>
      <c r="B31" s="128"/>
      <c r="C31" s="128"/>
      <c r="D31" s="129"/>
      <c r="E31" s="129"/>
      <c r="F31" s="129"/>
    </row>
    <row r="32" spans="1:17" x14ac:dyDescent="0.25">
      <c r="A32" s="74" t="s">
        <v>35</v>
      </c>
      <c r="B32" s="128"/>
      <c r="C32" s="128"/>
      <c r="D32" s="129"/>
      <c r="E32" s="129"/>
      <c r="F32" s="129"/>
    </row>
    <row r="33" spans="1:9" x14ac:dyDescent="0.25">
      <c r="A33" s="75" t="s">
        <v>36</v>
      </c>
      <c r="B33" s="130"/>
      <c r="C33" s="130"/>
      <c r="D33" s="129"/>
      <c r="E33" s="129"/>
      <c r="F33" s="129"/>
    </row>
    <row r="34" spans="1:9" x14ac:dyDescent="0.25">
      <c r="A34" s="78" t="s">
        <v>0</v>
      </c>
      <c r="B34" s="131"/>
      <c r="C34" s="131"/>
      <c r="D34" s="129"/>
      <c r="E34" s="129"/>
      <c r="F34" s="129"/>
    </row>
    <row r="35" spans="1:9" x14ac:dyDescent="0.25">
      <c r="A35" s="137"/>
      <c r="B35" s="137"/>
      <c r="C35" s="137"/>
    </row>
    <row r="36" spans="1:9" x14ac:dyDescent="0.25">
      <c r="A36" s="132"/>
      <c r="B36" s="132"/>
      <c r="C36" s="132"/>
    </row>
    <row r="37" spans="1:9" x14ac:dyDescent="0.25">
      <c r="G37" s="133" t="s">
        <v>48</v>
      </c>
      <c r="H37" s="275" t="str">
        <f>+I13</f>
        <v xml:space="preserve"> 21 Januari 2022</v>
      </c>
      <c r="I37" s="276"/>
    </row>
    <row r="44" spans="1:9" x14ac:dyDescent="0.25">
      <c r="G44" s="236" t="s">
        <v>38</v>
      </c>
      <c r="H44" s="236"/>
      <c r="I44" s="236"/>
    </row>
  </sheetData>
  <mergeCells count="7">
    <mergeCell ref="G44:I44"/>
    <mergeCell ref="A10:I10"/>
    <mergeCell ref="G18:H18"/>
    <mergeCell ref="G19:H19"/>
    <mergeCell ref="A20:H20"/>
    <mergeCell ref="A21:B21"/>
    <mergeCell ref="H37:I37"/>
  </mergeCells>
  <pageMargins left="0.2" right="0" top="0.75" bottom="0.75" header="0.3" footer="0.3"/>
  <pageSetup scale="90" orientation="portrait" horizontalDpi="4294967293" verticalDpi="0" r:id="rId1"/>
  <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4"/>
  <sheetViews>
    <sheetView topLeftCell="A4" workbookViewId="0">
      <selection activeCell="E21" sqref="E21"/>
    </sheetView>
  </sheetViews>
  <sheetFormatPr defaultRowHeight="15.75" x14ac:dyDescent="0.25"/>
  <cols>
    <col min="1" max="1" width="6.42578125" style="30" customWidth="1"/>
    <col min="2" max="2" width="11.140625" style="30" customWidth="1"/>
    <col min="3" max="3" width="10" style="30" customWidth="1"/>
    <col min="4" max="4" width="29.85546875" style="30" customWidth="1"/>
    <col min="5" max="5" width="13.85546875" style="30" customWidth="1"/>
    <col min="6" max="6" width="5.28515625" style="30" customWidth="1"/>
    <col min="7" max="7" width="14.140625" style="117" bestFit="1" customWidth="1"/>
    <col min="8" max="8" width="1.5703125" style="117" customWidth="1"/>
    <col min="9" max="9" width="18.85546875" style="30" customWidth="1"/>
    <col min="10" max="16384" width="9.140625" style="30"/>
  </cols>
  <sheetData>
    <row r="2" spans="1:9" x14ac:dyDescent="0.25">
      <c r="A2" s="1" t="s">
        <v>0</v>
      </c>
    </row>
    <row r="3" spans="1:9" x14ac:dyDescent="0.25">
      <c r="A3" s="5" t="s">
        <v>1</v>
      </c>
    </row>
    <row r="4" spans="1:9" x14ac:dyDescent="0.25">
      <c r="A4" s="5" t="s">
        <v>2</v>
      </c>
    </row>
    <row r="5" spans="1:9" x14ac:dyDescent="0.25">
      <c r="A5" s="5" t="s">
        <v>3</v>
      </c>
    </row>
    <row r="6" spans="1:9" x14ac:dyDescent="0.25">
      <c r="A6" s="5" t="s">
        <v>4</v>
      </c>
    </row>
    <row r="7" spans="1:9" x14ac:dyDescent="0.25">
      <c r="A7" s="5" t="s">
        <v>5</v>
      </c>
    </row>
    <row r="9" spans="1:9" ht="16.5" thickBot="1" x14ac:dyDescent="0.3">
      <c r="A9" s="118"/>
      <c r="B9" s="118"/>
      <c r="C9" s="118"/>
      <c r="D9" s="118"/>
      <c r="E9" s="118"/>
      <c r="F9" s="118"/>
      <c r="G9" s="119"/>
      <c r="H9" s="119"/>
      <c r="I9" s="118"/>
    </row>
    <row r="10" spans="1:9" ht="19.5" thickBot="1" x14ac:dyDescent="0.3">
      <c r="A10" s="279" t="s">
        <v>6</v>
      </c>
      <c r="B10" s="280"/>
      <c r="C10" s="280"/>
      <c r="D10" s="280"/>
      <c r="E10" s="280"/>
      <c r="F10" s="280"/>
      <c r="G10" s="280"/>
      <c r="H10" s="280"/>
      <c r="I10" s="281"/>
    </row>
    <row r="12" spans="1:9" x14ac:dyDescent="0.25">
      <c r="A12" s="30" t="s">
        <v>7</v>
      </c>
      <c r="B12" s="30" t="s">
        <v>132</v>
      </c>
      <c r="G12" s="117" t="s">
        <v>9</v>
      </c>
      <c r="H12" s="120" t="s">
        <v>10</v>
      </c>
      <c r="I12" s="9" t="s">
        <v>304</v>
      </c>
    </row>
    <row r="13" spans="1:9" x14ac:dyDescent="0.25">
      <c r="G13" s="117" t="s">
        <v>12</v>
      </c>
      <c r="H13" s="120" t="s">
        <v>10</v>
      </c>
      <c r="I13" s="11" t="s">
        <v>271</v>
      </c>
    </row>
    <row r="14" spans="1:9" x14ac:dyDescent="0.25">
      <c r="G14" s="117" t="s">
        <v>15</v>
      </c>
      <c r="H14" s="120" t="s">
        <v>10</v>
      </c>
      <c r="I14" s="11" t="s">
        <v>264</v>
      </c>
    </row>
    <row r="15" spans="1:9" x14ac:dyDescent="0.25">
      <c r="G15" s="117" t="s">
        <v>96</v>
      </c>
      <c r="H15" s="120" t="s">
        <v>97</v>
      </c>
      <c r="I15" s="30" t="s">
        <v>283</v>
      </c>
    </row>
    <row r="16" spans="1:9" x14ac:dyDescent="0.25">
      <c r="A16" s="30" t="s">
        <v>18</v>
      </c>
      <c r="B16" s="9" t="s">
        <v>19</v>
      </c>
      <c r="G16" s="117" t="s">
        <v>17</v>
      </c>
      <c r="H16" s="120" t="s">
        <v>97</v>
      </c>
      <c r="I16" s="136" t="s">
        <v>306</v>
      </c>
    </row>
    <row r="17" spans="1:17" ht="16.5" thickBot="1" x14ac:dyDescent="0.3">
      <c r="C17" s="9"/>
      <c r="I17" s="139" t="s">
        <v>139</v>
      </c>
    </row>
    <row r="18" spans="1:17" x14ac:dyDescent="0.25">
      <c r="A18" s="83" t="s">
        <v>20</v>
      </c>
      <c r="B18" s="84" t="s">
        <v>21</v>
      </c>
      <c r="C18" s="84" t="s">
        <v>22</v>
      </c>
      <c r="D18" s="84" t="s">
        <v>24</v>
      </c>
      <c r="E18" s="84" t="s">
        <v>25</v>
      </c>
      <c r="F18" s="204" t="s">
        <v>26</v>
      </c>
      <c r="G18" s="271" t="s">
        <v>27</v>
      </c>
      <c r="H18" s="272"/>
      <c r="I18" s="87" t="s">
        <v>28</v>
      </c>
    </row>
    <row r="19" spans="1:17" ht="47.25" x14ac:dyDescent="0.25">
      <c r="A19" s="88">
        <v>1</v>
      </c>
      <c r="B19" s="89">
        <v>44557</v>
      </c>
      <c r="C19" s="157" t="s">
        <v>307</v>
      </c>
      <c r="D19" s="91" t="s">
        <v>308</v>
      </c>
      <c r="E19" s="91" t="s">
        <v>305</v>
      </c>
      <c r="F19" s="122">
        <v>1</v>
      </c>
      <c r="G19" s="277">
        <v>900000</v>
      </c>
      <c r="H19" s="278"/>
      <c r="I19" s="135">
        <f>G19</f>
        <v>900000</v>
      </c>
      <c r="K19"/>
    </row>
    <row r="20" spans="1:17" ht="16.5" thickBot="1" x14ac:dyDescent="0.3">
      <c r="A20" s="263" t="s">
        <v>29</v>
      </c>
      <c r="B20" s="264"/>
      <c r="C20" s="264"/>
      <c r="D20" s="264"/>
      <c r="E20" s="264"/>
      <c r="F20" s="264"/>
      <c r="G20" s="264"/>
      <c r="H20" s="265"/>
      <c r="I20" s="95">
        <f>SUM(I19:I19)</f>
        <v>900000</v>
      </c>
      <c r="K20" s="30" t="s">
        <v>13</v>
      </c>
    </row>
    <row r="21" spans="1:17" x14ac:dyDescent="0.25">
      <c r="A21" s="266"/>
      <c r="B21" s="266"/>
      <c r="C21" s="203"/>
      <c r="D21" s="203"/>
      <c r="E21" s="203"/>
      <c r="F21" s="203"/>
      <c r="G21" s="97"/>
      <c r="H21" s="97"/>
      <c r="I21" s="29"/>
    </row>
    <row r="22" spans="1:17" x14ac:dyDescent="0.25">
      <c r="A22" s="203"/>
      <c r="B22" s="203"/>
      <c r="C22" s="203"/>
      <c r="D22" s="203"/>
      <c r="E22" s="203"/>
      <c r="F22" s="203"/>
      <c r="G22" s="28" t="s">
        <v>62</v>
      </c>
      <c r="H22" s="98" t="e">
        <f>#REF!*1%</f>
        <v>#REF!</v>
      </c>
      <c r="I22" s="29">
        <f>I20*1%</f>
        <v>9000</v>
      </c>
    </row>
    <row r="23" spans="1:17" x14ac:dyDescent="0.25">
      <c r="A23" s="203"/>
      <c r="B23" s="203"/>
      <c r="C23" s="203"/>
      <c r="D23" s="203"/>
      <c r="E23" s="203"/>
      <c r="F23" s="203"/>
      <c r="G23" s="28" t="s">
        <v>134</v>
      </c>
      <c r="H23" s="29">
        <f>H21*10%</f>
        <v>0</v>
      </c>
      <c r="I23" s="29"/>
    </row>
    <row r="24" spans="1:17" ht="16.5" thickBot="1" x14ac:dyDescent="0.3">
      <c r="E24" s="1"/>
      <c r="F24" s="1"/>
      <c r="G24" s="99" t="s">
        <v>135</v>
      </c>
      <c r="H24" s="32">
        <v>0</v>
      </c>
      <c r="I24" s="32">
        <f>I20-I23</f>
        <v>900000</v>
      </c>
      <c r="Q24" s="30" t="s">
        <v>13</v>
      </c>
    </row>
    <row r="25" spans="1:17" x14ac:dyDescent="0.25">
      <c r="E25" s="1"/>
      <c r="F25" s="1"/>
      <c r="G25" s="33" t="s">
        <v>32</v>
      </c>
      <c r="H25" s="34" t="e">
        <f>H20+H22</f>
        <v>#REF!</v>
      </c>
      <c r="I25" s="34">
        <f>I24+I22</f>
        <v>909000</v>
      </c>
    </row>
    <row r="26" spans="1:17" x14ac:dyDescent="0.25">
      <c r="E26" s="1"/>
      <c r="F26" s="1"/>
      <c r="G26" s="33"/>
      <c r="H26" s="34"/>
      <c r="I26" s="34"/>
    </row>
    <row r="27" spans="1:17" x14ac:dyDescent="0.25">
      <c r="A27" s="1" t="s">
        <v>136</v>
      </c>
      <c r="D27" s="1"/>
      <c r="E27" s="1"/>
      <c r="F27" s="1"/>
      <c r="G27" s="33"/>
      <c r="H27" s="33"/>
      <c r="I27" s="34"/>
    </row>
    <row r="28" spans="1:17" x14ac:dyDescent="0.25">
      <c r="A28" s="127"/>
      <c r="D28" s="1"/>
      <c r="E28" s="1"/>
      <c r="F28" s="1"/>
      <c r="G28" s="33"/>
      <c r="H28" s="33"/>
      <c r="I28" s="34"/>
    </row>
    <row r="29" spans="1:17" x14ac:dyDescent="0.25">
      <c r="D29" s="1"/>
      <c r="E29" s="1"/>
      <c r="F29" s="1"/>
      <c r="G29" s="33"/>
      <c r="H29" s="33"/>
      <c r="I29" s="34"/>
    </row>
    <row r="30" spans="1:17" x14ac:dyDescent="0.25">
      <c r="A30" s="72" t="s">
        <v>33</v>
      </c>
    </row>
    <row r="31" spans="1:17" x14ac:dyDescent="0.25">
      <c r="A31" s="74" t="s">
        <v>34</v>
      </c>
      <c r="B31" s="128"/>
      <c r="C31" s="128"/>
      <c r="D31" s="129"/>
      <c r="E31" s="129"/>
      <c r="F31" s="129"/>
    </row>
    <row r="32" spans="1:17" x14ac:dyDescent="0.25">
      <c r="A32" s="74" t="s">
        <v>35</v>
      </c>
      <c r="B32" s="128"/>
      <c r="C32" s="128"/>
      <c r="D32" s="129"/>
      <c r="E32" s="129"/>
      <c r="F32" s="129"/>
    </row>
    <row r="33" spans="1:9" x14ac:dyDescent="0.25">
      <c r="A33" s="75" t="s">
        <v>36</v>
      </c>
      <c r="B33" s="130"/>
      <c r="C33" s="130"/>
      <c r="D33" s="129"/>
      <c r="E33" s="129"/>
      <c r="F33" s="129"/>
    </row>
    <row r="34" spans="1:9" x14ac:dyDescent="0.25">
      <c r="A34" s="78" t="s">
        <v>0</v>
      </c>
      <c r="B34" s="131"/>
      <c r="C34" s="131"/>
      <c r="D34" s="129"/>
      <c r="E34" s="129"/>
      <c r="F34" s="129"/>
    </row>
    <row r="35" spans="1:9" x14ac:dyDescent="0.25">
      <c r="A35" s="137"/>
      <c r="B35" s="137"/>
      <c r="C35" s="137"/>
    </row>
    <row r="36" spans="1:9" x14ac:dyDescent="0.25">
      <c r="A36" s="132"/>
      <c r="B36" s="132"/>
      <c r="C36" s="132"/>
    </row>
    <row r="37" spans="1:9" x14ac:dyDescent="0.25">
      <c r="G37" s="133" t="s">
        <v>48</v>
      </c>
      <c r="H37" s="275" t="str">
        <f>+I13</f>
        <v xml:space="preserve"> 20 Januari 2022</v>
      </c>
      <c r="I37" s="276"/>
    </row>
    <row r="44" spans="1:9" x14ac:dyDescent="0.25">
      <c r="G44" s="236" t="s">
        <v>38</v>
      </c>
      <c r="H44" s="236"/>
      <c r="I44" s="236"/>
    </row>
  </sheetData>
  <mergeCells count="7">
    <mergeCell ref="G44:I44"/>
    <mergeCell ref="A10:I10"/>
    <mergeCell ref="G18:H18"/>
    <mergeCell ref="G19:H19"/>
    <mergeCell ref="A20:H20"/>
    <mergeCell ref="A21:B21"/>
    <mergeCell ref="H37:I37"/>
  </mergeCells>
  <pageMargins left="0.2" right="0" top="0.75" bottom="0.75" header="0.3" footer="0.3"/>
  <pageSetup scale="90" orientation="portrait" horizontalDpi="4294967293" verticalDpi="0" r:id="rId1"/>
  <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4"/>
  <sheetViews>
    <sheetView topLeftCell="A9" workbookViewId="0">
      <selection activeCell="I20" sqref="I20"/>
    </sheetView>
  </sheetViews>
  <sheetFormatPr defaultRowHeight="15.75" x14ac:dyDescent="0.25"/>
  <cols>
    <col min="1" max="1" width="6.42578125" style="30" customWidth="1"/>
    <col min="2" max="2" width="11.140625" style="30" customWidth="1"/>
    <col min="3" max="3" width="10" style="30" customWidth="1"/>
    <col min="4" max="4" width="29.85546875" style="30" customWidth="1"/>
    <col min="5" max="5" width="13.85546875" style="30" customWidth="1"/>
    <col min="6" max="6" width="5.28515625" style="30" customWidth="1"/>
    <col min="7" max="7" width="14.140625" style="117" bestFit="1" customWidth="1"/>
    <col min="8" max="8" width="1.5703125" style="117" customWidth="1"/>
    <col min="9" max="9" width="18.85546875" style="30" customWidth="1"/>
    <col min="10" max="16384" width="9.140625" style="30"/>
  </cols>
  <sheetData>
    <row r="2" spans="1:9" x14ac:dyDescent="0.25">
      <c r="A2" s="1" t="s">
        <v>0</v>
      </c>
    </row>
    <row r="3" spans="1:9" x14ac:dyDescent="0.25">
      <c r="A3" s="5" t="s">
        <v>1</v>
      </c>
    </row>
    <row r="4" spans="1:9" x14ac:dyDescent="0.25">
      <c r="A4" s="5" t="s">
        <v>2</v>
      </c>
    </row>
    <row r="5" spans="1:9" x14ac:dyDescent="0.25">
      <c r="A5" s="5" t="s">
        <v>3</v>
      </c>
    </row>
    <row r="6" spans="1:9" x14ac:dyDescent="0.25">
      <c r="A6" s="5" t="s">
        <v>4</v>
      </c>
    </row>
    <row r="7" spans="1:9" x14ac:dyDescent="0.25">
      <c r="A7" s="5" t="s">
        <v>5</v>
      </c>
    </row>
    <row r="9" spans="1:9" ht="16.5" thickBot="1" x14ac:dyDescent="0.3">
      <c r="A9" s="118"/>
      <c r="B9" s="118"/>
      <c r="C9" s="118"/>
      <c r="D9" s="118"/>
      <c r="E9" s="118"/>
      <c r="F9" s="118"/>
      <c r="G9" s="119"/>
      <c r="H9" s="119"/>
      <c r="I9" s="118"/>
    </row>
    <row r="10" spans="1:9" ht="19.5" thickBot="1" x14ac:dyDescent="0.3">
      <c r="A10" s="279" t="s">
        <v>6</v>
      </c>
      <c r="B10" s="280"/>
      <c r="C10" s="280"/>
      <c r="D10" s="280"/>
      <c r="E10" s="280"/>
      <c r="F10" s="280"/>
      <c r="G10" s="280"/>
      <c r="H10" s="280"/>
      <c r="I10" s="281"/>
    </row>
    <row r="12" spans="1:9" x14ac:dyDescent="0.25">
      <c r="A12" s="30" t="s">
        <v>7</v>
      </c>
      <c r="B12" s="30" t="s">
        <v>132</v>
      </c>
      <c r="G12" s="117" t="s">
        <v>9</v>
      </c>
      <c r="H12" s="120" t="s">
        <v>10</v>
      </c>
      <c r="I12" s="9" t="s">
        <v>309</v>
      </c>
    </row>
    <row r="13" spans="1:9" x14ac:dyDescent="0.25">
      <c r="G13" s="117" t="s">
        <v>12</v>
      </c>
      <c r="H13" s="120" t="s">
        <v>10</v>
      </c>
      <c r="I13" s="11" t="s">
        <v>271</v>
      </c>
    </row>
    <row r="14" spans="1:9" x14ac:dyDescent="0.25">
      <c r="G14" s="117" t="s">
        <v>15</v>
      </c>
      <c r="H14" s="120" t="s">
        <v>10</v>
      </c>
      <c r="I14" s="11" t="s">
        <v>264</v>
      </c>
    </row>
    <row r="15" spans="1:9" x14ac:dyDescent="0.25">
      <c r="G15" s="117" t="s">
        <v>96</v>
      </c>
      <c r="H15" s="120" t="s">
        <v>97</v>
      </c>
      <c r="I15" s="30" t="s">
        <v>283</v>
      </c>
    </row>
    <row r="16" spans="1:9" x14ac:dyDescent="0.25">
      <c r="A16" s="30" t="s">
        <v>18</v>
      </c>
      <c r="B16" s="9" t="s">
        <v>19</v>
      </c>
      <c r="G16" s="117" t="s">
        <v>17</v>
      </c>
      <c r="H16" s="120" t="s">
        <v>97</v>
      </c>
      <c r="I16" s="136" t="s">
        <v>312</v>
      </c>
    </row>
    <row r="17" spans="1:17" ht="16.5" thickBot="1" x14ac:dyDescent="0.3">
      <c r="C17" s="9"/>
      <c r="I17" s="139" t="s">
        <v>139</v>
      </c>
    </row>
    <row r="18" spans="1:17" x14ac:dyDescent="0.25">
      <c r="A18" s="83" t="s">
        <v>20</v>
      </c>
      <c r="B18" s="84" t="s">
        <v>21</v>
      </c>
      <c r="C18" s="84" t="s">
        <v>22</v>
      </c>
      <c r="D18" s="84" t="s">
        <v>24</v>
      </c>
      <c r="E18" s="84" t="s">
        <v>25</v>
      </c>
      <c r="F18" s="204" t="s">
        <v>26</v>
      </c>
      <c r="G18" s="271" t="s">
        <v>27</v>
      </c>
      <c r="H18" s="272"/>
      <c r="I18" s="87" t="s">
        <v>28</v>
      </c>
    </row>
    <row r="19" spans="1:17" ht="47.25" x14ac:dyDescent="0.25">
      <c r="A19" s="88">
        <v>1</v>
      </c>
      <c r="B19" s="89">
        <v>44572</v>
      </c>
      <c r="C19" s="157" t="s">
        <v>313</v>
      </c>
      <c r="D19" s="91" t="s">
        <v>310</v>
      </c>
      <c r="E19" s="91" t="s">
        <v>311</v>
      </c>
      <c r="F19" s="122">
        <v>1</v>
      </c>
      <c r="G19" s="277">
        <v>1500000</v>
      </c>
      <c r="H19" s="278"/>
      <c r="I19" s="135">
        <f>G19</f>
        <v>1500000</v>
      </c>
      <c r="K19"/>
    </row>
    <row r="20" spans="1:17" ht="16.5" thickBot="1" x14ac:dyDescent="0.3">
      <c r="A20" s="263" t="s">
        <v>29</v>
      </c>
      <c r="B20" s="264"/>
      <c r="C20" s="264"/>
      <c r="D20" s="264"/>
      <c r="E20" s="264"/>
      <c r="F20" s="264"/>
      <c r="G20" s="264"/>
      <c r="H20" s="265"/>
      <c r="I20" s="95">
        <f>SUM(I19:I19)</f>
        <v>1500000</v>
      </c>
      <c r="K20" s="30" t="s">
        <v>13</v>
      </c>
    </row>
    <row r="21" spans="1:17" x14ac:dyDescent="0.25">
      <c r="A21" s="266"/>
      <c r="B21" s="266"/>
      <c r="C21" s="203"/>
      <c r="D21" s="203"/>
      <c r="E21" s="203"/>
      <c r="F21" s="203"/>
      <c r="G21" s="97"/>
      <c r="H21" s="97"/>
      <c r="I21" s="29"/>
    </row>
    <row r="22" spans="1:17" x14ac:dyDescent="0.25">
      <c r="A22" s="203"/>
      <c r="B22" s="203"/>
      <c r="C22" s="203"/>
      <c r="D22" s="203"/>
      <c r="E22" s="203"/>
      <c r="F22" s="203"/>
      <c r="G22" s="28" t="s">
        <v>62</v>
      </c>
      <c r="H22" s="98" t="e">
        <f>#REF!*1%</f>
        <v>#REF!</v>
      </c>
      <c r="I22" s="29">
        <f>I20*1%</f>
        <v>15000</v>
      </c>
    </row>
    <row r="23" spans="1:17" x14ac:dyDescent="0.25">
      <c r="A23" s="203"/>
      <c r="B23" s="203"/>
      <c r="C23" s="203"/>
      <c r="D23" s="203"/>
      <c r="E23" s="203"/>
      <c r="F23" s="203"/>
      <c r="G23" s="28" t="s">
        <v>134</v>
      </c>
      <c r="H23" s="29">
        <f>H21*10%</f>
        <v>0</v>
      </c>
      <c r="I23" s="29"/>
    </row>
    <row r="24" spans="1:17" ht="16.5" thickBot="1" x14ac:dyDescent="0.3">
      <c r="E24" s="1"/>
      <c r="F24" s="1"/>
      <c r="G24" s="99" t="s">
        <v>135</v>
      </c>
      <c r="H24" s="32">
        <v>0</v>
      </c>
      <c r="I24" s="32">
        <f>I20-I23</f>
        <v>1500000</v>
      </c>
      <c r="Q24" s="30" t="s">
        <v>13</v>
      </c>
    </row>
    <row r="25" spans="1:17" x14ac:dyDescent="0.25">
      <c r="E25" s="1"/>
      <c r="F25" s="1"/>
      <c r="G25" s="33" t="s">
        <v>32</v>
      </c>
      <c r="H25" s="34" t="e">
        <f>H20+H22</f>
        <v>#REF!</v>
      </c>
      <c r="I25" s="34">
        <f>I24+I22</f>
        <v>1515000</v>
      </c>
    </row>
    <row r="26" spans="1:17" x14ac:dyDescent="0.25">
      <c r="E26" s="1"/>
      <c r="F26" s="1"/>
      <c r="G26" s="33"/>
      <c r="H26" s="34"/>
      <c r="I26" s="34"/>
    </row>
    <row r="27" spans="1:17" x14ac:dyDescent="0.25">
      <c r="A27" s="1" t="s">
        <v>314</v>
      </c>
      <c r="D27" s="1"/>
      <c r="E27" s="1"/>
      <c r="F27" s="1"/>
      <c r="G27" s="33"/>
      <c r="H27" s="33"/>
      <c r="I27" s="34"/>
    </row>
    <row r="28" spans="1:17" x14ac:dyDescent="0.25">
      <c r="A28" s="127"/>
      <c r="D28" s="1"/>
      <c r="E28" s="1"/>
      <c r="F28" s="1"/>
      <c r="G28" s="33"/>
      <c r="H28" s="33"/>
      <c r="I28" s="34"/>
    </row>
    <row r="29" spans="1:17" x14ac:dyDescent="0.25">
      <c r="D29" s="1"/>
      <c r="E29" s="1"/>
      <c r="F29" s="1"/>
      <c r="G29" s="33"/>
      <c r="H29" s="33"/>
      <c r="I29" s="34"/>
    </row>
    <row r="30" spans="1:17" x14ac:dyDescent="0.25">
      <c r="A30" s="72" t="s">
        <v>33</v>
      </c>
    </row>
    <row r="31" spans="1:17" x14ac:dyDescent="0.25">
      <c r="A31" s="74" t="s">
        <v>34</v>
      </c>
      <c r="B31" s="128"/>
      <c r="C31" s="128"/>
      <c r="D31" s="129"/>
      <c r="E31" s="129"/>
      <c r="F31" s="129"/>
    </row>
    <row r="32" spans="1:17" x14ac:dyDescent="0.25">
      <c r="A32" s="74" t="s">
        <v>35</v>
      </c>
      <c r="B32" s="128"/>
      <c r="C32" s="128"/>
      <c r="D32" s="129"/>
      <c r="E32" s="129"/>
      <c r="F32" s="129"/>
    </row>
    <row r="33" spans="1:9" x14ac:dyDescent="0.25">
      <c r="A33" s="75" t="s">
        <v>36</v>
      </c>
      <c r="B33" s="130"/>
      <c r="C33" s="130"/>
      <c r="D33" s="129"/>
      <c r="E33" s="129"/>
      <c r="F33" s="129"/>
    </row>
    <row r="34" spans="1:9" x14ac:dyDescent="0.25">
      <c r="A34" s="78" t="s">
        <v>0</v>
      </c>
      <c r="B34" s="131"/>
      <c r="C34" s="131"/>
      <c r="D34" s="129"/>
      <c r="E34" s="129"/>
      <c r="F34" s="129"/>
    </row>
    <row r="35" spans="1:9" x14ac:dyDescent="0.25">
      <c r="A35" s="137"/>
      <c r="B35" s="137"/>
      <c r="C35" s="137"/>
    </row>
    <row r="36" spans="1:9" x14ac:dyDescent="0.25">
      <c r="A36" s="132"/>
      <c r="B36" s="132"/>
      <c r="C36" s="132"/>
    </row>
    <row r="37" spans="1:9" x14ac:dyDescent="0.25">
      <c r="G37" s="133" t="s">
        <v>48</v>
      </c>
      <c r="H37" s="275" t="str">
        <f>+I13</f>
        <v xml:space="preserve"> 20 Januari 2022</v>
      </c>
      <c r="I37" s="276"/>
    </row>
    <row r="44" spans="1:9" x14ac:dyDescent="0.25">
      <c r="G44" s="236" t="s">
        <v>38</v>
      </c>
      <c r="H44" s="236"/>
      <c r="I44" s="236"/>
    </row>
  </sheetData>
  <mergeCells count="7">
    <mergeCell ref="G44:I44"/>
    <mergeCell ref="A10:I10"/>
    <mergeCell ref="G18:H18"/>
    <mergeCell ref="G19:H19"/>
    <mergeCell ref="A20:H20"/>
    <mergeCell ref="A21:B21"/>
    <mergeCell ref="H37:I37"/>
  </mergeCells>
  <pageMargins left="0.2" right="0" top="0.75" bottom="0.75" header="0.3" footer="0.3"/>
  <pageSetup scale="90" orientation="portrait" horizontalDpi="4294967293" verticalDpi="0" r:id="rId1"/>
  <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4"/>
  <sheetViews>
    <sheetView topLeftCell="A9" workbookViewId="0">
      <selection activeCell="E19" sqref="E19"/>
    </sheetView>
  </sheetViews>
  <sheetFormatPr defaultRowHeight="15.75" x14ac:dyDescent="0.25"/>
  <cols>
    <col min="1" max="1" width="6.42578125" style="30" customWidth="1"/>
    <col min="2" max="2" width="11.140625" style="30" customWidth="1"/>
    <col min="3" max="3" width="10" style="30" customWidth="1"/>
    <col min="4" max="4" width="29.85546875" style="30" customWidth="1"/>
    <col min="5" max="5" width="13.85546875" style="30" customWidth="1"/>
    <col min="6" max="6" width="5.28515625" style="30" customWidth="1"/>
    <col min="7" max="7" width="14.140625" style="117" bestFit="1" customWidth="1"/>
    <col min="8" max="8" width="1.5703125" style="117" customWidth="1"/>
    <col min="9" max="9" width="18.85546875" style="30" customWidth="1"/>
    <col min="10" max="16384" width="9.140625" style="30"/>
  </cols>
  <sheetData>
    <row r="2" spans="1:9" x14ac:dyDescent="0.25">
      <c r="A2" s="1" t="s">
        <v>0</v>
      </c>
    </row>
    <row r="3" spans="1:9" x14ac:dyDescent="0.25">
      <c r="A3" s="5" t="s">
        <v>1</v>
      </c>
    </row>
    <row r="4" spans="1:9" x14ac:dyDescent="0.25">
      <c r="A4" s="5" t="s">
        <v>2</v>
      </c>
    </row>
    <row r="5" spans="1:9" x14ac:dyDescent="0.25">
      <c r="A5" s="5" t="s">
        <v>3</v>
      </c>
    </row>
    <row r="6" spans="1:9" x14ac:dyDescent="0.25">
      <c r="A6" s="5" t="s">
        <v>4</v>
      </c>
    </row>
    <row r="7" spans="1:9" x14ac:dyDescent="0.25">
      <c r="A7" s="5" t="s">
        <v>5</v>
      </c>
    </row>
    <row r="9" spans="1:9" ht="16.5" thickBot="1" x14ac:dyDescent="0.3">
      <c r="A9" s="118"/>
      <c r="B9" s="118"/>
      <c r="C9" s="118"/>
      <c r="D9" s="118"/>
      <c r="E9" s="118"/>
      <c r="F9" s="118"/>
      <c r="G9" s="119"/>
      <c r="H9" s="119"/>
      <c r="I9" s="118"/>
    </row>
    <row r="10" spans="1:9" ht="19.5" thickBot="1" x14ac:dyDescent="0.3">
      <c r="A10" s="279" t="s">
        <v>6</v>
      </c>
      <c r="B10" s="280"/>
      <c r="C10" s="280"/>
      <c r="D10" s="280"/>
      <c r="E10" s="280"/>
      <c r="F10" s="280"/>
      <c r="G10" s="280"/>
      <c r="H10" s="280"/>
      <c r="I10" s="281"/>
    </row>
    <row r="12" spans="1:9" x14ac:dyDescent="0.25">
      <c r="A12" s="30" t="s">
        <v>7</v>
      </c>
      <c r="B12" s="30" t="s">
        <v>132</v>
      </c>
      <c r="G12" s="117" t="s">
        <v>9</v>
      </c>
      <c r="H12" s="120" t="s">
        <v>10</v>
      </c>
      <c r="I12" s="9" t="s">
        <v>315</v>
      </c>
    </row>
    <row r="13" spans="1:9" x14ac:dyDescent="0.25">
      <c r="G13" s="117" t="s">
        <v>12</v>
      </c>
      <c r="H13" s="120" t="s">
        <v>10</v>
      </c>
      <c r="I13" s="11" t="s">
        <v>271</v>
      </c>
    </row>
    <row r="14" spans="1:9" x14ac:dyDescent="0.25">
      <c r="G14" s="117" t="s">
        <v>15</v>
      </c>
      <c r="H14" s="120" t="s">
        <v>10</v>
      </c>
      <c r="I14" s="11" t="s">
        <v>264</v>
      </c>
    </row>
    <row r="15" spans="1:9" x14ac:dyDescent="0.25">
      <c r="G15" s="117" t="s">
        <v>96</v>
      </c>
      <c r="H15" s="120" t="s">
        <v>97</v>
      </c>
      <c r="I15" s="30" t="s">
        <v>283</v>
      </c>
    </row>
    <row r="16" spans="1:9" x14ac:dyDescent="0.25">
      <c r="A16" s="30" t="s">
        <v>18</v>
      </c>
      <c r="B16" s="9" t="s">
        <v>19</v>
      </c>
      <c r="G16" s="117" t="s">
        <v>17</v>
      </c>
      <c r="H16" s="120" t="s">
        <v>97</v>
      </c>
      <c r="I16" s="136" t="s">
        <v>316</v>
      </c>
    </row>
    <row r="17" spans="1:17" ht="16.5" thickBot="1" x14ac:dyDescent="0.3">
      <c r="C17" s="9"/>
      <c r="I17" s="139" t="s">
        <v>139</v>
      </c>
    </row>
    <row r="18" spans="1:17" x14ac:dyDescent="0.25">
      <c r="A18" s="83" t="s">
        <v>20</v>
      </c>
      <c r="B18" s="84" t="s">
        <v>21</v>
      </c>
      <c r="C18" s="84" t="s">
        <v>22</v>
      </c>
      <c r="D18" s="84" t="s">
        <v>24</v>
      </c>
      <c r="E18" s="84" t="s">
        <v>25</v>
      </c>
      <c r="F18" s="206" t="s">
        <v>26</v>
      </c>
      <c r="G18" s="271" t="s">
        <v>27</v>
      </c>
      <c r="H18" s="272"/>
      <c r="I18" s="87" t="s">
        <v>28</v>
      </c>
    </row>
    <row r="19" spans="1:17" ht="47.25" x14ac:dyDescent="0.25">
      <c r="A19" s="88">
        <v>1</v>
      </c>
      <c r="B19" s="89">
        <v>44572</v>
      </c>
      <c r="C19" s="157" t="s">
        <v>317</v>
      </c>
      <c r="D19" s="91" t="s">
        <v>319</v>
      </c>
      <c r="E19" s="91" t="s">
        <v>318</v>
      </c>
      <c r="F19" s="122">
        <v>1</v>
      </c>
      <c r="G19" s="277">
        <v>950000</v>
      </c>
      <c r="H19" s="278"/>
      <c r="I19" s="135">
        <f>G19</f>
        <v>950000</v>
      </c>
      <c r="K19"/>
    </row>
    <row r="20" spans="1:17" ht="16.5" thickBot="1" x14ac:dyDescent="0.3">
      <c r="A20" s="263" t="s">
        <v>29</v>
      </c>
      <c r="B20" s="264"/>
      <c r="C20" s="264"/>
      <c r="D20" s="264"/>
      <c r="E20" s="264"/>
      <c r="F20" s="264"/>
      <c r="G20" s="264"/>
      <c r="H20" s="265"/>
      <c r="I20" s="95">
        <f>SUM(I19:I19)</f>
        <v>950000</v>
      </c>
      <c r="K20" s="30" t="s">
        <v>13</v>
      </c>
    </row>
    <row r="21" spans="1:17" x14ac:dyDescent="0.25">
      <c r="A21" s="266"/>
      <c r="B21" s="266"/>
      <c r="C21" s="205"/>
      <c r="D21" s="205"/>
      <c r="E21" s="205"/>
      <c r="F21" s="205"/>
      <c r="G21" s="97"/>
      <c r="H21" s="97"/>
      <c r="I21" s="29"/>
    </row>
    <row r="22" spans="1:17" x14ac:dyDescent="0.25">
      <c r="A22" s="205"/>
      <c r="B22" s="205"/>
      <c r="C22" s="205"/>
      <c r="D22" s="205"/>
      <c r="E22" s="205"/>
      <c r="F22" s="205"/>
      <c r="G22" s="28" t="s">
        <v>62</v>
      </c>
      <c r="H22" s="98" t="e">
        <f>#REF!*1%</f>
        <v>#REF!</v>
      </c>
      <c r="I22" s="29">
        <f>I20*1%</f>
        <v>9500</v>
      </c>
    </row>
    <row r="23" spans="1:17" x14ac:dyDescent="0.25">
      <c r="A23" s="205"/>
      <c r="B23" s="205"/>
      <c r="C23" s="205"/>
      <c r="D23" s="205"/>
      <c r="E23" s="205"/>
      <c r="F23" s="205"/>
      <c r="G23" s="28" t="s">
        <v>134</v>
      </c>
      <c r="H23" s="29">
        <f>H21*10%</f>
        <v>0</v>
      </c>
      <c r="I23" s="29"/>
    </row>
    <row r="24" spans="1:17" ht="16.5" thickBot="1" x14ac:dyDescent="0.3">
      <c r="E24" s="1"/>
      <c r="F24" s="1"/>
      <c r="G24" s="99" t="s">
        <v>135</v>
      </c>
      <c r="H24" s="32">
        <v>0</v>
      </c>
      <c r="I24" s="32">
        <f>I20-I23</f>
        <v>950000</v>
      </c>
      <c r="Q24" s="30" t="s">
        <v>13</v>
      </c>
    </row>
    <row r="25" spans="1:17" x14ac:dyDescent="0.25">
      <c r="E25" s="1"/>
      <c r="F25" s="1"/>
      <c r="G25" s="33" t="s">
        <v>32</v>
      </c>
      <c r="H25" s="34" t="e">
        <f>H20+H22</f>
        <v>#REF!</v>
      </c>
      <c r="I25" s="34">
        <f>I24+I22</f>
        <v>959500</v>
      </c>
    </row>
    <row r="26" spans="1:17" x14ac:dyDescent="0.25">
      <c r="E26" s="1"/>
      <c r="F26" s="1"/>
      <c r="G26" s="33"/>
      <c r="H26" s="34"/>
      <c r="I26" s="34"/>
    </row>
    <row r="27" spans="1:17" x14ac:dyDescent="0.25">
      <c r="A27" s="1" t="s">
        <v>320</v>
      </c>
      <c r="D27" s="1"/>
      <c r="E27" s="1"/>
      <c r="F27" s="1"/>
      <c r="G27" s="33"/>
      <c r="H27" s="33"/>
      <c r="I27" s="34"/>
    </row>
    <row r="28" spans="1:17" x14ac:dyDescent="0.25">
      <c r="A28" s="127"/>
      <c r="D28" s="1"/>
      <c r="E28" s="1"/>
      <c r="F28" s="1"/>
      <c r="G28" s="33"/>
      <c r="H28" s="33"/>
      <c r="I28" s="34"/>
    </row>
    <row r="29" spans="1:17" x14ac:dyDescent="0.25">
      <c r="D29" s="1"/>
      <c r="E29" s="1"/>
      <c r="F29" s="1"/>
      <c r="G29" s="33"/>
      <c r="H29" s="33"/>
      <c r="I29" s="34"/>
    </row>
    <row r="30" spans="1:17" x14ac:dyDescent="0.25">
      <c r="A30" s="72" t="s">
        <v>33</v>
      </c>
    </row>
    <row r="31" spans="1:17" x14ac:dyDescent="0.25">
      <c r="A31" s="74" t="s">
        <v>34</v>
      </c>
      <c r="B31" s="128"/>
      <c r="C31" s="128"/>
      <c r="D31" s="129"/>
      <c r="E31" s="129"/>
      <c r="F31" s="129"/>
    </row>
    <row r="32" spans="1:17" x14ac:dyDescent="0.25">
      <c r="A32" s="74" t="s">
        <v>35</v>
      </c>
      <c r="B32" s="128"/>
      <c r="C32" s="128"/>
      <c r="D32" s="129"/>
      <c r="E32" s="129"/>
      <c r="F32" s="129"/>
    </row>
    <row r="33" spans="1:9" x14ac:dyDescent="0.25">
      <c r="A33" s="75" t="s">
        <v>36</v>
      </c>
      <c r="B33" s="130"/>
      <c r="C33" s="130"/>
      <c r="D33" s="129"/>
      <c r="E33" s="129"/>
      <c r="F33" s="129"/>
    </row>
    <row r="34" spans="1:9" x14ac:dyDescent="0.25">
      <c r="A34" s="78" t="s">
        <v>0</v>
      </c>
      <c r="B34" s="131"/>
      <c r="C34" s="131"/>
      <c r="D34" s="129"/>
      <c r="E34" s="129"/>
      <c r="F34" s="129"/>
    </row>
    <row r="35" spans="1:9" x14ac:dyDescent="0.25">
      <c r="A35" s="137"/>
      <c r="B35" s="137"/>
      <c r="C35" s="137"/>
    </row>
    <row r="36" spans="1:9" x14ac:dyDescent="0.25">
      <c r="A36" s="132"/>
      <c r="B36" s="132"/>
      <c r="C36" s="132"/>
    </row>
    <row r="37" spans="1:9" x14ac:dyDescent="0.25">
      <c r="G37" s="133" t="s">
        <v>48</v>
      </c>
      <c r="H37" s="275" t="str">
        <f>+I13</f>
        <v xml:space="preserve"> 20 Januari 2022</v>
      </c>
      <c r="I37" s="276"/>
    </row>
    <row r="44" spans="1:9" x14ac:dyDescent="0.25">
      <c r="G44" s="236" t="s">
        <v>38</v>
      </c>
      <c r="H44" s="236"/>
      <c r="I44" s="236"/>
    </row>
  </sheetData>
  <mergeCells count="7">
    <mergeCell ref="G44:I44"/>
    <mergeCell ref="A10:I10"/>
    <mergeCell ref="G18:H18"/>
    <mergeCell ref="G19:H19"/>
    <mergeCell ref="A20:H20"/>
    <mergeCell ref="A21:B21"/>
    <mergeCell ref="H37:I37"/>
  </mergeCells>
  <pageMargins left="0.2" right="0" top="0.75" bottom="0.75" header="0.3" footer="0.3"/>
  <pageSetup scale="90" orientation="portrait" horizontalDpi="4294967293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91"/>
  <sheetViews>
    <sheetView topLeftCell="A64" workbookViewId="0">
      <selection activeCell="J70" sqref="J70"/>
    </sheetView>
  </sheetViews>
  <sheetFormatPr defaultRowHeight="15.75" x14ac:dyDescent="0.25"/>
  <cols>
    <col min="1" max="1" width="6.42578125" style="30" customWidth="1"/>
    <col min="2" max="2" width="11.5703125" style="30" customWidth="1"/>
    <col min="3" max="3" width="10" style="30" customWidth="1"/>
    <col min="4" max="4" width="26.42578125" style="30" customWidth="1"/>
    <col min="5" max="5" width="13.85546875" style="30" customWidth="1"/>
    <col min="6" max="6" width="6.85546875" style="30" bestFit="1" customWidth="1"/>
    <col min="7" max="7" width="6.42578125" style="30" customWidth="1"/>
    <col min="8" max="8" width="14.140625" style="117" bestFit="1" customWidth="1"/>
    <col min="9" max="9" width="1.5703125" style="117" customWidth="1"/>
    <col min="10" max="10" width="19.5703125" style="30" customWidth="1"/>
    <col min="11" max="11" width="9.140625" style="30"/>
    <col min="12" max="12" width="15.7109375" style="30" bestFit="1" customWidth="1"/>
    <col min="13" max="16384" width="9.140625" style="30"/>
  </cols>
  <sheetData>
    <row r="2" spans="1:10" x14ac:dyDescent="0.25">
      <c r="A2" s="1" t="s">
        <v>0</v>
      </c>
    </row>
    <row r="3" spans="1:10" x14ac:dyDescent="0.25">
      <c r="A3" s="5" t="s">
        <v>1</v>
      </c>
    </row>
    <row r="4" spans="1:10" x14ac:dyDescent="0.25">
      <c r="A4" s="5" t="s">
        <v>2</v>
      </c>
    </row>
    <row r="5" spans="1:10" x14ac:dyDescent="0.25">
      <c r="A5" s="5" t="s">
        <v>3</v>
      </c>
    </row>
    <row r="6" spans="1:10" x14ac:dyDescent="0.25">
      <c r="A6" s="5" t="s">
        <v>4</v>
      </c>
    </row>
    <row r="7" spans="1:10" x14ac:dyDescent="0.25">
      <c r="A7" s="5" t="s">
        <v>5</v>
      </c>
    </row>
    <row r="9" spans="1:10" ht="16.5" thickBot="1" x14ac:dyDescent="0.3">
      <c r="A9" s="118"/>
      <c r="B9" s="118"/>
      <c r="C9" s="118"/>
      <c r="D9" s="118"/>
      <c r="E9" s="118"/>
      <c r="F9" s="118"/>
      <c r="G9" s="118"/>
      <c r="H9" s="119"/>
      <c r="I9" s="119"/>
      <c r="J9" s="118"/>
    </row>
    <row r="10" spans="1:10" ht="23.25" customHeight="1" thickBot="1" x14ac:dyDescent="0.3">
      <c r="A10" s="279" t="s">
        <v>6</v>
      </c>
      <c r="B10" s="280"/>
      <c r="C10" s="280"/>
      <c r="D10" s="280"/>
      <c r="E10" s="280"/>
      <c r="F10" s="280"/>
      <c r="G10" s="280"/>
      <c r="H10" s="280"/>
      <c r="I10" s="280"/>
      <c r="J10" s="281"/>
    </row>
    <row r="12" spans="1:10" x14ac:dyDescent="0.25">
      <c r="A12" s="30" t="s">
        <v>7</v>
      </c>
      <c r="B12" s="30" t="s">
        <v>78</v>
      </c>
      <c r="G12" s="282" t="s">
        <v>87</v>
      </c>
      <c r="H12" s="282"/>
      <c r="I12" s="120" t="s">
        <v>10</v>
      </c>
      <c r="J12" s="9" t="s">
        <v>94</v>
      </c>
    </row>
    <row r="13" spans="1:10" x14ac:dyDescent="0.25">
      <c r="G13" s="282" t="s">
        <v>12</v>
      </c>
      <c r="H13" s="282"/>
      <c r="I13" s="120" t="s">
        <v>10</v>
      </c>
      <c r="J13" s="11" t="s">
        <v>93</v>
      </c>
    </row>
    <row r="14" spans="1:10" x14ac:dyDescent="0.25">
      <c r="G14" s="282" t="s">
        <v>79</v>
      </c>
      <c r="H14" s="282"/>
      <c r="I14" s="120" t="s">
        <v>10</v>
      </c>
      <c r="J14" s="30" t="s">
        <v>89</v>
      </c>
    </row>
    <row r="15" spans="1:10" x14ac:dyDescent="0.25">
      <c r="A15" s="30" t="s">
        <v>18</v>
      </c>
      <c r="B15" s="9" t="s">
        <v>19</v>
      </c>
      <c r="C15" s="9"/>
      <c r="I15" s="120"/>
      <c r="J15" s="30" t="s">
        <v>90</v>
      </c>
    </row>
    <row r="16" spans="1:10" ht="16.5" thickBot="1" x14ac:dyDescent="0.3"/>
    <row r="17" spans="1:12" ht="26.25" customHeight="1" x14ac:dyDescent="0.25">
      <c r="A17" s="83" t="s">
        <v>20</v>
      </c>
      <c r="B17" s="84" t="s">
        <v>21</v>
      </c>
      <c r="C17" s="84" t="s">
        <v>22</v>
      </c>
      <c r="D17" s="84" t="s">
        <v>24</v>
      </c>
      <c r="E17" s="84" t="s">
        <v>25</v>
      </c>
      <c r="F17" s="116" t="s">
        <v>44</v>
      </c>
      <c r="G17" s="116" t="s">
        <v>45</v>
      </c>
      <c r="H17" s="271" t="s">
        <v>27</v>
      </c>
      <c r="I17" s="272"/>
      <c r="J17" s="87" t="s">
        <v>28</v>
      </c>
    </row>
    <row r="18" spans="1:12" ht="27.75" customHeight="1" x14ac:dyDescent="0.25">
      <c r="A18" s="88">
        <v>1</v>
      </c>
      <c r="B18" s="89">
        <f>'[2]403954'!E3</f>
        <v>44531</v>
      </c>
      <c r="C18" s="105">
        <f>'[2]403954'!A3</f>
        <v>403954</v>
      </c>
      <c r="D18" s="91" t="s">
        <v>91</v>
      </c>
      <c r="E18" s="91" t="s">
        <v>89</v>
      </c>
      <c r="F18" s="122">
        <v>68</v>
      </c>
      <c r="G18" s="134">
        <f>'[2]403954'!N71</f>
        <v>1578.1592499999997</v>
      </c>
      <c r="H18" s="283">
        <v>2530</v>
      </c>
      <c r="I18" s="283"/>
      <c r="J18" s="135">
        <f>G18*H18</f>
        <v>3992742.9024999994</v>
      </c>
      <c r="L18"/>
    </row>
    <row r="19" spans="1:12" ht="27.75" customHeight="1" x14ac:dyDescent="0.25">
      <c r="A19" s="88">
        <f>A18+1</f>
        <v>2</v>
      </c>
      <c r="B19" s="89">
        <f>'[2]403744'!E3</f>
        <v>44531</v>
      </c>
      <c r="C19" s="105">
        <f>'[2]403744'!A3</f>
        <v>403744</v>
      </c>
      <c r="D19" s="91" t="s">
        <v>91</v>
      </c>
      <c r="E19" s="91" t="s">
        <v>89</v>
      </c>
      <c r="F19" s="122">
        <v>223</v>
      </c>
      <c r="G19" s="134">
        <f>'[2]403744'!N226</f>
        <v>4454.3482500000009</v>
      </c>
      <c r="H19" s="283">
        <v>2530</v>
      </c>
      <c r="I19" s="283"/>
      <c r="J19" s="135">
        <f t="shared" ref="J19:J66" si="0">G19*H19</f>
        <v>11269501.072500002</v>
      </c>
      <c r="L19"/>
    </row>
    <row r="20" spans="1:12" ht="27.75" customHeight="1" x14ac:dyDescent="0.25">
      <c r="A20" s="88">
        <f t="shared" ref="A20:A66" si="1">A19+1</f>
        <v>3</v>
      </c>
      <c r="B20" s="89">
        <f>'[2]403956'!E3</f>
        <v>44532</v>
      </c>
      <c r="C20" s="105">
        <f>'[2]403956'!A3</f>
        <v>403956</v>
      </c>
      <c r="D20" s="91" t="s">
        <v>91</v>
      </c>
      <c r="E20" s="91" t="s">
        <v>89</v>
      </c>
      <c r="F20" s="122">
        <v>54</v>
      </c>
      <c r="G20" s="134">
        <f>'[2]403956'!N57</f>
        <v>1129.2162500000002</v>
      </c>
      <c r="H20" s="283">
        <v>2530</v>
      </c>
      <c r="I20" s="283"/>
      <c r="J20" s="135">
        <f t="shared" si="0"/>
        <v>2856917.1125000003</v>
      </c>
      <c r="L20"/>
    </row>
    <row r="21" spans="1:12" ht="27.75" customHeight="1" x14ac:dyDescent="0.25">
      <c r="A21" s="88">
        <f t="shared" si="1"/>
        <v>4</v>
      </c>
      <c r="B21" s="89">
        <f>'[2]403957'!E3</f>
        <v>44532</v>
      </c>
      <c r="C21" s="105">
        <f>'[2]403957'!A3</f>
        <v>403957</v>
      </c>
      <c r="D21" s="91" t="s">
        <v>91</v>
      </c>
      <c r="E21" s="91" t="s">
        <v>89</v>
      </c>
      <c r="F21" s="122">
        <v>12</v>
      </c>
      <c r="G21" s="134">
        <f>'[2]403957'!N15</f>
        <v>199.82175000000001</v>
      </c>
      <c r="H21" s="283">
        <v>2530</v>
      </c>
      <c r="I21" s="283"/>
      <c r="J21" s="135">
        <f>G21*H21</f>
        <v>505549.02750000003</v>
      </c>
      <c r="L21"/>
    </row>
    <row r="22" spans="1:12" ht="27.75" customHeight="1" x14ac:dyDescent="0.25">
      <c r="A22" s="88">
        <f t="shared" si="1"/>
        <v>5</v>
      </c>
      <c r="B22" s="89">
        <f>'[2]403748'!E3</f>
        <v>44532</v>
      </c>
      <c r="C22" s="105">
        <f>'[2]403748'!A3</f>
        <v>403748</v>
      </c>
      <c r="D22" s="91" t="s">
        <v>91</v>
      </c>
      <c r="E22" s="91" t="s">
        <v>89</v>
      </c>
      <c r="F22" s="122">
        <v>220</v>
      </c>
      <c r="G22" s="134">
        <f>'[2]403748'!N223</f>
        <v>4865.4917500000029</v>
      </c>
      <c r="H22" s="283">
        <v>2530</v>
      </c>
      <c r="I22" s="283"/>
      <c r="J22" s="135">
        <f>G22*H22</f>
        <v>12309694.127500007</v>
      </c>
      <c r="L22"/>
    </row>
    <row r="23" spans="1:12" ht="27.75" customHeight="1" x14ac:dyDescent="0.25">
      <c r="A23" s="88">
        <f t="shared" si="1"/>
        <v>6</v>
      </c>
      <c r="B23" s="89" t="e">
        <f>[2]!Table22457891011234567[Pick Up]</f>
        <v>#REF!</v>
      </c>
      <c r="C23" s="105">
        <f>'[2]403749'!A3</f>
        <v>403749</v>
      </c>
      <c r="D23" s="91" t="s">
        <v>91</v>
      </c>
      <c r="E23" s="91" t="s">
        <v>89</v>
      </c>
      <c r="F23" s="122">
        <v>1</v>
      </c>
      <c r="G23" s="134">
        <f>'[2]403749'!N4</f>
        <v>28.9575</v>
      </c>
      <c r="H23" s="283">
        <v>2530</v>
      </c>
      <c r="I23" s="283"/>
      <c r="J23" s="135">
        <f>G23*H23</f>
        <v>73262.475000000006</v>
      </c>
      <c r="L23"/>
    </row>
    <row r="24" spans="1:12" ht="27.75" customHeight="1" x14ac:dyDescent="0.25">
      <c r="A24" s="88">
        <f t="shared" si="1"/>
        <v>7</v>
      </c>
      <c r="B24" s="89">
        <f>'[2]404358'!E3</f>
        <v>44533</v>
      </c>
      <c r="C24" s="105">
        <f>'[2]404358'!A3</f>
        <v>404358</v>
      </c>
      <c r="D24" s="91" t="s">
        <v>91</v>
      </c>
      <c r="E24" s="91" t="s">
        <v>89</v>
      </c>
      <c r="F24" s="122">
        <v>70</v>
      </c>
      <c r="G24" s="134">
        <f>'[2]404358'!N73</f>
        <v>1536.7745</v>
      </c>
      <c r="H24" s="283">
        <v>2530</v>
      </c>
      <c r="I24" s="283"/>
      <c r="J24" s="135">
        <f t="shared" si="0"/>
        <v>3888039.4849999999</v>
      </c>
      <c r="L24"/>
    </row>
    <row r="25" spans="1:12" ht="27.75" customHeight="1" x14ac:dyDescent="0.25">
      <c r="A25" s="88">
        <f t="shared" si="1"/>
        <v>8</v>
      </c>
      <c r="B25" s="89">
        <f>'[2]405802'!E3</f>
        <v>44533</v>
      </c>
      <c r="C25" s="105">
        <f>'[2]405802'!A3</f>
        <v>405802</v>
      </c>
      <c r="D25" s="91" t="s">
        <v>91</v>
      </c>
      <c r="E25" s="91" t="s">
        <v>89</v>
      </c>
      <c r="F25" s="122">
        <v>210</v>
      </c>
      <c r="G25" s="134">
        <f>'[2]405802'!N213</f>
        <v>4923.6332499999999</v>
      </c>
      <c r="H25" s="283">
        <v>2530</v>
      </c>
      <c r="I25" s="283"/>
      <c r="J25" s="135">
        <f t="shared" si="0"/>
        <v>12456792.122500001</v>
      </c>
      <c r="L25"/>
    </row>
    <row r="26" spans="1:12" ht="27.75" customHeight="1" x14ac:dyDescent="0.25">
      <c r="A26" s="88">
        <f t="shared" si="1"/>
        <v>9</v>
      </c>
      <c r="B26" s="89">
        <f>'[2]405804'!E3</f>
        <v>44533</v>
      </c>
      <c r="C26" s="105">
        <f>'[2]405804'!A3</f>
        <v>405804</v>
      </c>
      <c r="D26" s="91" t="s">
        <v>91</v>
      </c>
      <c r="E26" s="91" t="s">
        <v>89</v>
      </c>
      <c r="F26" s="122">
        <v>46</v>
      </c>
      <c r="G26" s="134">
        <f>'[2]405804'!N49</f>
        <v>1126.114</v>
      </c>
      <c r="H26" s="283">
        <v>2530</v>
      </c>
      <c r="I26" s="283"/>
      <c r="J26" s="135">
        <f t="shared" si="0"/>
        <v>2849068.42</v>
      </c>
      <c r="L26"/>
    </row>
    <row r="27" spans="1:12" ht="27.75" customHeight="1" x14ac:dyDescent="0.25">
      <c r="A27" s="88">
        <f t="shared" si="1"/>
        <v>10</v>
      </c>
      <c r="B27" s="89">
        <f>'[2]406111'!E3</f>
        <v>44534</v>
      </c>
      <c r="C27" s="105">
        <f>'[2]406111'!A3</f>
        <v>406111</v>
      </c>
      <c r="D27" s="91" t="s">
        <v>91</v>
      </c>
      <c r="E27" s="91" t="s">
        <v>89</v>
      </c>
      <c r="F27" s="122">
        <v>54</v>
      </c>
      <c r="G27" s="134">
        <f>'[2]406111'!N57</f>
        <v>1306.0652499999999</v>
      </c>
      <c r="H27" s="283">
        <v>2530</v>
      </c>
      <c r="I27" s="283"/>
      <c r="J27" s="135">
        <f t="shared" si="0"/>
        <v>3304345.0824999996</v>
      </c>
      <c r="L27"/>
    </row>
    <row r="28" spans="1:12" ht="27.75" customHeight="1" x14ac:dyDescent="0.25">
      <c r="A28" s="88">
        <f t="shared" si="1"/>
        <v>11</v>
      </c>
      <c r="B28" s="89">
        <f>'[2]405811'!E3</f>
        <v>44534</v>
      </c>
      <c r="C28" s="105">
        <f>'[2]405811'!A3</f>
        <v>405811</v>
      </c>
      <c r="D28" s="91" t="s">
        <v>91</v>
      </c>
      <c r="E28" s="91" t="s">
        <v>89</v>
      </c>
      <c r="F28" s="122">
        <v>233</v>
      </c>
      <c r="G28" s="134">
        <f>'[2]405811'!N236</f>
        <v>4728.2017500000029</v>
      </c>
      <c r="H28" s="283">
        <v>2530</v>
      </c>
      <c r="I28" s="283"/>
      <c r="J28" s="135">
        <f t="shared" si="0"/>
        <v>11962350.427500008</v>
      </c>
      <c r="L28"/>
    </row>
    <row r="29" spans="1:12" ht="27.75" customHeight="1" x14ac:dyDescent="0.25">
      <c r="A29" s="88">
        <f t="shared" si="1"/>
        <v>12</v>
      </c>
      <c r="B29" s="89" t="e">
        <f>[2]!Table22457891011234567891011121314[Pick Up]</f>
        <v>#REF!</v>
      </c>
      <c r="C29" s="105">
        <f>'[2]405813'!A3</f>
        <v>405813</v>
      </c>
      <c r="D29" s="91" t="s">
        <v>91</v>
      </c>
      <c r="E29" s="91" t="s">
        <v>89</v>
      </c>
      <c r="F29" s="122">
        <v>1</v>
      </c>
      <c r="G29" s="134">
        <f>'[2]405813'!N4</f>
        <v>18.614999999999998</v>
      </c>
      <c r="H29" s="283">
        <v>2530</v>
      </c>
      <c r="I29" s="283"/>
      <c r="J29" s="135">
        <f t="shared" si="0"/>
        <v>47095.95</v>
      </c>
      <c r="L29"/>
    </row>
    <row r="30" spans="1:12" ht="27.75" customHeight="1" x14ac:dyDescent="0.25">
      <c r="A30" s="88">
        <f t="shared" si="1"/>
        <v>13</v>
      </c>
      <c r="B30" s="89">
        <f>'[2]406112'!E3</f>
        <v>44535</v>
      </c>
      <c r="C30" s="105">
        <f>'[2]406112'!A3</f>
        <v>406112</v>
      </c>
      <c r="D30" s="91" t="s">
        <v>91</v>
      </c>
      <c r="E30" s="91" t="s">
        <v>89</v>
      </c>
      <c r="F30" s="122">
        <v>68</v>
      </c>
      <c r="G30" s="134">
        <f>'[2]406112'!N71</f>
        <v>1658.3185000000001</v>
      </c>
      <c r="H30" s="283">
        <v>2530</v>
      </c>
      <c r="I30" s="283"/>
      <c r="J30" s="135">
        <f t="shared" si="0"/>
        <v>4195545.8050000006</v>
      </c>
      <c r="L30"/>
    </row>
    <row r="31" spans="1:12" ht="27.75" customHeight="1" x14ac:dyDescent="0.25">
      <c r="A31" s="88">
        <f t="shared" si="1"/>
        <v>14</v>
      </c>
      <c r="B31" s="89">
        <f>'[2]405818'!E3</f>
        <v>44535</v>
      </c>
      <c r="C31" s="105">
        <f>'[2]405818'!A3</f>
        <v>405818</v>
      </c>
      <c r="D31" s="91" t="s">
        <v>91</v>
      </c>
      <c r="E31" s="91" t="s">
        <v>89</v>
      </c>
      <c r="F31" s="122">
        <v>264</v>
      </c>
      <c r="G31" s="134">
        <f>'[2]405818'!N267</f>
        <v>5439.3925000000027</v>
      </c>
      <c r="H31" s="283">
        <v>2530</v>
      </c>
      <c r="I31" s="283"/>
      <c r="J31" s="135">
        <f t="shared" si="0"/>
        <v>13761663.025000006</v>
      </c>
      <c r="L31"/>
    </row>
    <row r="32" spans="1:12" ht="27.75" customHeight="1" x14ac:dyDescent="0.25">
      <c r="A32" s="88">
        <f t="shared" si="1"/>
        <v>15</v>
      </c>
      <c r="B32" s="89">
        <f>'[2]405820'!E3</f>
        <v>44535</v>
      </c>
      <c r="C32" s="105">
        <f>'[2]405820'!A3</f>
        <v>405820</v>
      </c>
      <c r="D32" s="91" t="s">
        <v>91</v>
      </c>
      <c r="E32" s="91" t="s">
        <v>89</v>
      </c>
      <c r="F32" s="122">
        <v>5</v>
      </c>
      <c r="G32" s="134">
        <f>'[2]405820'!N8</f>
        <v>106.53749999999999</v>
      </c>
      <c r="H32" s="283">
        <v>2530</v>
      </c>
      <c r="I32" s="283"/>
      <c r="J32" s="135">
        <f t="shared" si="0"/>
        <v>269539.875</v>
      </c>
      <c r="L32"/>
    </row>
    <row r="33" spans="1:12" ht="27.75" customHeight="1" x14ac:dyDescent="0.25">
      <c r="A33" s="88">
        <f t="shared" si="1"/>
        <v>16</v>
      </c>
      <c r="B33" s="89">
        <f>'[2]403959'!E3</f>
        <v>44536</v>
      </c>
      <c r="C33" s="105">
        <f>'[2]403959'!A3</f>
        <v>403959</v>
      </c>
      <c r="D33" s="91" t="s">
        <v>91</v>
      </c>
      <c r="E33" s="91" t="s">
        <v>89</v>
      </c>
      <c r="F33" s="122">
        <v>20</v>
      </c>
      <c r="G33" s="134">
        <f>'[2]403959'!N23</f>
        <v>532.42925000000002</v>
      </c>
      <c r="H33" s="283">
        <v>2530</v>
      </c>
      <c r="I33" s="283"/>
      <c r="J33" s="135">
        <f t="shared" si="0"/>
        <v>1347046.0025000002</v>
      </c>
      <c r="L33"/>
    </row>
    <row r="34" spans="1:12" ht="27.75" customHeight="1" x14ac:dyDescent="0.25">
      <c r="A34" s="88">
        <f t="shared" si="1"/>
        <v>17</v>
      </c>
      <c r="B34" s="89">
        <f>'[2]405826'!E3</f>
        <v>44536</v>
      </c>
      <c r="C34" s="105">
        <f>'[2]405826'!A3</f>
        <v>405826</v>
      </c>
      <c r="D34" s="91" t="s">
        <v>91</v>
      </c>
      <c r="E34" s="91" t="s">
        <v>89</v>
      </c>
      <c r="F34" s="122">
        <v>84</v>
      </c>
      <c r="G34" s="134">
        <f>'[2]405826'!N87</f>
        <v>1705.3694999999991</v>
      </c>
      <c r="H34" s="283">
        <v>2530</v>
      </c>
      <c r="I34" s="283"/>
      <c r="J34" s="135">
        <f t="shared" si="0"/>
        <v>4314584.8349999981</v>
      </c>
      <c r="L34"/>
    </row>
    <row r="35" spans="1:12" ht="27.75" customHeight="1" x14ac:dyDescent="0.25">
      <c r="A35" s="88">
        <f t="shared" si="1"/>
        <v>18</v>
      </c>
      <c r="B35" s="89">
        <f>'[2]404047'!E3</f>
        <v>44537</v>
      </c>
      <c r="C35" s="105">
        <f>'[2]404047'!A3</f>
        <v>404047</v>
      </c>
      <c r="D35" s="91" t="s">
        <v>91</v>
      </c>
      <c r="E35" s="91" t="s">
        <v>89</v>
      </c>
      <c r="F35" s="122">
        <v>59</v>
      </c>
      <c r="G35" s="134">
        <f>'[2]404047'!N62</f>
        <v>1581.0219999999997</v>
      </c>
      <c r="H35" s="283">
        <v>2530</v>
      </c>
      <c r="I35" s="283"/>
      <c r="J35" s="135">
        <f t="shared" si="0"/>
        <v>3999985.6599999992</v>
      </c>
      <c r="L35"/>
    </row>
    <row r="36" spans="1:12" ht="27.75" customHeight="1" x14ac:dyDescent="0.25">
      <c r="A36" s="88">
        <f t="shared" si="1"/>
        <v>19</v>
      </c>
      <c r="B36" s="89">
        <f>'[2]405831'!N211</f>
        <v>4349.2519999999995</v>
      </c>
      <c r="C36" s="105">
        <f>'[2]405831'!A3</f>
        <v>405831</v>
      </c>
      <c r="D36" s="91" t="s">
        <v>91</v>
      </c>
      <c r="E36" s="91" t="s">
        <v>89</v>
      </c>
      <c r="F36" s="122">
        <v>208</v>
      </c>
      <c r="G36" s="134">
        <f>'[2]405831'!N211</f>
        <v>4349.2519999999995</v>
      </c>
      <c r="H36" s="283">
        <v>2530</v>
      </c>
      <c r="I36" s="283"/>
      <c r="J36" s="135">
        <f t="shared" si="0"/>
        <v>11003607.559999999</v>
      </c>
      <c r="L36"/>
    </row>
    <row r="37" spans="1:12" ht="27.75" customHeight="1" x14ac:dyDescent="0.25">
      <c r="A37" s="88">
        <f t="shared" si="1"/>
        <v>20</v>
      </c>
      <c r="B37" s="89">
        <f>'[2]405833'!E3</f>
        <v>44537</v>
      </c>
      <c r="C37" s="105">
        <f>'[2]405833'!A3</f>
        <v>405833</v>
      </c>
      <c r="D37" s="91" t="s">
        <v>91</v>
      </c>
      <c r="E37" s="91" t="s">
        <v>89</v>
      </c>
      <c r="F37" s="122">
        <v>71</v>
      </c>
      <c r="G37" s="134">
        <f>'[2]405833'!N74</f>
        <v>1691.1185000000005</v>
      </c>
      <c r="H37" s="283">
        <v>2530</v>
      </c>
      <c r="I37" s="283"/>
      <c r="J37" s="135">
        <f t="shared" si="0"/>
        <v>4278529.8050000016</v>
      </c>
      <c r="L37"/>
    </row>
    <row r="38" spans="1:12" ht="27.75" customHeight="1" x14ac:dyDescent="0.25">
      <c r="A38" s="88">
        <f t="shared" si="1"/>
        <v>21</v>
      </c>
      <c r="B38" s="89">
        <f>'[2]406114'!E3</f>
        <v>44538</v>
      </c>
      <c r="C38" s="105">
        <f>'[2]406114'!A3</f>
        <v>406114</v>
      </c>
      <c r="D38" s="91" t="s">
        <v>91</v>
      </c>
      <c r="E38" s="91" t="s">
        <v>89</v>
      </c>
      <c r="F38" s="122">
        <v>62</v>
      </c>
      <c r="G38" s="134">
        <f>'[2]406114'!N65</f>
        <v>1596.6219999999996</v>
      </c>
      <c r="H38" s="283">
        <v>2530</v>
      </c>
      <c r="I38" s="283"/>
      <c r="J38" s="135">
        <f t="shared" si="0"/>
        <v>4039453.6599999992</v>
      </c>
      <c r="L38"/>
    </row>
    <row r="39" spans="1:12" ht="27.75" customHeight="1" x14ac:dyDescent="0.25">
      <c r="A39" s="88">
        <f t="shared" si="1"/>
        <v>22</v>
      </c>
      <c r="B39" s="89">
        <f>'[2]405840'!E3</f>
        <v>44538</v>
      </c>
      <c r="C39" s="105">
        <f>'[2]405840'!A3</f>
        <v>405840</v>
      </c>
      <c r="D39" s="91" t="s">
        <v>91</v>
      </c>
      <c r="E39" s="91" t="s">
        <v>89</v>
      </c>
      <c r="F39" s="122">
        <v>250</v>
      </c>
      <c r="G39" s="134">
        <f>'[2]405840'!N253</f>
        <v>5265.0399999999963</v>
      </c>
      <c r="H39" s="283">
        <v>2530</v>
      </c>
      <c r="I39" s="283"/>
      <c r="J39" s="135">
        <f t="shared" si="0"/>
        <v>13320551.19999999</v>
      </c>
      <c r="L39"/>
    </row>
    <row r="40" spans="1:12" ht="27.75" customHeight="1" x14ac:dyDescent="0.25">
      <c r="A40" s="88">
        <f t="shared" si="1"/>
        <v>23</v>
      </c>
      <c r="B40" s="89">
        <f>'[2]405842'!E3</f>
        <v>44538</v>
      </c>
      <c r="C40" s="105">
        <f>'[2]405842'!A3</f>
        <v>405842</v>
      </c>
      <c r="D40" s="91" t="s">
        <v>91</v>
      </c>
      <c r="E40" s="91" t="s">
        <v>89</v>
      </c>
      <c r="F40" s="122">
        <v>20</v>
      </c>
      <c r="G40" s="134">
        <f>'[2]405842'!N23</f>
        <v>774.06900000000019</v>
      </c>
      <c r="H40" s="283">
        <v>2530</v>
      </c>
      <c r="I40" s="283"/>
      <c r="J40" s="135">
        <f t="shared" si="0"/>
        <v>1958394.5700000005</v>
      </c>
      <c r="L40"/>
    </row>
    <row r="41" spans="1:12" ht="27.75" customHeight="1" x14ac:dyDescent="0.25">
      <c r="A41" s="88">
        <f t="shared" si="1"/>
        <v>24</v>
      </c>
      <c r="B41" s="89">
        <f>'[2]404381'!E3</f>
        <v>44539</v>
      </c>
      <c r="C41" s="105">
        <f>'[2]404381'!A3</f>
        <v>404381</v>
      </c>
      <c r="D41" s="91" t="s">
        <v>91</v>
      </c>
      <c r="E41" s="91" t="s">
        <v>89</v>
      </c>
      <c r="F41" s="122">
        <v>60</v>
      </c>
      <c r="G41" s="134">
        <f>'[2]404381'!N63</f>
        <v>1451.2332499999995</v>
      </c>
      <c r="H41" s="283">
        <v>2530</v>
      </c>
      <c r="I41" s="283"/>
      <c r="J41" s="135">
        <f t="shared" si="0"/>
        <v>3671620.1224999987</v>
      </c>
      <c r="L41"/>
    </row>
    <row r="42" spans="1:12" ht="27.75" customHeight="1" x14ac:dyDescent="0.25">
      <c r="A42" s="88">
        <f t="shared" si="1"/>
        <v>25</v>
      </c>
      <c r="B42" s="89">
        <f>'[2]405847'!E3</f>
        <v>44539</v>
      </c>
      <c r="C42" s="105">
        <f>'[2]405847'!A3</f>
        <v>405847</v>
      </c>
      <c r="D42" s="91" t="s">
        <v>91</v>
      </c>
      <c r="E42" s="91" t="s">
        <v>89</v>
      </c>
      <c r="F42" s="122">
        <v>247</v>
      </c>
      <c r="G42" s="134">
        <f>'[2]405847'!N250</f>
        <v>5628.0222499999973</v>
      </c>
      <c r="H42" s="283">
        <v>2530</v>
      </c>
      <c r="I42" s="283"/>
      <c r="J42" s="135">
        <f t="shared" si="0"/>
        <v>14238896.292499993</v>
      </c>
      <c r="L42"/>
    </row>
    <row r="43" spans="1:12" ht="27.75" customHeight="1" x14ac:dyDescent="0.25">
      <c r="A43" s="88">
        <f t="shared" si="1"/>
        <v>26</v>
      </c>
      <c r="B43" s="89">
        <f>'[2]405849'!E3</f>
        <v>44539</v>
      </c>
      <c r="C43" s="105">
        <f>'[2]405849'!A3</f>
        <v>405849</v>
      </c>
      <c r="D43" s="91" t="s">
        <v>91</v>
      </c>
      <c r="E43" s="91" t="s">
        <v>89</v>
      </c>
      <c r="F43" s="122">
        <v>14</v>
      </c>
      <c r="G43" s="134">
        <f>'[2]405849'!N17</f>
        <v>348.66</v>
      </c>
      <c r="H43" s="283">
        <v>2530</v>
      </c>
      <c r="I43" s="283"/>
      <c r="J43" s="135">
        <f t="shared" si="0"/>
        <v>882109.8</v>
      </c>
      <c r="L43"/>
    </row>
    <row r="44" spans="1:12" ht="27.75" customHeight="1" x14ac:dyDescent="0.25">
      <c r="A44" s="88">
        <f t="shared" si="1"/>
        <v>27</v>
      </c>
      <c r="B44" s="89">
        <f>'[2]406116'!E3</f>
        <v>44540</v>
      </c>
      <c r="C44" s="105">
        <f>'[2]406116'!A3</f>
        <v>406116</v>
      </c>
      <c r="D44" s="91" t="s">
        <v>91</v>
      </c>
      <c r="E44" s="91" t="s">
        <v>89</v>
      </c>
      <c r="F44" s="122">
        <v>64</v>
      </c>
      <c r="G44" s="134">
        <f>'[2]406116'!N67</f>
        <v>1598.0125000000003</v>
      </c>
      <c r="H44" s="283">
        <v>2530</v>
      </c>
      <c r="I44" s="283"/>
      <c r="J44" s="135">
        <f t="shared" si="0"/>
        <v>4042971.6250000005</v>
      </c>
      <c r="L44"/>
    </row>
    <row r="45" spans="1:12" ht="27.75" customHeight="1" x14ac:dyDescent="0.25">
      <c r="A45" s="88">
        <f t="shared" si="1"/>
        <v>28</v>
      </c>
      <c r="B45" s="89">
        <f>'[2]406453'!E3</f>
        <v>44540</v>
      </c>
      <c r="C45" s="105">
        <f>'[2]406453'!A3</f>
        <v>406453</v>
      </c>
      <c r="D45" s="91" t="s">
        <v>91</v>
      </c>
      <c r="E45" s="91" t="s">
        <v>89</v>
      </c>
      <c r="F45" s="122">
        <v>231</v>
      </c>
      <c r="G45" s="134">
        <f>'[2]406453'!N234</f>
        <v>6188.5109999999995</v>
      </c>
      <c r="H45" s="283">
        <v>2530</v>
      </c>
      <c r="I45" s="283"/>
      <c r="J45" s="135">
        <f t="shared" si="0"/>
        <v>15656932.829999998</v>
      </c>
      <c r="L45"/>
    </row>
    <row r="46" spans="1:12" ht="27.75" customHeight="1" x14ac:dyDescent="0.25">
      <c r="A46" s="88">
        <f t="shared" si="1"/>
        <v>29</v>
      </c>
      <c r="B46" s="89">
        <f>'[2]403962'!E3</f>
        <v>44541</v>
      </c>
      <c r="C46" s="105">
        <f>'[2]403962'!A3</f>
        <v>403962</v>
      </c>
      <c r="D46" s="91" t="s">
        <v>91</v>
      </c>
      <c r="E46" s="91" t="s">
        <v>89</v>
      </c>
      <c r="F46" s="122">
        <v>66</v>
      </c>
      <c r="G46" s="134">
        <f>'[2]403962'!N69</f>
        <v>1560.7465</v>
      </c>
      <c r="H46" s="283">
        <v>2530</v>
      </c>
      <c r="I46" s="283"/>
      <c r="J46" s="135">
        <f t="shared" si="0"/>
        <v>3948688.645</v>
      </c>
      <c r="L46"/>
    </row>
    <row r="47" spans="1:12" ht="27.75" customHeight="1" x14ac:dyDescent="0.25">
      <c r="A47" s="88">
        <f t="shared" si="1"/>
        <v>30</v>
      </c>
      <c r="B47" s="89">
        <f>'[2]406247'!E3</f>
        <v>44541</v>
      </c>
      <c r="C47" s="105">
        <f>'[2]406247'!A3</f>
        <v>406247</v>
      </c>
      <c r="D47" s="91" t="s">
        <v>91</v>
      </c>
      <c r="E47" s="91" t="s">
        <v>89</v>
      </c>
      <c r="F47" s="122">
        <v>20</v>
      </c>
      <c r="G47" s="134">
        <f>'[2]406247'!N23</f>
        <v>477.37599999999998</v>
      </c>
      <c r="H47" s="283">
        <v>2530</v>
      </c>
      <c r="I47" s="283"/>
      <c r="J47" s="135">
        <f t="shared" si="0"/>
        <v>1207761.28</v>
      </c>
      <c r="L47"/>
    </row>
    <row r="48" spans="1:12" ht="27.75" customHeight="1" x14ac:dyDescent="0.25">
      <c r="A48" s="88">
        <f t="shared" si="1"/>
        <v>31</v>
      </c>
      <c r="B48" s="89">
        <f>'[2]406460'!E3</f>
        <v>44541</v>
      </c>
      <c r="C48" s="105">
        <f>'[2]406460'!A3</f>
        <v>406460</v>
      </c>
      <c r="D48" s="91" t="s">
        <v>91</v>
      </c>
      <c r="E48" s="91" t="s">
        <v>89</v>
      </c>
      <c r="F48" s="122">
        <v>241</v>
      </c>
      <c r="G48" s="134">
        <f>'[2]406460'!N244</f>
        <v>5207.648500000003</v>
      </c>
      <c r="H48" s="283">
        <v>2530</v>
      </c>
      <c r="I48" s="283"/>
      <c r="J48" s="135">
        <f t="shared" si="0"/>
        <v>13175350.705000008</v>
      </c>
      <c r="L48"/>
    </row>
    <row r="49" spans="1:12" ht="27.75" customHeight="1" x14ac:dyDescent="0.25">
      <c r="A49" s="88">
        <f t="shared" si="1"/>
        <v>32</v>
      </c>
      <c r="B49" s="89">
        <f>'[2]403964'!E3</f>
        <v>44542</v>
      </c>
      <c r="C49" s="105">
        <f>'[2]403964'!A3</f>
        <v>403964</v>
      </c>
      <c r="D49" s="91" t="s">
        <v>91</v>
      </c>
      <c r="E49" s="91" t="s">
        <v>89</v>
      </c>
      <c r="F49" s="122">
        <v>61</v>
      </c>
      <c r="G49" s="134">
        <f>'[2]403964'!N64</f>
        <v>1243.0052499999997</v>
      </c>
      <c r="H49" s="283">
        <v>2530</v>
      </c>
      <c r="I49" s="283"/>
      <c r="J49" s="135">
        <f t="shared" si="0"/>
        <v>3144803.2824999993</v>
      </c>
      <c r="L49"/>
    </row>
    <row r="50" spans="1:12" ht="27.75" customHeight="1" x14ac:dyDescent="0.25">
      <c r="A50" s="88">
        <f t="shared" si="1"/>
        <v>33</v>
      </c>
      <c r="B50" s="89">
        <f>'[2]406246'!E3</f>
        <v>44542</v>
      </c>
      <c r="C50" s="105">
        <f>'[2]406246'!A3</f>
        <v>406246</v>
      </c>
      <c r="D50" s="91" t="s">
        <v>91</v>
      </c>
      <c r="E50" s="91" t="s">
        <v>89</v>
      </c>
      <c r="F50" s="122">
        <v>50</v>
      </c>
      <c r="G50" s="134">
        <f>'[2]406246'!N53</f>
        <v>808.25950000000012</v>
      </c>
      <c r="H50" s="283">
        <v>2530</v>
      </c>
      <c r="I50" s="283"/>
      <c r="J50" s="135">
        <f t="shared" si="0"/>
        <v>2044896.5350000004</v>
      </c>
      <c r="L50"/>
    </row>
    <row r="51" spans="1:12" ht="27.75" customHeight="1" x14ac:dyDescent="0.25">
      <c r="A51" s="88">
        <f t="shared" si="1"/>
        <v>34</v>
      </c>
      <c r="B51" s="89">
        <f>'[2]406468'!E3</f>
        <v>44542</v>
      </c>
      <c r="C51" s="105">
        <f>'[2]406468'!A3</f>
        <v>406468</v>
      </c>
      <c r="D51" s="91" t="s">
        <v>91</v>
      </c>
      <c r="E51" s="91" t="s">
        <v>89</v>
      </c>
      <c r="F51" s="122">
        <v>208</v>
      </c>
      <c r="G51" s="134">
        <f>'[2]406468'!N211</f>
        <v>3994.5460000000007</v>
      </c>
      <c r="H51" s="283">
        <v>2530</v>
      </c>
      <c r="I51" s="283"/>
      <c r="J51" s="135">
        <f t="shared" si="0"/>
        <v>10106201.380000003</v>
      </c>
      <c r="L51"/>
    </row>
    <row r="52" spans="1:12" ht="27.75" customHeight="1" x14ac:dyDescent="0.25">
      <c r="A52" s="88">
        <f t="shared" si="1"/>
        <v>35</v>
      </c>
      <c r="B52" s="89">
        <f>'[2]403966'!E3</f>
        <v>44543</v>
      </c>
      <c r="C52" s="105">
        <f>'[2]403966'!A3</f>
        <v>403966</v>
      </c>
      <c r="D52" s="91" t="s">
        <v>91</v>
      </c>
      <c r="E52" s="91" t="s">
        <v>89</v>
      </c>
      <c r="F52" s="122">
        <v>94</v>
      </c>
      <c r="G52" s="134">
        <f>'[2]403966'!N97</f>
        <v>2191.6050000000005</v>
      </c>
      <c r="H52" s="283">
        <v>2530</v>
      </c>
      <c r="I52" s="283"/>
      <c r="J52" s="135">
        <f t="shared" si="0"/>
        <v>5544760.6500000013</v>
      </c>
      <c r="L52"/>
    </row>
    <row r="53" spans="1:12" ht="27.75" customHeight="1" x14ac:dyDescent="0.25">
      <c r="A53" s="88">
        <f t="shared" si="1"/>
        <v>36</v>
      </c>
      <c r="B53" s="89">
        <f>'[2]402435'!E3</f>
        <v>44543</v>
      </c>
      <c r="C53" s="105">
        <f>'[2]402435'!A3</f>
        <v>402435</v>
      </c>
      <c r="D53" s="91" t="s">
        <v>91</v>
      </c>
      <c r="E53" s="91" t="s">
        <v>89</v>
      </c>
      <c r="F53" s="122">
        <v>38</v>
      </c>
      <c r="G53" s="134">
        <f>'[2]402435'!N41</f>
        <v>907.63325000000009</v>
      </c>
      <c r="H53" s="283">
        <v>2530</v>
      </c>
      <c r="I53" s="283"/>
      <c r="J53" s="135">
        <f t="shared" si="0"/>
        <v>2296312.1225000001</v>
      </c>
      <c r="L53"/>
    </row>
    <row r="54" spans="1:12" ht="27.75" customHeight="1" x14ac:dyDescent="0.25">
      <c r="A54" s="88">
        <f t="shared" si="1"/>
        <v>37</v>
      </c>
      <c r="B54" s="89">
        <f>'[2]402436'!E3</f>
        <v>44543</v>
      </c>
      <c r="C54" s="105">
        <f>'[2]402436'!A3</f>
        <v>402436</v>
      </c>
      <c r="D54" s="91" t="s">
        <v>91</v>
      </c>
      <c r="E54" s="91" t="s">
        <v>89</v>
      </c>
      <c r="F54" s="122">
        <v>34</v>
      </c>
      <c r="G54" s="134">
        <f>'[2]402436'!N38</f>
        <v>658.68999999999994</v>
      </c>
      <c r="H54" s="283">
        <v>2530</v>
      </c>
      <c r="I54" s="283"/>
      <c r="J54" s="135">
        <f t="shared" si="0"/>
        <v>1666485.7</v>
      </c>
      <c r="L54"/>
    </row>
    <row r="55" spans="1:12" ht="27.75" customHeight="1" x14ac:dyDescent="0.25">
      <c r="A55" s="88">
        <f t="shared" si="1"/>
        <v>38</v>
      </c>
      <c r="B55" s="89">
        <f>'[2]402654'!E3</f>
        <v>44543</v>
      </c>
      <c r="C55" s="105">
        <f>'[2]402654'!A3</f>
        <v>402654</v>
      </c>
      <c r="D55" s="91" t="s">
        <v>91</v>
      </c>
      <c r="E55" s="91" t="s">
        <v>89</v>
      </c>
      <c r="F55" s="122">
        <v>220</v>
      </c>
      <c r="G55" s="134">
        <f>'[2]402654'!N223</f>
        <v>4480.7729999999992</v>
      </c>
      <c r="H55" s="283">
        <v>2530</v>
      </c>
      <c r="I55" s="283"/>
      <c r="J55" s="135">
        <f t="shared" si="0"/>
        <v>11336355.689999998</v>
      </c>
      <c r="L55"/>
    </row>
    <row r="56" spans="1:12" ht="27.75" customHeight="1" x14ac:dyDescent="0.25">
      <c r="A56" s="88">
        <f t="shared" si="1"/>
        <v>39</v>
      </c>
      <c r="B56" s="89">
        <f>'[2]403969'!E3</f>
        <v>44544</v>
      </c>
      <c r="C56" s="105">
        <f>'[2]403969'!A3</f>
        <v>403969</v>
      </c>
      <c r="D56" s="91" t="s">
        <v>91</v>
      </c>
      <c r="E56" s="91" t="s">
        <v>89</v>
      </c>
      <c r="F56" s="122">
        <v>40</v>
      </c>
      <c r="G56" s="134">
        <f>'[2]403969'!N43</f>
        <v>1286.6767500000001</v>
      </c>
      <c r="H56" s="283">
        <v>2530</v>
      </c>
      <c r="I56" s="283"/>
      <c r="J56" s="135">
        <f t="shared" si="0"/>
        <v>3255292.1775000002</v>
      </c>
      <c r="L56"/>
    </row>
    <row r="57" spans="1:12" ht="27.75" customHeight="1" x14ac:dyDescent="0.25">
      <c r="A57" s="88">
        <f t="shared" si="1"/>
        <v>40</v>
      </c>
      <c r="B57" s="89">
        <f>'[2]403970'!E3</f>
        <v>44544</v>
      </c>
      <c r="C57" s="105">
        <f>'[2]403970'!A3</f>
        <v>403970</v>
      </c>
      <c r="D57" s="91" t="s">
        <v>91</v>
      </c>
      <c r="E57" s="91" t="s">
        <v>89</v>
      </c>
      <c r="F57" s="122">
        <v>50</v>
      </c>
      <c r="G57" s="134">
        <f>'[2]403970'!N53</f>
        <v>1304.67275</v>
      </c>
      <c r="H57" s="283">
        <v>2530</v>
      </c>
      <c r="I57" s="283"/>
      <c r="J57" s="135">
        <f t="shared" si="0"/>
        <v>3300822.0574999996</v>
      </c>
      <c r="L57"/>
    </row>
    <row r="58" spans="1:12" ht="27.75" customHeight="1" x14ac:dyDescent="0.25">
      <c r="A58" s="88">
        <f t="shared" si="1"/>
        <v>41</v>
      </c>
      <c r="B58" s="89">
        <f>'[2]403971'!E3</f>
        <v>44544</v>
      </c>
      <c r="C58" s="105">
        <f>'[2]403971'!A3</f>
        <v>403971</v>
      </c>
      <c r="D58" s="91" t="s">
        <v>91</v>
      </c>
      <c r="E58" s="91" t="s">
        <v>89</v>
      </c>
      <c r="F58" s="122">
        <v>32</v>
      </c>
      <c r="G58" s="134">
        <f>'[2]403971'!N35</f>
        <v>886.02674999999988</v>
      </c>
      <c r="H58" s="283">
        <v>2530</v>
      </c>
      <c r="I58" s="283"/>
      <c r="J58" s="135">
        <f t="shared" si="0"/>
        <v>2241647.6774999998</v>
      </c>
      <c r="L58"/>
    </row>
    <row r="59" spans="1:12" ht="27.75" customHeight="1" x14ac:dyDescent="0.25">
      <c r="A59" s="88">
        <f t="shared" si="1"/>
        <v>42</v>
      </c>
      <c r="B59" s="89">
        <f>'[2]403973'!E3</f>
        <v>44544</v>
      </c>
      <c r="C59" s="105">
        <f>'[2]403973'!A3</f>
        <v>403973</v>
      </c>
      <c r="D59" s="91" t="s">
        <v>91</v>
      </c>
      <c r="E59" s="91" t="s">
        <v>89</v>
      </c>
      <c r="F59" s="122">
        <v>38</v>
      </c>
      <c r="G59" s="134">
        <f>'[2]403973'!N41</f>
        <v>622.73025000000007</v>
      </c>
      <c r="H59" s="283">
        <v>2530</v>
      </c>
      <c r="I59" s="283"/>
      <c r="J59" s="135">
        <f t="shared" si="0"/>
        <v>1575507.5325000002</v>
      </c>
      <c r="L59"/>
    </row>
    <row r="60" spans="1:12" ht="27.75" customHeight="1" x14ac:dyDescent="0.25">
      <c r="A60" s="88">
        <f t="shared" si="1"/>
        <v>43</v>
      </c>
      <c r="B60" s="89">
        <f>'[2]406095'!E3</f>
        <v>44544</v>
      </c>
      <c r="C60" s="105">
        <f>'[2]406095'!A3</f>
        <v>406095</v>
      </c>
      <c r="D60" s="91" t="s">
        <v>91</v>
      </c>
      <c r="E60" s="91" t="s">
        <v>89</v>
      </c>
      <c r="F60" s="122">
        <v>151</v>
      </c>
      <c r="G60" s="134">
        <f>'[2]406095'!N154</f>
        <v>2878.6562499999986</v>
      </c>
      <c r="H60" s="283">
        <v>2530</v>
      </c>
      <c r="I60" s="283"/>
      <c r="J60" s="135">
        <f t="shared" si="0"/>
        <v>7283000.3124999963</v>
      </c>
      <c r="L60"/>
    </row>
    <row r="61" spans="1:12" ht="27.75" customHeight="1" x14ac:dyDescent="0.25">
      <c r="A61" s="88">
        <f t="shared" si="1"/>
        <v>44</v>
      </c>
      <c r="B61" s="89">
        <f>'[2]402657'!E3</f>
        <v>44544</v>
      </c>
      <c r="C61" s="105">
        <f>'[2]402657'!A3</f>
        <v>402657</v>
      </c>
      <c r="D61" s="91" t="s">
        <v>91</v>
      </c>
      <c r="E61" s="91" t="s">
        <v>89</v>
      </c>
      <c r="F61" s="122">
        <v>439</v>
      </c>
      <c r="G61" s="134">
        <f>'[2]402657'!N442</f>
        <v>8098.7695000000031</v>
      </c>
      <c r="H61" s="283">
        <v>2530</v>
      </c>
      <c r="I61" s="283"/>
      <c r="J61" s="135">
        <f t="shared" si="0"/>
        <v>20489886.835000008</v>
      </c>
      <c r="L61"/>
    </row>
    <row r="62" spans="1:12" ht="27.75" customHeight="1" x14ac:dyDescent="0.25">
      <c r="A62" s="88">
        <f t="shared" si="1"/>
        <v>45</v>
      </c>
      <c r="B62" s="89">
        <f>'[2]403975'!E3</f>
        <v>44545</v>
      </c>
      <c r="C62" s="105">
        <f>'[2]403975'!A3</f>
        <v>403975</v>
      </c>
      <c r="D62" s="91" t="s">
        <v>91</v>
      </c>
      <c r="E62" s="91" t="s">
        <v>89</v>
      </c>
      <c r="F62" s="122">
        <v>122</v>
      </c>
      <c r="G62" s="134">
        <f>'[2]403975'!N125</f>
        <v>3089.8852500000003</v>
      </c>
      <c r="H62" s="283">
        <v>2530</v>
      </c>
      <c r="I62" s="283"/>
      <c r="J62" s="135">
        <f t="shared" si="0"/>
        <v>7817409.682500001</v>
      </c>
      <c r="L62"/>
    </row>
    <row r="63" spans="1:12" ht="27.75" customHeight="1" x14ac:dyDescent="0.25">
      <c r="A63" s="88">
        <f t="shared" si="1"/>
        <v>46</v>
      </c>
      <c r="B63" s="89">
        <f>'[2]403908'!E3</f>
        <v>44545</v>
      </c>
      <c r="C63" s="105">
        <f>'[2]403908'!A3</f>
        <v>403908</v>
      </c>
      <c r="D63" s="91" t="s">
        <v>91</v>
      </c>
      <c r="E63" s="91" t="s">
        <v>89</v>
      </c>
      <c r="F63" s="122">
        <v>44</v>
      </c>
      <c r="G63" s="134">
        <f>'[2]403908'!N47</f>
        <v>858.87750000000005</v>
      </c>
      <c r="H63" s="283">
        <v>2530</v>
      </c>
      <c r="I63" s="283"/>
      <c r="J63" s="135">
        <f t="shared" si="0"/>
        <v>2172960.0750000002</v>
      </c>
      <c r="L63"/>
    </row>
    <row r="64" spans="1:12" ht="27.75" customHeight="1" x14ac:dyDescent="0.25">
      <c r="A64" s="88">
        <f t="shared" si="1"/>
        <v>47</v>
      </c>
      <c r="B64" s="89">
        <f>'[2]403910'!E3</f>
        <v>44545</v>
      </c>
      <c r="C64" s="105">
        <f>'[2]403910'!A3</f>
        <v>403910</v>
      </c>
      <c r="D64" s="91" t="s">
        <v>91</v>
      </c>
      <c r="E64" s="91" t="s">
        <v>89</v>
      </c>
      <c r="F64" s="122">
        <v>75</v>
      </c>
      <c r="G64" s="134">
        <f>'[2]403910'!N78</f>
        <v>919.87724999999989</v>
      </c>
      <c r="H64" s="283">
        <v>2530</v>
      </c>
      <c r="I64" s="283"/>
      <c r="J64" s="135">
        <f t="shared" si="0"/>
        <v>2327289.4424999999</v>
      </c>
      <c r="L64"/>
    </row>
    <row r="65" spans="1:12" ht="27.75" customHeight="1" x14ac:dyDescent="0.25">
      <c r="A65" s="88">
        <f t="shared" si="1"/>
        <v>48</v>
      </c>
      <c r="B65" s="89">
        <f>'[2]402660'!E3</f>
        <v>44545</v>
      </c>
      <c r="C65" s="105">
        <f>'[2]402660'!A3</f>
        <v>402660</v>
      </c>
      <c r="D65" s="91" t="s">
        <v>91</v>
      </c>
      <c r="E65" s="91" t="s">
        <v>89</v>
      </c>
      <c r="F65" s="122">
        <v>420</v>
      </c>
      <c r="G65" s="134">
        <f>'[2]402660'!N423</f>
        <v>8530.1785000000018</v>
      </c>
      <c r="H65" s="283">
        <v>2530</v>
      </c>
      <c r="I65" s="283"/>
      <c r="J65" s="135">
        <f t="shared" si="0"/>
        <v>21581351.605000004</v>
      </c>
      <c r="L65"/>
    </row>
    <row r="66" spans="1:12" ht="27.75" customHeight="1" x14ac:dyDescent="0.25">
      <c r="A66" s="88">
        <f t="shared" si="1"/>
        <v>49</v>
      </c>
      <c r="B66" s="89">
        <f>'[2]402662'!E3</f>
        <v>44545</v>
      </c>
      <c r="C66" s="105">
        <f>'[2]402662'!A3</f>
        <v>402662</v>
      </c>
      <c r="D66" s="91" t="s">
        <v>91</v>
      </c>
      <c r="E66" s="91" t="s">
        <v>89</v>
      </c>
      <c r="F66" s="122">
        <v>7</v>
      </c>
      <c r="G66" s="134">
        <f>'[2]402662'!N10</f>
        <v>106.9025</v>
      </c>
      <c r="H66" s="283">
        <v>2530</v>
      </c>
      <c r="I66" s="283"/>
      <c r="J66" s="135">
        <f t="shared" si="0"/>
        <v>270463.32500000001</v>
      </c>
      <c r="L66"/>
    </row>
    <row r="67" spans="1:12" ht="32.25" customHeight="1" thickBot="1" x14ac:dyDescent="0.3">
      <c r="A67" s="263" t="s">
        <v>29</v>
      </c>
      <c r="B67" s="264"/>
      <c r="C67" s="264"/>
      <c r="D67" s="264"/>
      <c r="E67" s="264"/>
      <c r="F67" s="264"/>
      <c r="G67" s="264"/>
      <c r="H67" s="264"/>
      <c r="I67" s="265"/>
      <c r="J67" s="95">
        <f>SUM(J18:J66)</f>
        <v>293284037.5850001</v>
      </c>
      <c r="L67" s="117">
        <f>'[2]403954'!P76+'[2]403744'!P231+'[2]403956'!P62+'[2]403957'!P20+'[2]403748'!P228+'[2]403749'!P9+'[2]404358'!P78+'[2]405802'!P218+'[2]405804'!P54+'[2]406111'!P62+'[2]405811'!P241+'[2]405813'!P9+'[2]406112'!P76+'[2]405818'!P272+'[2]405820'!P13+'[2]403959'!P28+'[2]405826'!P92+'[2]404047'!P67+'[2]405831'!P216+'[2]405833'!P79+'[2]406114'!P70+'[2]405840'!P258+'[2]405842'!P28+'[2]404381'!P68+'[2]405847'!P255+'[2]405849'!P22+'[2]406116'!P72+'[2]406453'!P239+'[2]403962'!P74+'[2]406247'!P28+'[2]406460'!P249+'[2]403964'!P69+'[2]406246'!P58+'[2]406468'!P216+'[2]403966'!P102+'[2]402435'!P46+'[2]402436'!P43+'[2]402654'!P228+'[2]403969'!P48+'[2]403970'!P58+'[2]403971'!P40+'[2]403973'!P46+'[2]406095'!P159+'[2]402657'!P447+'[2]403975'!P130+'[2]403908'!P52+'[2]403910'!P83+'[2]402660'!P428+'[2]402662'!P15</f>
        <v>261316077.48823509</v>
      </c>
    </row>
    <row r="68" spans="1:12" x14ac:dyDescent="0.25">
      <c r="A68" s="266"/>
      <c r="B68" s="266"/>
      <c r="C68" s="115"/>
      <c r="D68" s="115"/>
      <c r="E68" s="115"/>
      <c r="F68" s="115"/>
      <c r="G68" s="115"/>
      <c r="H68" s="97"/>
      <c r="I68" s="97"/>
      <c r="J68" s="29"/>
    </row>
    <row r="69" spans="1:12" x14ac:dyDescent="0.25">
      <c r="A69" s="115"/>
      <c r="B69" s="115"/>
      <c r="C69" s="115"/>
      <c r="D69" s="115"/>
      <c r="E69" s="115"/>
      <c r="F69" s="115"/>
      <c r="G69" s="28" t="s">
        <v>83</v>
      </c>
      <c r="H69" s="28"/>
      <c r="I69" s="97"/>
      <c r="J69" s="29">
        <f>J67*10%</f>
        <v>29328403.75850001</v>
      </c>
      <c r="L69" s="98"/>
    </row>
    <row r="70" spans="1:12" x14ac:dyDescent="0.25">
      <c r="A70" s="115"/>
      <c r="B70" s="115"/>
      <c r="C70" s="115"/>
      <c r="D70" s="115"/>
      <c r="E70" s="115"/>
      <c r="F70" s="115"/>
      <c r="G70" s="124" t="s">
        <v>84</v>
      </c>
      <c r="H70" s="124"/>
      <c r="I70" s="125"/>
      <c r="J70" s="126">
        <f>J67-J69</f>
        <v>263955633.82650009</v>
      </c>
      <c r="L70" s="98"/>
    </row>
    <row r="71" spans="1:12" x14ac:dyDescent="0.25">
      <c r="A71" s="115"/>
      <c r="B71" s="115"/>
      <c r="C71" s="115"/>
      <c r="D71" s="115"/>
      <c r="E71" s="115"/>
      <c r="F71" s="115"/>
      <c r="G71" s="28" t="s">
        <v>62</v>
      </c>
      <c r="H71" s="28"/>
      <c r="I71" s="98" t="e">
        <f>#REF!*1%</f>
        <v>#REF!</v>
      </c>
      <c r="J71" s="29">
        <f>J70*1%</f>
        <v>2639556.3382650008</v>
      </c>
    </row>
    <row r="72" spans="1:12" ht="16.5" thickBot="1" x14ac:dyDescent="0.3">
      <c r="A72" s="115"/>
      <c r="B72" s="115"/>
      <c r="C72" s="115"/>
      <c r="D72" s="115"/>
      <c r="E72" s="115"/>
      <c r="F72" s="115"/>
      <c r="G72" s="31" t="s">
        <v>31</v>
      </c>
      <c r="H72" s="31"/>
      <c r="I72" s="32">
        <f>I68*10%</f>
        <v>0</v>
      </c>
      <c r="J72" s="32">
        <f>J70*2%</f>
        <v>5279112.6765300017</v>
      </c>
    </row>
    <row r="73" spans="1:12" x14ac:dyDescent="0.25">
      <c r="E73" s="1"/>
      <c r="F73" s="1"/>
      <c r="G73" s="33" t="s">
        <v>85</v>
      </c>
      <c r="H73" s="33"/>
      <c r="I73" s="34" t="e">
        <f>I67+I71</f>
        <v>#REF!</v>
      </c>
      <c r="J73" s="34">
        <f>J70+J71-J72</f>
        <v>261316077.48823509</v>
      </c>
    </row>
    <row r="74" spans="1:12" x14ac:dyDescent="0.25">
      <c r="E74" s="1"/>
      <c r="F74" s="1"/>
      <c r="G74" s="33"/>
      <c r="H74" s="33"/>
      <c r="I74" s="34"/>
      <c r="J74" s="34"/>
    </row>
    <row r="75" spans="1:12" x14ac:dyDescent="0.25">
      <c r="A75" s="1" t="s">
        <v>92</v>
      </c>
      <c r="D75" s="1"/>
      <c r="E75" s="1"/>
      <c r="F75" s="1"/>
      <c r="G75" s="1"/>
      <c r="H75" s="33"/>
      <c r="I75" s="33"/>
      <c r="J75" s="34"/>
    </row>
    <row r="76" spans="1:12" x14ac:dyDescent="0.25">
      <c r="A76" s="127"/>
      <c r="D76" s="1"/>
      <c r="E76" s="1"/>
      <c r="F76" s="1"/>
      <c r="G76" s="1"/>
      <c r="H76" s="33"/>
      <c r="I76" s="33"/>
      <c r="J76" s="34"/>
    </row>
    <row r="77" spans="1:12" x14ac:dyDescent="0.25">
      <c r="D77" s="1"/>
      <c r="E77" s="1"/>
      <c r="F77" s="1"/>
      <c r="G77" s="1"/>
      <c r="H77" s="33"/>
      <c r="I77" s="33"/>
      <c r="J77" s="34"/>
    </row>
    <row r="78" spans="1:12" x14ac:dyDescent="0.25">
      <c r="A78" s="72" t="s">
        <v>33</v>
      </c>
    </row>
    <row r="79" spans="1:12" x14ac:dyDescent="0.25">
      <c r="A79" s="74" t="s">
        <v>34</v>
      </c>
      <c r="B79" s="128"/>
      <c r="C79" s="128"/>
      <c r="D79" s="129"/>
      <c r="E79" s="129"/>
      <c r="F79" s="129"/>
      <c r="G79" s="129"/>
    </row>
    <row r="80" spans="1:12" x14ac:dyDescent="0.25">
      <c r="A80" s="74" t="s">
        <v>35</v>
      </c>
      <c r="B80" s="128"/>
      <c r="C80" s="128"/>
      <c r="D80" s="129"/>
      <c r="E80" s="129"/>
      <c r="F80" s="129"/>
      <c r="G80" s="129"/>
    </row>
    <row r="81" spans="1:10" x14ac:dyDescent="0.25">
      <c r="A81" s="75" t="s">
        <v>36</v>
      </c>
      <c r="B81" s="130"/>
      <c r="C81" s="130"/>
      <c r="D81" s="129"/>
      <c r="E81" s="129"/>
      <c r="F81" s="129"/>
      <c r="G81" s="129"/>
    </row>
    <row r="82" spans="1:10" x14ac:dyDescent="0.25">
      <c r="A82" s="78" t="s">
        <v>0</v>
      </c>
      <c r="B82" s="131"/>
      <c r="C82" s="131"/>
      <c r="D82" s="129"/>
      <c r="E82" s="129"/>
      <c r="F82" s="129"/>
      <c r="G82" s="129"/>
    </row>
    <row r="83" spans="1:10" x14ac:dyDescent="0.25">
      <c r="A83" s="132"/>
      <c r="B83" s="132"/>
      <c r="C83" s="132"/>
    </row>
    <row r="84" spans="1:10" x14ac:dyDescent="0.25">
      <c r="H84" s="133" t="s">
        <v>48</v>
      </c>
      <c r="I84" s="275" t="str">
        <f>+J13</f>
        <v xml:space="preserve"> 11 Januari 2022</v>
      </c>
      <c r="J84" s="276"/>
    </row>
    <row r="88" spans="1:10" ht="18" customHeight="1" x14ac:dyDescent="0.25"/>
    <row r="89" spans="1:10" ht="17.25" customHeight="1" x14ac:dyDescent="0.25"/>
    <row r="91" spans="1:10" x14ac:dyDescent="0.25">
      <c r="H91" s="236" t="s">
        <v>38</v>
      </c>
      <c r="I91" s="236"/>
      <c r="J91" s="236"/>
    </row>
  </sheetData>
  <mergeCells count="58">
    <mergeCell ref="A67:I67"/>
    <mergeCell ref="A68:B68"/>
    <mergeCell ref="I84:J84"/>
    <mergeCell ref="H91:J91"/>
    <mergeCell ref="H61:I61"/>
    <mergeCell ref="H62:I62"/>
    <mergeCell ref="H63:I63"/>
    <mergeCell ref="H64:I64"/>
    <mergeCell ref="H65:I65"/>
    <mergeCell ref="H66:I66"/>
    <mergeCell ref="H60:I60"/>
    <mergeCell ref="H49:I49"/>
    <mergeCell ref="H50:I50"/>
    <mergeCell ref="H51:I51"/>
    <mergeCell ref="H52:I52"/>
    <mergeCell ref="H53:I53"/>
    <mergeCell ref="H54:I54"/>
    <mergeCell ref="H55:I55"/>
    <mergeCell ref="H56:I56"/>
    <mergeCell ref="H57:I57"/>
    <mergeCell ref="H58:I58"/>
    <mergeCell ref="H59:I59"/>
    <mergeCell ref="H48:I48"/>
    <mergeCell ref="H37:I37"/>
    <mergeCell ref="H38:I38"/>
    <mergeCell ref="H39:I39"/>
    <mergeCell ref="H40:I40"/>
    <mergeCell ref="H41:I41"/>
    <mergeCell ref="H42:I42"/>
    <mergeCell ref="H43:I43"/>
    <mergeCell ref="H44:I44"/>
    <mergeCell ref="H45:I45"/>
    <mergeCell ref="H46:I46"/>
    <mergeCell ref="H47:I47"/>
    <mergeCell ref="H36:I36"/>
    <mergeCell ref="H25:I25"/>
    <mergeCell ref="H26:I26"/>
    <mergeCell ref="H27:I27"/>
    <mergeCell ref="H28:I28"/>
    <mergeCell ref="H29:I29"/>
    <mergeCell ref="H30:I30"/>
    <mergeCell ref="H31:I31"/>
    <mergeCell ref="H32:I32"/>
    <mergeCell ref="H33:I33"/>
    <mergeCell ref="H34:I34"/>
    <mergeCell ref="H35:I35"/>
    <mergeCell ref="H24:I24"/>
    <mergeCell ref="A10:J10"/>
    <mergeCell ref="G12:H12"/>
    <mergeCell ref="G13:H13"/>
    <mergeCell ref="G14:H14"/>
    <mergeCell ref="H17:I17"/>
    <mergeCell ref="H18:I18"/>
    <mergeCell ref="H19:I19"/>
    <mergeCell ref="H20:I20"/>
    <mergeCell ref="H21:I21"/>
    <mergeCell ref="H22:I22"/>
    <mergeCell ref="H23:I23"/>
  </mergeCells>
  <printOptions horizontalCentered="1"/>
  <pageMargins left="0.19685039370078741" right="0.19685039370078741" top="0.74803149606299213" bottom="0.74803149606299213" header="0.31496062992125984" footer="0.31496062992125984"/>
  <pageSetup paperSize="9" scale="85" orientation="portrait" horizontalDpi="4294967293" r:id="rId1"/>
  <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4"/>
  <sheetViews>
    <sheetView topLeftCell="A12" workbookViewId="0">
      <selection activeCell="J23" sqref="J23"/>
    </sheetView>
  </sheetViews>
  <sheetFormatPr defaultRowHeight="15.75" x14ac:dyDescent="0.25"/>
  <cols>
    <col min="1" max="1" width="6.42578125" style="30" customWidth="1"/>
    <col min="2" max="2" width="11.5703125" style="30" customWidth="1"/>
    <col min="3" max="3" width="10" style="30" customWidth="1"/>
    <col min="4" max="4" width="26.42578125" style="30" customWidth="1"/>
    <col min="5" max="5" width="13.85546875" style="30" customWidth="1"/>
    <col min="6" max="6" width="6.85546875" style="30" bestFit="1" customWidth="1"/>
    <col min="7" max="7" width="6.42578125" style="30" customWidth="1"/>
    <col min="8" max="8" width="14.140625" style="117" bestFit="1" customWidth="1"/>
    <col min="9" max="9" width="1.5703125" style="117" customWidth="1"/>
    <col min="10" max="10" width="19.5703125" style="30" customWidth="1"/>
    <col min="11" max="11" width="9.140625" style="30"/>
    <col min="12" max="12" width="15.7109375" style="30" bestFit="1" customWidth="1"/>
    <col min="13" max="16384" width="9.140625" style="30"/>
  </cols>
  <sheetData>
    <row r="2" spans="1:10" x14ac:dyDescent="0.25">
      <c r="A2" s="1" t="s">
        <v>0</v>
      </c>
    </row>
    <row r="3" spans="1:10" x14ac:dyDescent="0.25">
      <c r="A3" s="5" t="s">
        <v>1</v>
      </c>
    </row>
    <row r="4" spans="1:10" x14ac:dyDescent="0.25">
      <c r="A4" s="5" t="s">
        <v>2</v>
      </c>
    </row>
    <row r="5" spans="1:10" x14ac:dyDescent="0.25">
      <c r="A5" s="5" t="s">
        <v>3</v>
      </c>
    </row>
    <row r="6" spans="1:10" x14ac:dyDescent="0.25">
      <c r="A6" s="5" t="s">
        <v>4</v>
      </c>
    </row>
    <row r="7" spans="1:10" x14ac:dyDescent="0.25">
      <c r="A7" s="5" t="s">
        <v>5</v>
      </c>
    </row>
    <row r="9" spans="1:10" ht="16.5" thickBot="1" x14ac:dyDescent="0.3">
      <c r="A9" s="118"/>
      <c r="B9" s="118"/>
      <c r="C9" s="118"/>
      <c r="D9" s="118"/>
      <c r="E9" s="118"/>
      <c r="F9" s="118"/>
      <c r="G9" s="118"/>
      <c r="H9" s="119"/>
      <c r="I9" s="119"/>
      <c r="J9" s="118"/>
    </row>
    <row r="10" spans="1:10" ht="23.25" customHeight="1" thickBot="1" x14ac:dyDescent="0.3">
      <c r="A10" s="279" t="s">
        <v>6</v>
      </c>
      <c r="B10" s="280"/>
      <c r="C10" s="280"/>
      <c r="D10" s="280"/>
      <c r="E10" s="280"/>
      <c r="F10" s="280"/>
      <c r="G10" s="280"/>
      <c r="H10" s="280"/>
      <c r="I10" s="280"/>
      <c r="J10" s="281"/>
    </row>
    <row r="12" spans="1:10" x14ac:dyDescent="0.25">
      <c r="A12" s="30" t="s">
        <v>7</v>
      </c>
      <c r="B12" s="30" t="s">
        <v>78</v>
      </c>
      <c r="G12" s="282" t="s">
        <v>87</v>
      </c>
      <c r="H12" s="282"/>
      <c r="I12" s="120" t="s">
        <v>10</v>
      </c>
      <c r="J12" s="9" t="s">
        <v>324</v>
      </c>
    </row>
    <row r="13" spans="1:10" x14ac:dyDescent="0.25">
      <c r="G13" s="282" t="s">
        <v>12</v>
      </c>
      <c r="H13" s="282"/>
      <c r="I13" s="120" t="s">
        <v>10</v>
      </c>
      <c r="J13" s="11" t="s">
        <v>271</v>
      </c>
    </row>
    <row r="14" spans="1:10" x14ac:dyDescent="0.25">
      <c r="G14" s="282" t="s">
        <v>79</v>
      </c>
      <c r="H14" s="282"/>
      <c r="I14" s="120" t="s">
        <v>10</v>
      </c>
      <c r="J14" s="30" t="s">
        <v>321</v>
      </c>
    </row>
    <row r="15" spans="1:10" x14ac:dyDescent="0.25">
      <c r="A15" s="30" t="s">
        <v>18</v>
      </c>
      <c r="B15" s="9" t="s">
        <v>19</v>
      </c>
      <c r="C15" s="9"/>
      <c r="I15" s="120"/>
      <c r="J15" s="30" t="s">
        <v>81</v>
      </c>
    </row>
    <row r="16" spans="1:10" ht="16.5" thickBot="1" x14ac:dyDescent="0.3"/>
    <row r="17" spans="1:12" ht="26.25" customHeight="1" x14ac:dyDescent="0.25">
      <c r="A17" s="83" t="s">
        <v>20</v>
      </c>
      <c r="B17" s="84" t="s">
        <v>21</v>
      </c>
      <c r="C17" s="84" t="s">
        <v>22</v>
      </c>
      <c r="D17" s="84" t="s">
        <v>24</v>
      </c>
      <c r="E17" s="84" t="s">
        <v>25</v>
      </c>
      <c r="F17" s="208" t="s">
        <v>44</v>
      </c>
      <c r="G17" s="208" t="s">
        <v>45</v>
      </c>
      <c r="H17" s="271" t="s">
        <v>27</v>
      </c>
      <c r="I17" s="272"/>
      <c r="J17" s="87" t="s">
        <v>28</v>
      </c>
    </row>
    <row r="18" spans="1:12" ht="48" customHeight="1" x14ac:dyDescent="0.25">
      <c r="A18" s="88">
        <v>1</v>
      </c>
      <c r="B18" s="89">
        <f>'[10]403887'!E3</f>
        <v>44518</v>
      </c>
      <c r="C18" s="105">
        <f>'[10]403887'!A3</f>
        <v>403887</v>
      </c>
      <c r="D18" s="210" t="s">
        <v>325</v>
      </c>
      <c r="E18" s="211" t="s">
        <v>322</v>
      </c>
      <c r="F18" s="92">
        <v>3</v>
      </c>
      <c r="G18" s="134">
        <v>100</v>
      </c>
      <c r="H18" s="277">
        <v>6000</v>
      </c>
      <c r="I18" s="278"/>
      <c r="J18" s="209">
        <f>G18*H18</f>
        <v>600000</v>
      </c>
      <c r="L18"/>
    </row>
    <row r="19" spans="1:12" ht="48" customHeight="1" x14ac:dyDescent="0.25">
      <c r="A19" s="88">
        <f>A18+1</f>
        <v>2</v>
      </c>
      <c r="B19" s="89">
        <f>'[10]403717'!E3</f>
        <v>44526</v>
      </c>
      <c r="C19" s="105">
        <f>'[10]403717'!A3</f>
        <v>403717</v>
      </c>
      <c r="D19" s="210" t="s">
        <v>325</v>
      </c>
      <c r="E19" s="211" t="s">
        <v>322</v>
      </c>
      <c r="F19" s="92">
        <v>3</v>
      </c>
      <c r="G19" s="123">
        <v>100</v>
      </c>
      <c r="H19" s="277">
        <v>6000</v>
      </c>
      <c r="I19" s="278"/>
      <c r="J19" s="209">
        <f t="shared" ref="J19" si="0">G19*H19</f>
        <v>600000</v>
      </c>
      <c r="L19"/>
    </row>
    <row r="20" spans="1:12" ht="32.25" customHeight="1" thickBot="1" x14ac:dyDescent="0.3">
      <c r="A20" s="263" t="s">
        <v>29</v>
      </c>
      <c r="B20" s="264"/>
      <c r="C20" s="264"/>
      <c r="D20" s="264"/>
      <c r="E20" s="264"/>
      <c r="F20" s="264"/>
      <c r="G20" s="264"/>
      <c r="H20" s="264"/>
      <c r="I20" s="265"/>
      <c r="J20" s="95">
        <f>SUM(J18:J19)</f>
        <v>1200000</v>
      </c>
      <c r="L20" s="117"/>
    </row>
    <row r="21" spans="1:12" x14ac:dyDescent="0.25">
      <c r="A21" s="266"/>
      <c r="B21" s="266"/>
      <c r="C21" s="207"/>
      <c r="D21" s="207"/>
      <c r="E21" s="207"/>
      <c r="F21" s="207"/>
      <c r="G21" s="207"/>
      <c r="H21" s="97"/>
      <c r="I21" s="97"/>
      <c r="J21" s="29"/>
    </row>
    <row r="22" spans="1:12" x14ac:dyDescent="0.25">
      <c r="A22" s="207"/>
      <c r="B22" s="207"/>
      <c r="C22" s="207"/>
      <c r="D22" s="207"/>
      <c r="E22" s="207"/>
      <c r="F22" s="207"/>
      <c r="G22" s="28" t="s">
        <v>83</v>
      </c>
      <c r="H22" s="28"/>
      <c r="I22" s="97"/>
      <c r="J22" s="29">
        <f>J20*10%</f>
        <v>120000</v>
      </c>
      <c r="L22" s="98"/>
    </row>
    <row r="23" spans="1:12" x14ac:dyDescent="0.25">
      <c r="A23" s="207"/>
      <c r="B23" s="207"/>
      <c r="C23" s="207"/>
      <c r="D23" s="207"/>
      <c r="E23" s="207"/>
      <c r="F23" s="207"/>
      <c r="G23" s="124" t="s">
        <v>84</v>
      </c>
      <c r="H23" s="124"/>
      <c r="I23" s="125"/>
      <c r="J23" s="126">
        <f>J20-J22</f>
        <v>1080000</v>
      </c>
      <c r="L23" s="98"/>
    </row>
    <row r="24" spans="1:12" x14ac:dyDescent="0.25">
      <c r="A24" s="207"/>
      <c r="B24" s="207"/>
      <c r="C24" s="207"/>
      <c r="D24" s="207"/>
      <c r="E24" s="207"/>
      <c r="F24" s="207"/>
      <c r="G24" s="28" t="s">
        <v>62</v>
      </c>
      <c r="H24" s="28"/>
      <c r="I24" s="98" t="e">
        <f>#REF!*1%</f>
        <v>#REF!</v>
      </c>
      <c r="J24" s="29">
        <f>J23*1%</f>
        <v>10800</v>
      </c>
    </row>
    <row r="25" spans="1:12" ht="16.5" thickBot="1" x14ac:dyDescent="0.3">
      <c r="A25" s="207"/>
      <c r="B25" s="207"/>
      <c r="C25" s="207"/>
      <c r="D25" s="207"/>
      <c r="E25" s="207"/>
      <c r="F25" s="207"/>
      <c r="G25" s="31" t="s">
        <v>31</v>
      </c>
      <c r="H25" s="31"/>
      <c r="I25" s="32">
        <f>I21*10%</f>
        <v>0</v>
      </c>
      <c r="J25" s="32">
        <f>J23*2%</f>
        <v>21600</v>
      </c>
    </row>
    <row r="26" spans="1:12" x14ac:dyDescent="0.25">
      <c r="E26" s="1"/>
      <c r="F26" s="1"/>
      <c r="G26" s="33" t="s">
        <v>85</v>
      </c>
      <c r="H26" s="33"/>
      <c r="I26" s="34" t="e">
        <f>I20+I24</f>
        <v>#REF!</v>
      </c>
      <c r="J26" s="34">
        <f>J23+J24-J25</f>
        <v>1069200</v>
      </c>
    </row>
    <row r="27" spans="1:12" x14ac:dyDescent="0.25">
      <c r="E27" s="1"/>
      <c r="F27" s="1"/>
      <c r="G27" s="33"/>
      <c r="H27" s="33"/>
      <c r="I27" s="34"/>
      <c r="J27" s="34"/>
    </row>
    <row r="28" spans="1:12" x14ac:dyDescent="0.25">
      <c r="A28" s="1" t="s">
        <v>323</v>
      </c>
      <c r="D28" s="1"/>
      <c r="E28" s="1"/>
      <c r="F28" s="1"/>
      <c r="G28" s="1"/>
      <c r="H28" s="33"/>
      <c r="I28" s="33"/>
      <c r="J28" s="34"/>
    </row>
    <row r="29" spans="1:12" x14ac:dyDescent="0.25">
      <c r="A29" s="127"/>
      <c r="D29" s="1"/>
      <c r="E29" s="1"/>
      <c r="F29" s="1"/>
      <c r="G29" s="1"/>
      <c r="H29" s="33"/>
      <c r="I29" s="33"/>
      <c r="J29" s="34"/>
    </row>
    <row r="30" spans="1:12" x14ac:dyDescent="0.25">
      <c r="D30" s="1"/>
      <c r="E30" s="1"/>
      <c r="F30" s="1"/>
      <c r="G30" s="1"/>
      <c r="H30" s="33"/>
      <c r="I30" s="33"/>
      <c r="J30" s="34"/>
    </row>
    <row r="31" spans="1:12" x14ac:dyDescent="0.25">
      <c r="A31" s="72" t="s">
        <v>33</v>
      </c>
    </row>
    <row r="32" spans="1:12" x14ac:dyDescent="0.25">
      <c r="A32" s="74" t="s">
        <v>34</v>
      </c>
      <c r="B32" s="128"/>
      <c r="C32" s="128"/>
      <c r="D32" s="129"/>
      <c r="E32" s="129"/>
      <c r="F32" s="129"/>
      <c r="G32" s="129"/>
    </row>
    <row r="33" spans="1:10" x14ac:dyDescent="0.25">
      <c r="A33" s="74" t="s">
        <v>35</v>
      </c>
      <c r="B33" s="128"/>
      <c r="C33" s="128"/>
      <c r="D33" s="129"/>
      <c r="E33" s="129"/>
      <c r="F33" s="129"/>
      <c r="G33" s="129"/>
    </row>
    <row r="34" spans="1:10" x14ac:dyDescent="0.25">
      <c r="A34" s="75" t="s">
        <v>36</v>
      </c>
      <c r="B34" s="130"/>
      <c r="C34" s="130"/>
      <c r="D34" s="129"/>
      <c r="E34" s="129"/>
      <c r="F34" s="129"/>
      <c r="G34" s="129"/>
    </row>
    <row r="35" spans="1:10" x14ac:dyDescent="0.25">
      <c r="A35" s="78" t="s">
        <v>0</v>
      </c>
      <c r="B35" s="131"/>
      <c r="C35" s="131"/>
      <c r="D35" s="129"/>
      <c r="E35" s="129"/>
      <c r="F35" s="129"/>
      <c r="G35" s="129"/>
    </row>
    <row r="36" spans="1:10" x14ac:dyDescent="0.25">
      <c r="A36" s="132"/>
      <c r="B36" s="132"/>
      <c r="C36" s="132"/>
    </row>
    <row r="37" spans="1:10" x14ac:dyDescent="0.25">
      <c r="H37" s="133" t="s">
        <v>48</v>
      </c>
      <c r="I37" s="275" t="str">
        <f>+J13</f>
        <v xml:space="preserve"> 20 Januari 2022</v>
      </c>
      <c r="J37" s="276"/>
    </row>
    <row r="41" spans="1:10" ht="18" customHeight="1" x14ac:dyDescent="0.25"/>
    <row r="42" spans="1:10" ht="17.25" customHeight="1" x14ac:dyDescent="0.25"/>
    <row r="44" spans="1:10" x14ac:dyDescent="0.25">
      <c r="H44" s="236" t="s">
        <v>38</v>
      </c>
      <c r="I44" s="236"/>
      <c r="J44" s="236"/>
    </row>
  </sheetData>
  <mergeCells count="11">
    <mergeCell ref="H19:I19"/>
    <mergeCell ref="A20:I20"/>
    <mergeCell ref="A21:B21"/>
    <mergeCell ref="I37:J37"/>
    <mergeCell ref="H44:J44"/>
    <mergeCell ref="H18:I18"/>
    <mergeCell ref="A10:J10"/>
    <mergeCell ref="G12:H12"/>
    <mergeCell ref="G13:H13"/>
    <mergeCell ref="G14:H14"/>
    <mergeCell ref="H17:I17"/>
  </mergeCells>
  <printOptions horizontalCentered="1"/>
  <pageMargins left="0.19685039370078741" right="0.19685039370078741" top="0.74803149606299213" bottom="0.74803149606299213" header="0.31496062992125984" footer="0.31496062992125984"/>
  <pageSetup paperSize="9" scale="85" orientation="portrait" horizontalDpi="4294967293" r:id="rId1"/>
  <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41"/>
  <sheetViews>
    <sheetView topLeftCell="A7" workbookViewId="0">
      <selection activeCell="E18" sqref="E18"/>
    </sheetView>
  </sheetViews>
  <sheetFormatPr defaultRowHeight="15.75" x14ac:dyDescent="0.25"/>
  <cols>
    <col min="1" max="1" width="6.42578125" style="30" customWidth="1"/>
    <col min="2" max="2" width="11.5703125" style="30" customWidth="1"/>
    <col min="3" max="3" width="10" style="30" customWidth="1"/>
    <col min="4" max="4" width="26.42578125" style="30" customWidth="1"/>
    <col min="5" max="5" width="13.85546875" style="30" customWidth="1"/>
    <col min="6" max="6" width="6.85546875" style="30" bestFit="1" customWidth="1"/>
    <col min="7" max="7" width="14.140625" style="117" bestFit="1" customWidth="1"/>
    <col min="8" max="8" width="1.5703125" style="117" customWidth="1"/>
    <col min="9" max="9" width="19.5703125" style="30" customWidth="1"/>
    <col min="10" max="10" width="9.140625" style="30"/>
    <col min="11" max="11" width="15.7109375" style="30" bestFit="1" customWidth="1"/>
    <col min="12" max="16384" width="9.140625" style="30"/>
  </cols>
  <sheetData>
    <row r="2" spans="1:9" x14ac:dyDescent="0.25">
      <c r="A2" s="1" t="s">
        <v>0</v>
      </c>
    </row>
    <row r="3" spans="1:9" x14ac:dyDescent="0.25">
      <c r="A3" s="5" t="s">
        <v>1</v>
      </c>
    </row>
    <row r="4" spans="1:9" x14ac:dyDescent="0.25">
      <c r="A4" s="5" t="s">
        <v>2</v>
      </c>
    </row>
    <row r="5" spans="1:9" x14ac:dyDescent="0.25">
      <c r="A5" s="5" t="s">
        <v>3</v>
      </c>
    </row>
    <row r="6" spans="1:9" x14ac:dyDescent="0.25">
      <c r="A6" s="5" t="s">
        <v>4</v>
      </c>
    </row>
    <row r="7" spans="1:9" x14ac:dyDescent="0.25">
      <c r="A7" s="5" t="s">
        <v>5</v>
      </c>
    </row>
    <row r="9" spans="1:9" ht="16.5" thickBot="1" x14ac:dyDescent="0.3">
      <c r="A9" s="118"/>
      <c r="B9" s="118"/>
      <c r="C9" s="118"/>
      <c r="D9" s="118"/>
      <c r="E9" s="118"/>
      <c r="F9" s="118"/>
      <c r="G9" s="119"/>
      <c r="H9" s="119"/>
      <c r="I9" s="118"/>
    </row>
    <row r="10" spans="1:9" ht="23.25" customHeight="1" thickBot="1" x14ac:dyDescent="0.3">
      <c r="A10" s="279" t="s">
        <v>6</v>
      </c>
      <c r="B10" s="280"/>
      <c r="C10" s="280"/>
      <c r="D10" s="280"/>
      <c r="E10" s="280"/>
      <c r="F10" s="280"/>
      <c r="G10" s="280"/>
      <c r="H10" s="280"/>
      <c r="I10" s="281"/>
    </row>
    <row r="12" spans="1:9" x14ac:dyDescent="0.25">
      <c r="A12" s="30" t="s">
        <v>7</v>
      </c>
      <c r="B12" s="30" t="s">
        <v>328</v>
      </c>
      <c r="F12" s="282" t="s">
        <v>87</v>
      </c>
      <c r="G12" s="282"/>
      <c r="H12" s="120" t="s">
        <v>10</v>
      </c>
      <c r="I12" s="9" t="s">
        <v>326</v>
      </c>
    </row>
    <row r="13" spans="1:9" x14ac:dyDescent="0.25">
      <c r="F13" s="282" t="s">
        <v>12</v>
      </c>
      <c r="G13" s="282"/>
      <c r="H13" s="120" t="s">
        <v>10</v>
      </c>
      <c r="I13" s="11" t="s">
        <v>327</v>
      </c>
    </row>
    <row r="14" spans="1:9" x14ac:dyDescent="0.25">
      <c r="F14" s="282" t="s">
        <v>335</v>
      </c>
      <c r="G14" s="282"/>
      <c r="H14" s="120" t="s">
        <v>10</v>
      </c>
      <c r="I14" s="30" t="s">
        <v>334</v>
      </c>
    </row>
    <row r="15" spans="1:9" x14ac:dyDescent="0.25">
      <c r="A15" s="30" t="s">
        <v>18</v>
      </c>
      <c r="B15" s="9" t="s">
        <v>19</v>
      </c>
      <c r="C15" s="9"/>
      <c r="H15" s="120" t="s">
        <v>10</v>
      </c>
      <c r="I15" s="136" t="s">
        <v>329</v>
      </c>
    </row>
    <row r="16" spans="1:9" ht="16.5" thickBot="1" x14ac:dyDescent="0.3"/>
    <row r="17" spans="1:11" ht="26.25" customHeight="1" x14ac:dyDescent="0.25">
      <c r="A17" s="83" t="s">
        <v>20</v>
      </c>
      <c r="B17" s="84" t="s">
        <v>21</v>
      </c>
      <c r="C17" s="84" t="s">
        <v>22</v>
      </c>
      <c r="D17" s="84" t="s">
        <v>24</v>
      </c>
      <c r="E17" s="84" t="s">
        <v>25</v>
      </c>
      <c r="F17" s="213" t="s">
        <v>332</v>
      </c>
      <c r="G17" s="271" t="s">
        <v>27</v>
      </c>
      <c r="H17" s="272"/>
      <c r="I17" s="87" t="s">
        <v>28</v>
      </c>
    </row>
    <row r="18" spans="1:11" ht="48" customHeight="1" x14ac:dyDescent="0.25">
      <c r="A18" s="88">
        <v>1</v>
      </c>
      <c r="B18" s="89">
        <v>44575</v>
      </c>
      <c r="C18" s="105"/>
      <c r="D18" s="210" t="s">
        <v>331</v>
      </c>
      <c r="E18" s="211" t="s">
        <v>330</v>
      </c>
      <c r="F18" s="92">
        <v>1</v>
      </c>
      <c r="G18" s="277">
        <v>27000000</v>
      </c>
      <c r="H18" s="278"/>
      <c r="I18" s="214">
        <f>G18</f>
        <v>27000000</v>
      </c>
      <c r="K18"/>
    </row>
    <row r="19" spans="1:11" ht="32.25" customHeight="1" thickBot="1" x14ac:dyDescent="0.3">
      <c r="A19" s="263" t="s">
        <v>29</v>
      </c>
      <c r="B19" s="264"/>
      <c r="C19" s="264"/>
      <c r="D19" s="264"/>
      <c r="E19" s="264"/>
      <c r="F19" s="264"/>
      <c r="G19" s="264"/>
      <c r="H19" s="265"/>
      <c r="I19" s="95">
        <f>SUM(I18:I18)</f>
        <v>27000000</v>
      </c>
      <c r="K19" s="117"/>
    </row>
    <row r="20" spans="1:11" x14ac:dyDescent="0.25">
      <c r="A20" s="266"/>
      <c r="B20" s="266"/>
      <c r="C20" s="212"/>
      <c r="D20" s="212"/>
      <c r="E20" s="212"/>
      <c r="F20" s="212"/>
      <c r="G20" s="97"/>
      <c r="H20" s="97"/>
      <c r="I20" s="29"/>
    </row>
    <row r="21" spans="1:11" x14ac:dyDescent="0.25">
      <c r="A21" s="212"/>
      <c r="B21" s="212"/>
      <c r="C21" s="212"/>
      <c r="D21" s="212"/>
      <c r="E21" s="212"/>
      <c r="F21" s="28" t="s">
        <v>62</v>
      </c>
      <c r="G21" s="28"/>
      <c r="H21" s="98" t="e">
        <f>#REF!*1%</f>
        <v>#REF!</v>
      </c>
      <c r="I21" s="29">
        <f>I19*1%</f>
        <v>270000</v>
      </c>
    </row>
    <row r="22" spans="1:11" ht="16.5" thickBot="1" x14ac:dyDescent="0.3">
      <c r="A22" s="212"/>
      <c r="B22" s="212"/>
      <c r="C22" s="212"/>
      <c r="D22" s="212"/>
      <c r="E22" s="212"/>
      <c r="F22" s="31" t="s">
        <v>31</v>
      </c>
      <c r="G22" s="31"/>
      <c r="H22" s="32">
        <f>H20*10%</f>
        <v>0</v>
      </c>
      <c r="I22" s="32">
        <f>I19*2%</f>
        <v>540000</v>
      </c>
    </row>
    <row r="23" spans="1:11" x14ac:dyDescent="0.25">
      <c r="E23" s="1"/>
      <c r="F23" s="33" t="s">
        <v>85</v>
      </c>
      <c r="G23" s="33"/>
      <c r="H23" s="34" t="e">
        <f>H19+H21</f>
        <v>#REF!</v>
      </c>
      <c r="I23" s="34">
        <f>I19+I21-I22</f>
        <v>26730000</v>
      </c>
    </row>
    <row r="24" spans="1:11" x14ac:dyDescent="0.25">
      <c r="E24" s="1"/>
      <c r="F24" s="1"/>
      <c r="G24" s="33"/>
      <c r="H24" s="34"/>
      <c r="I24" s="34"/>
    </row>
    <row r="25" spans="1:11" x14ac:dyDescent="0.25">
      <c r="A25" s="1" t="s">
        <v>333</v>
      </c>
      <c r="D25" s="1"/>
      <c r="E25" s="1"/>
      <c r="F25" s="1"/>
      <c r="G25" s="33"/>
      <c r="H25" s="33"/>
      <c r="I25" s="34"/>
    </row>
    <row r="26" spans="1:11" x14ac:dyDescent="0.25">
      <c r="A26" s="127"/>
      <c r="D26" s="1"/>
      <c r="E26" s="1"/>
      <c r="F26" s="1"/>
      <c r="G26" s="33"/>
      <c r="H26" s="33"/>
      <c r="I26" s="34"/>
    </row>
    <row r="27" spans="1:11" x14ac:dyDescent="0.25">
      <c r="D27" s="1"/>
      <c r="E27" s="1"/>
      <c r="F27" s="1"/>
      <c r="G27" s="33"/>
      <c r="H27" s="33"/>
      <c r="I27" s="34"/>
    </row>
    <row r="28" spans="1:11" x14ac:dyDescent="0.25">
      <c r="A28" s="72" t="s">
        <v>33</v>
      </c>
    </row>
    <row r="29" spans="1:11" x14ac:dyDescent="0.25">
      <c r="A29" s="74" t="s">
        <v>34</v>
      </c>
      <c r="B29" s="128"/>
      <c r="C29" s="128"/>
      <c r="D29" s="129"/>
      <c r="E29" s="129"/>
      <c r="F29" s="129"/>
    </row>
    <row r="30" spans="1:11" x14ac:dyDescent="0.25">
      <c r="A30" s="74" t="s">
        <v>35</v>
      </c>
      <c r="B30" s="128"/>
      <c r="C30" s="128"/>
      <c r="D30" s="129"/>
      <c r="E30" s="129"/>
      <c r="F30" s="129"/>
    </row>
    <row r="31" spans="1:11" x14ac:dyDescent="0.25">
      <c r="A31" s="75" t="s">
        <v>36</v>
      </c>
      <c r="B31" s="130"/>
      <c r="C31" s="130"/>
      <c r="D31" s="129"/>
      <c r="E31" s="129"/>
      <c r="F31" s="129"/>
    </row>
    <row r="32" spans="1:11" x14ac:dyDescent="0.25">
      <c r="A32" s="78" t="s">
        <v>0</v>
      </c>
      <c r="B32" s="131"/>
      <c r="C32" s="131"/>
      <c r="D32" s="129"/>
      <c r="E32" s="129"/>
      <c r="F32" s="129"/>
    </row>
    <row r="33" spans="1:9" x14ac:dyDescent="0.25">
      <c r="A33" s="132"/>
      <c r="B33" s="132"/>
      <c r="C33" s="132"/>
    </row>
    <row r="34" spans="1:9" x14ac:dyDescent="0.25">
      <c r="G34" s="133" t="s">
        <v>48</v>
      </c>
      <c r="H34" s="275" t="str">
        <f>+I13</f>
        <v xml:space="preserve"> 24 Januari 2022</v>
      </c>
      <c r="I34" s="276"/>
    </row>
    <row r="38" spans="1:9" ht="18" customHeight="1" x14ac:dyDescent="0.25"/>
    <row r="39" spans="1:9" ht="17.25" customHeight="1" x14ac:dyDescent="0.25"/>
    <row r="41" spans="1:9" x14ac:dyDescent="0.25">
      <c r="G41" s="236" t="s">
        <v>38</v>
      </c>
      <c r="H41" s="236"/>
      <c r="I41" s="236"/>
    </row>
  </sheetData>
  <mergeCells count="10">
    <mergeCell ref="A19:H19"/>
    <mergeCell ref="A20:B20"/>
    <mergeCell ref="H34:I34"/>
    <mergeCell ref="G41:I41"/>
    <mergeCell ref="G18:H18"/>
    <mergeCell ref="F12:G12"/>
    <mergeCell ref="F13:G13"/>
    <mergeCell ref="F14:G14"/>
    <mergeCell ref="A10:I10"/>
    <mergeCell ref="G17:H17"/>
  </mergeCells>
  <printOptions horizontalCentered="1"/>
  <pageMargins left="0.19685039370078741" right="0.19685039370078741" top="0.74803149606299213" bottom="0.74803149606299213" header="0.31496062992125984" footer="0.31496062992125984"/>
  <pageSetup paperSize="9" scale="85" orientation="portrait" horizontalDpi="4294967293" r:id="rId1"/>
  <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42"/>
  <sheetViews>
    <sheetView topLeftCell="A10" workbookViewId="0">
      <selection activeCell="E18" sqref="E18"/>
    </sheetView>
  </sheetViews>
  <sheetFormatPr defaultRowHeight="15.75" x14ac:dyDescent="0.25"/>
  <cols>
    <col min="1" max="1" width="6.42578125" style="30" customWidth="1"/>
    <col min="2" max="2" width="11.5703125" style="30" customWidth="1"/>
    <col min="3" max="3" width="10" style="30" customWidth="1"/>
    <col min="4" max="4" width="26.42578125" style="30" customWidth="1"/>
    <col min="5" max="5" width="13.85546875" style="30" customWidth="1"/>
    <col min="6" max="6" width="6.85546875" style="30" bestFit="1" customWidth="1"/>
    <col min="7" max="7" width="14.140625" style="117" bestFit="1" customWidth="1"/>
    <col min="8" max="8" width="1.5703125" style="117" customWidth="1"/>
    <col min="9" max="9" width="19.5703125" style="30" customWidth="1"/>
    <col min="10" max="10" width="9.140625" style="30"/>
    <col min="11" max="11" width="15.7109375" style="30" bestFit="1" customWidth="1"/>
    <col min="12" max="16384" width="9.140625" style="30"/>
  </cols>
  <sheetData>
    <row r="2" spans="1:9" x14ac:dyDescent="0.25">
      <c r="A2" s="1" t="s">
        <v>0</v>
      </c>
    </row>
    <row r="3" spans="1:9" x14ac:dyDescent="0.25">
      <c r="A3" s="5" t="s">
        <v>1</v>
      </c>
    </row>
    <row r="4" spans="1:9" x14ac:dyDescent="0.25">
      <c r="A4" s="5" t="s">
        <v>2</v>
      </c>
    </row>
    <row r="5" spans="1:9" x14ac:dyDescent="0.25">
      <c r="A5" s="5" t="s">
        <v>3</v>
      </c>
    </row>
    <row r="6" spans="1:9" x14ac:dyDescent="0.25">
      <c r="A6" s="5" t="s">
        <v>4</v>
      </c>
    </row>
    <row r="7" spans="1:9" x14ac:dyDescent="0.25">
      <c r="A7" s="5" t="s">
        <v>5</v>
      </c>
    </row>
    <row r="9" spans="1:9" ht="16.5" thickBot="1" x14ac:dyDescent="0.3">
      <c r="A9" s="118"/>
      <c r="B9" s="118"/>
      <c r="C9" s="118"/>
      <c r="D9" s="118"/>
      <c r="E9" s="118"/>
      <c r="F9" s="118"/>
      <c r="G9" s="119"/>
      <c r="H9" s="119"/>
      <c r="I9" s="118"/>
    </row>
    <row r="10" spans="1:9" ht="23.25" customHeight="1" thickBot="1" x14ac:dyDescent="0.3">
      <c r="A10" s="279" t="s">
        <v>6</v>
      </c>
      <c r="B10" s="280"/>
      <c r="C10" s="280"/>
      <c r="D10" s="280"/>
      <c r="E10" s="280"/>
      <c r="F10" s="280"/>
      <c r="G10" s="280"/>
      <c r="H10" s="280"/>
      <c r="I10" s="281"/>
    </row>
    <row r="12" spans="1:9" x14ac:dyDescent="0.25">
      <c r="A12" s="30" t="s">
        <v>7</v>
      </c>
      <c r="B12" s="30" t="s">
        <v>328</v>
      </c>
      <c r="F12" s="282" t="s">
        <v>87</v>
      </c>
      <c r="G12" s="282"/>
      <c r="H12" s="120" t="s">
        <v>10</v>
      </c>
      <c r="I12" s="9" t="s">
        <v>336</v>
      </c>
    </row>
    <row r="13" spans="1:9" x14ac:dyDescent="0.25">
      <c r="F13" s="282" t="s">
        <v>12</v>
      </c>
      <c r="G13" s="282"/>
      <c r="H13" s="120" t="s">
        <v>10</v>
      </c>
      <c r="I13" s="11" t="s">
        <v>327</v>
      </c>
    </row>
    <row r="14" spans="1:9" x14ac:dyDescent="0.25">
      <c r="F14" s="282" t="s">
        <v>335</v>
      </c>
      <c r="G14" s="282"/>
      <c r="H14" s="120" t="s">
        <v>10</v>
      </c>
      <c r="I14" s="30" t="s">
        <v>334</v>
      </c>
    </row>
    <row r="15" spans="1:9" x14ac:dyDescent="0.25">
      <c r="A15" s="30" t="s">
        <v>18</v>
      </c>
      <c r="B15" s="9" t="s">
        <v>19</v>
      </c>
      <c r="C15" s="9"/>
      <c r="H15" s="120" t="s">
        <v>10</v>
      </c>
      <c r="I15" s="136" t="s">
        <v>337</v>
      </c>
    </row>
    <row r="16" spans="1:9" ht="16.5" thickBot="1" x14ac:dyDescent="0.3"/>
    <row r="17" spans="1:11" ht="26.25" customHeight="1" x14ac:dyDescent="0.25">
      <c r="A17" s="83" t="s">
        <v>20</v>
      </c>
      <c r="B17" s="84" t="s">
        <v>21</v>
      </c>
      <c r="C17" s="84" t="s">
        <v>22</v>
      </c>
      <c r="D17" s="84" t="s">
        <v>24</v>
      </c>
      <c r="E17" s="84" t="s">
        <v>25</v>
      </c>
      <c r="F17" s="216" t="s">
        <v>332</v>
      </c>
      <c r="G17" s="271" t="s">
        <v>27</v>
      </c>
      <c r="H17" s="272"/>
      <c r="I17" s="87" t="s">
        <v>28</v>
      </c>
    </row>
    <row r="18" spans="1:11" ht="48" customHeight="1" x14ac:dyDescent="0.25">
      <c r="A18" s="88">
        <v>1</v>
      </c>
      <c r="B18" s="89">
        <v>44575</v>
      </c>
      <c r="C18" s="105"/>
      <c r="D18" s="210" t="s">
        <v>338</v>
      </c>
      <c r="E18" s="211" t="s">
        <v>339</v>
      </c>
      <c r="F18" s="92">
        <v>1</v>
      </c>
      <c r="G18" s="277">
        <v>16000000</v>
      </c>
      <c r="H18" s="278"/>
      <c r="I18" s="217">
        <f>G18</f>
        <v>16000000</v>
      </c>
      <c r="K18"/>
    </row>
    <row r="19" spans="1:11" ht="48" customHeight="1" x14ac:dyDescent="0.25">
      <c r="A19" s="88">
        <v>2</v>
      </c>
      <c r="B19" s="89">
        <v>44575</v>
      </c>
      <c r="C19" s="105"/>
      <c r="D19" s="210" t="s">
        <v>340</v>
      </c>
      <c r="E19" s="211" t="s">
        <v>339</v>
      </c>
      <c r="F19" s="92">
        <v>1</v>
      </c>
      <c r="G19" s="277">
        <v>4000000</v>
      </c>
      <c r="H19" s="278"/>
      <c r="I19" s="217">
        <f>G19</f>
        <v>4000000</v>
      </c>
      <c r="K19"/>
    </row>
    <row r="20" spans="1:11" ht="32.25" customHeight="1" thickBot="1" x14ac:dyDescent="0.3">
      <c r="A20" s="263" t="s">
        <v>29</v>
      </c>
      <c r="B20" s="264"/>
      <c r="C20" s="264"/>
      <c r="D20" s="264"/>
      <c r="E20" s="264"/>
      <c r="F20" s="264"/>
      <c r="G20" s="264"/>
      <c r="H20" s="265"/>
      <c r="I20" s="95">
        <f>I18+I19</f>
        <v>20000000</v>
      </c>
      <c r="K20" s="117"/>
    </row>
    <row r="21" spans="1:11" x14ac:dyDescent="0.25">
      <c r="A21" s="266"/>
      <c r="B21" s="266"/>
      <c r="C21" s="215"/>
      <c r="D21" s="215"/>
      <c r="E21" s="215"/>
      <c r="F21" s="215"/>
      <c r="G21" s="97"/>
      <c r="H21" s="97"/>
      <c r="I21" s="29"/>
    </row>
    <row r="22" spans="1:11" x14ac:dyDescent="0.25">
      <c r="A22" s="215"/>
      <c r="B22" s="215"/>
      <c r="C22" s="215"/>
      <c r="D22" s="215"/>
      <c r="E22" s="215"/>
      <c r="F22" s="28" t="s">
        <v>62</v>
      </c>
      <c r="G22" s="28"/>
      <c r="H22" s="98" t="e">
        <f>#REF!*1%</f>
        <v>#REF!</v>
      </c>
      <c r="I22" s="29">
        <f>I20*1%</f>
        <v>200000</v>
      </c>
    </row>
    <row r="23" spans="1:11" ht="16.5" thickBot="1" x14ac:dyDescent="0.3">
      <c r="A23" s="215"/>
      <c r="B23" s="215"/>
      <c r="C23" s="215"/>
      <c r="D23" s="215"/>
      <c r="E23" s="215"/>
      <c r="F23" s="31" t="s">
        <v>31</v>
      </c>
      <c r="G23" s="31"/>
      <c r="H23" s="32">
        <f>H21*10%</f>
        <v>0</v>
      </c>
      <c r="I23" s="32">
        <f>I20*2%</f>
        <v>400000</v>
      </c>
    </row>
    <row r="24" spans="1:11" x14ac:dyDescent="0.25">
      <c r="E24" s="1"/>
      <c r="F24" s="33" t="s">
        <v>85</v>
      </c>
      <c r="G24" s="33"/>
      <c r="H24" s="34" t="e">
        <f>H20+H22</f>
        <v>#REF!</v>
      </c>
      <c r="I24" s="34">
        <f>I20+I22-I23</f>
        <v>19800000</v>
      </c>
    </row>
    <row r="25" spans="1:11" x14ac:dyDescent="0.25">
      <c r="E25" s="1"/>
      <c r="F25" s="1"/>
      <c r="G25" s="33"/>
      <c r="H25" s="34"/>
      <c r="I25" s="34"/>
    </row>
    <row r="26" spans="1:11" x14ac:dyDescent="0.25">
      <c r="A26" s="1" t="s">
        <v>341</v>
      </c>
      <c r="D26" s="1"/>
      <c r="E26" s="1"/>
      <c r="F26" s="1"/>
      <c r="G26" s="33"/>
      <c r="H26" s="33"/>
      <c r="I26" s="34"/>
    </row>
    <row r="27" spans="1:11" x14ac:dyDescent="0.25">
      <c r="A27" s="127"/>
      <c r="D27" s="1"/>
      <c r="E27" s="1"/>
      <c r="F27" s="1"/>
      <c r="G27" s="33"/>
      <c r="H27" s="33"/>
      <c r="I27" s="34"/>
    </row>
    <row r="28" spans="1:11" x14ac:dyDescent="0.25">
      <c r="D28" s="1"/>
      <c r="E28" s="1"/>
      <c r="F28" s="1"/>
      <c r="G28" s="33"/>
      <c r="H28" s="33"/>
      <c r="I28" s="34"/>
    </row>
    <row r="29" spans="1:11" x14ac:dyDescent="0.25">
      <c r="A29" s="72" t="s">
        <v>33</v>
      </c>
    </row>
    <row r="30" spans="1:11" x14ac:dyDescent="0.25">
      <c r="A30" s="74" t="s">
        <v>34</v>
      </c>
      <c r="B30" s="128"/>
      <c r="C30" s="128"/>
      <c r="D30" s="129"/>
      <c r="E30" s="129"/>
      <c r="F30" s="129"/>
    </row>
    <row r="31" spans="1:11" x14ac:dyDescent="0.25">
      <c r="A31" s="74" t="s">
        <v>35</v>
      </c>
      <c r="B31" s="128"/>
      <c r="C31" s="128"/>
      <c r="D31" s="129"/>
      <c r="E31" s="129"/>
      <c r="F31" s="129"/>
    </row>
    <row r="32" spans="1:11" x14ac:dyDescent="0.25">
      <c r="A32" s="75" t="s">
        <v>36</v>
      </c>
      <c r="B32" s="130"/>
      <c r="C32" s="130"/>
      <c r="D32" s="129"/>
      <c r="E32" s="129"/>
      <c r="F32" s="129"/>
    </row>
    <row r="33" spans="1:9" x14ac:dyDescent="0.25">
      <c r="A33" s="78" t="s">
        <v>0</v>
      </c>
      <c r="B33" s="131"/>
      <c r="C33" s="131"/>
      <c r="D33" s="129"/>
      <c r="E33" s="129"/>
      <c r="F33" s="129"/>
    </row>
    <row r="34" spans="1:9" x14ac:dyDescent="0.25">
      <c r="A34" s="132"/>
      <c r="B34" s="132"/>
      <c r="C34" s="132"/>
    </row>
    <row r="35" spans="1:9" x14ac:dyDescent="0.25">
      <c r="G35" s="133" t="s">
        <v>48</v>
      </c>
      <c r="H35" s="275" t="str">
        <f>+I13</f>
        <v xml:space="preserve"> 24 Januari 2022</v>
      </c>
      <c r="I35" s="276"/>
    </row>
    <row r="39" spans="1:9" ht="18" customHeight="1" x14ac:dyDescent="0.25"/>
    <row r="40" spans="1:9" ht="17.25" customHeight="1" x14ac:dyDescent="0.25"/>
    <row r="42" spans="1:9" x14ac:dyDescent="0.25">
      <c r="G42" s="236" t="s">
        <v>38</v>
      </c>
      <c r="H42" s="236"/>
      <c r="I42" s="236"/>
    </row>
  </sheetData>
  <mergeCells count="11">
    <mergeCell ref="A10:I10"/>
    <mergeCell ref="G17:H17"/>
    <mergeCell ref="G18:H18"/>
    <mergeCell ref="A20:H20"/>
    <mergeCell ref="A21:B21"/>
    <mergeCell ref="G42:I42"/>
    <mergeCell ref="F12:G12"/>
    <mergeCell ref="F13:G13"/>
    <mergeCell ref="F14:G14"/>
    <mergeCell ref="G19:H19"/>
    <mergeCell ref="H35:I35"/>
  </mergeCells>
  <printOptions horizontalCentered="1"/>
  <pageMargins left="0.19685039370078741" right="0.19685039370078741" top="0.74803149606299213" bottom="0.74803149606299213" header="0.31496062992125984" footer="0.31496062992125984"/>
  <pageSetup paperSize="9" scale="85" orientation="portrait" horizontalDpi="4294967293" r:id="rId1"/>
  <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3"/>
  <sheetViews>
    <sheetView topLeftCell="A7" workbookViewId="0">
      <selection activeCell="E19" sqref="E19"/>
    </sheetView>
  </sheetViews>
  <sheetFormatPr defaultRowHeight="15.75" x14ac:dyDescent="0.25"/>
  <cols>
    <col min="1" max="1" width="6.42578125" style="30" customWidth="1"/>
    <col min="2" max="2" width="11.5703125" style="30" customWidth="1"/>
    <col min="3" max="3" width="9.28515625" style="30" customWidth="1"/>
    <col min="4" max="4" width="28" style="30" customWidth="1"/>
    <col min="5" max="5" width="14.85546875" style="30" customWidth="1"/>
    <col min="6" max="6" width="6.28515625" style="30" customWidth="1"/>
    <col min="7" max="7" width="14.140625" style="117" bestFit="1" customWidth="1"/>
    <col min="8" max="8" width="1.5703125" style="117" customWidth="1"/>
    <col min="9" max="9" width="18.42578125" style="30" customWidth="1"/>
    <col min="10" max="16384" width="9.140625" style="30"/>
  </cols>
  <sheetData>
    <row r="2" spans="1:9" x14ac:dyDescent="0.25">
      <c r="A2" s="1" t="s">
        <v>0</v>
      </c>
    </row>
    <row r="3" spans="1:9" x14ac:dyDescent="0.25">
      <c r="A3" s="5" t="s">
        <v>1</v>
      </c>
    </row>
    <row r="4" spans="1:9" x14ac:dyDescent="0.25">
      <c r="A4" s="5" t="s">
        <v>2</v>
      </c>
    </row>
    <row r="5" spans="1:9" x14ac:dyDescent="0.25">
      <c r="A5" s="5" t="s">
        <v>3</v>
      </c>
    </row>
    <row r="6" spans="1:9" x14ac:dyDescent="0.25">
      <c r="A6" s="5" t="s">
        <v>4</v>
      </c>
    </row>
    <row r="7" spans="1:9" x14ac:dyDescent="0.25">
      <c r="A7" s="5" t="s">
        <v>5</v>
      </c>
    </row>
    <row r="9" spans="1:9" ht="16.5" thickBot="1" x14ac:dyDescent="0.3">
      <c r="A9" s="118"/>
      <c r="B9" s="118"/>
      <c r="C9" s="118"/>
      <c r="D9" s="118"/>
      <c r="E9" s="118"/>
      <c r="F9" s="118"/>
      <c r="G9" s="119"/>
      <c r="H9" s="119"/>
      <c r="I9" s="118"/>
    </row>
    <row r="10" spans="1:9" ht="23.25" customHeight="1" thickBot="1" x14ac:dyDescent="0.3">
      <c r="A10" s="279" t="s">
        <v>6</v>
      </c>
      <c r="B10" s="280"/>
      <c r="C10" s="280"/>
      <c r="D10" s="280"/>
      <c r="E10" s="280"/>
      <c r="F10" s="280"/>
      <c r="G10" s="280"/>
      <c r="H10" s="280"/>
      <c r="I10" s="281"/>
    </row>
    <row r="12" spans="1:9" x14ac:dyDescent="0.25">
      <c r="A12" s="30" t="s">
        <v>7</v>
      </c>
      <c r="B12" s="30" t="s">
        <v>95</v>
      </c>
      <c r="G12" s="117" t="s">
        <v>9</v>
      </c>
      <c r="H12" s="120" t="s">
        <v>10</v>
      </c>
      <c r="I12" s="9" t="s">
        <v>342</v>
      </c>
    </row>
    <row r="13" spans="1:9" x14ac:dyDescent="0.25">
      <c r="G13" s="117" t="s">
        <v>12</v>
      </c>
      <c r="H13" s="120" t="s">
        <v>10</v>
      </c>
      <c r="I13" s="11" t="s">
        <v>327</v>
      </c>
    </row>
    <row r="14" spans="1:9" x14ac:dyDescent="0.25">
      <c r="G14" s="117" t="s">
        <v>15</v>
      </c>
      <c r="H14" s="120" t="s">
        <v>10</v>
      </c>
      <c r="I14" s="11" t="s">
        <v>334</v>
      </c>
    </row>
    <row r="15" spans="1:9" x14ac:dyDescent="0.25">
      <c r="G15" s="117" t="s">
        <v>96</v>
      </c>
      <c r="H15" s="120" t="s">
        <v>97</v>
      </c>
      <c r="I15" s="30" t="s">
        <v>195</v>
      </c>
    </row>
    <row r="16" spans="1:9" x14ac:dyDescent="0.25">
      <c r="A16" s="30" t="s">
        <v>18</v>
      </c>
      <c r="B16" s="9" t="s">
        <v>19</v>
      </c>
      <c r="C16" s="9"/>
      <c r="G16" s="117" t="s">
        <v>17</v>
      </c>
      <c r="H16" s="120" t="s">
        <v>97</v>
      </c>
      <c r="I16" s="139" t="s">
        <v>343</v>
      </c>
    </row>
    <row r="17" spans="1:17" ht="16.5" thickBot="1" x14ac:dyDescent="0.3"/>
    <row r="18" spans="1:17" ht="20.100000000000001" customHeight="1" x14ac:dyDescent="0.25">
      <c r="A18" s="83" t="s">
        <v>20</v>
      </c>
      <c r="B18" s="84" t="s">
        <v>21</v>
      </c>
      <c r="C18" s="84" t="s">
        <v>22</v>
      </c>
      <c r="D18" s="84" t="s">
        <v>24</v>
      </c>
      <c r="E18" s="84" t="s">
        <v>25</v>
      </c>
      <c r="F18" s="216" t="s">
        <v>44</v>
      </c>
      <c r="G18" s="271" t="s">
        <v>27</v>
      </c>
      <c r="H18" s="272"/>
      <c r="I18" s="87" t="s">
        <v>28</v>
      </c>
    </row>
    <row r="19" spans="1:17" ht="53.25" customHeight="1" x14ac:dyDescent="0.25">
      <c r="A19" s="88">
        <v>1</v>
      </c>
      <c r="B19" s="89">
        <v>44573</v>
      </c>
      <c r="C19" s="105">
        <v>403103</v>
      </c>
      <c r="D19" s="91" t="s">
        <v>344</v>
      </c>
      <c r="E19" s="91" t="s">
        <v>346</v>
      </c>
      <c r="F19" s="92">
        <v>39</v>
      </c>
      <c r="G19" s="273">
        <v>3712871</v>
      </c>
      <c r="H19" s="274"/>
      <c r="I19" s="284">
        <f>G19</f>
        <v>3712871</v>
      </c>
    </row>
    <row r="20" spans="1:17" ht="53.25" customHeight="1" x14ac:dyDescent="0.25">
      <c r="A20" s="88">
        <v>2</v>
      </c>
      <c r="B20" s="89">
        <v>44573</v>
      </c>
      <c r="C20" s="105">
        <v>403104</v>
      </c>
      <c r="D20" s="91" t="s">
        <v>345</v>
      </c>
      <c r="E20" s="91" t="s">
        <v>346</v>
      </c>
      <c r="F20" s="92">
        <v>71</v>
      </c>
      <c r="G20" s="287"/>
      <c r="H20" s="288"/>
      <c r="I20" s="285"/>
      <c r="L20" s="30">
        <f>3750000/1.01</f>
        <v>3712871.287128713</v>
      </c>
    </row>
    <row r="21" spans="1:17" ht="25.5" customHeight="1" thickBot="1" x14ac:dyDescent="0.3">
      <c r="A21" s="263" t="s">
        <v>29</v>
      </c>
      <c r="B21" s="264"/>
      <c r="C21" s="264"/>
      <c r="D21" s="264"/>
      <c r="E21" s="264"/>
      <c r="F21" s="264"/>
      <c r="G21" s="264"/>
      <c r="H21" s="265"/>
      <c r="I21" s="95">
        <f>SUM(I19)</f>
        <v>3712871</v>
      </c>
    </row>
    <row r="22" spans="1:17" x14ac:dyDescent="0.25">
      <c r="A22" s="266"/>
      <c r="B22" s="266"/>
      <c r="C22" s="215"/>
      <c r="D22" s="215"/>
      <c r="E22" s="215"/>
      <c r="F22" s="215"/>
      <c r="G22" s="97"/>
      <c r="H22" s="97"/>
      <c r="I22" s="29"/>
    </row>
    <row r="23" spans="1:17" x14ac:dyDescent="0.25">
      <c r="A23" s="215"/>
      <c r="B23" s="215"/>
      <c r="C23" s="215"/>
      <c r="D23" s="215"/>
      <c r="E23" s="215"/>
      <c r="F23" s="215"/>
      <c r="G23" s="28" t="s">
        <v>62</v>
      </c>
      <c r="H23" s="98" t="e">
        <f>#REF!*1%</f>
        <v>#REF!</v>
      </c>
      <c r="I23" s="29">
        <f>I21*1%</f>
        <v>37128.71</v>
      </c>
    </row>
    <row r="24" spans="1:17" ht="16.5" thickBot="1" x14ac:dyDescent="0.3">
      <c r="E24" s="1"/>
      <c r="F24" s="1"/>
      <c r="G24" s="99" t="s">
        <v>31</v>
      </c>
      <c r="H24" s="32">
        <v>0</v>
      </c>
      <c r="I24" s="32">
        <f>I21*2%</f>
        <v>74257.42</v>
      </c>
      <c r="Q24" s="30" t="s">
        <v>13</v>
      </c>
    </row>
    <row r="25" spans="1:17" x14ac:dyDescent="0.25">
      <c r="E25" s="1"/>
      <c r="F25" s="1"/>
      <c r="G25" s="33" t="s">
        <v>32</v>
      </c>
      <c r="H25" s="34" t="e">
        <f>H21+H23</f>
        <v>#REF!</v>
      </c>
      <c r="I25" s="34">
        <f>I21+I23-I24</f>
        <v>3675742.29</v>
      </c>
    </row>
    <row r="26" spans="1:17" x14ac:dyDescent="0.25">
      <c r="E26" s="1"/>
      <c r="F26" s="1"/>
      <c r="G26" s="33"/>
      <c r="H26" s="34"/>
      <c r="I26" s="34"/>
    </row>
    <row r="27" spans="1:17" x14ac:dyDescent="0.25">
      <c r="A27" s="1" t="s">
        <v>347</v>
      </c>
      <c r="D27" s="1"/>
      <c r="E27" s="1"/>
      <c r="F27" s="1"/>
      <c r="G27" s="33"/>
      <c r="H27" s="33"/>
      <c r="I27" s="34"/>
    </row>
    <row r="28" spans="1:17" x14ac:dyDescent="0.25">
      <c r="A28" s="127"/>
      <c r="D28" s="1"/>
      <c r="E28" s="1"/>
      <c r="F28" s="1"/>
      <c r="G28" s="33"/>
      <c r="H28" s="33"/>
      <c r="I28" s="34"/>
    </row>
    <row r="29" spans="1:17" x14ac:dyDescent="0.25">
      <c r="D29" s="1"/>
      <c r="E29" s="1"/>
      <c r="F29" s="1"/>
      <c r="G29" s="33"/>
      <c r="H29" s="33"/>
      <c r="I29" s="34"/>
    </row>
    <row r="30" spans="1:17" x14ac:dyDescent="0.25">
      <c r="A30" s="72" t="s">
        <v>33</v>
      </c>
    </row>
    <row r="31" spans="1:17" x14ac:dyDescent="0.25">
      <c r="A31" s="74" t="s">
        <v>34</v>
      </c>
      <c r="B31" s="128"/>
      <c r="C31" s="128"/>
      <c r="D31" s="129"/>
      <c r="E31" s="129"/>
      <c r="F31" s="129"/>
    </row>
    <row r="32" spans="1:17" x14ac:dyDescent="0.25">
      <c r="A32" s="74" t="s">
        <v>35</v>
      </c>
      <c r="B32" s="128"/>
      <c r="C32" s="128"/>
      <c r="D32" s="129"/>
      <c r="E32" s="129"/>
      <c r="F32" s="129"/>
    </row>
    <row r="33" spans="1:9" x14ac:dyDescent="0.25">
      <c r="A33" s="75" t="s">
        <v>36</v>
      </c>
      <c r="B33" s="130"/>
      <c r="C33" s="130"/>
      <c r="D33" s="129"/>
      <c r="E33" s="129"/>
      <c r="F33" s="129"/>
    </row>
    <row r="34" spans="1:9" x14ac:dyDescent="0.25">
      <c r="A34" s="78" t="s">
        <v>0</v>
      </c>
      <c r="B34" s="131"/>
      <c r="C34" s="131"/>
      <c r="D34" s="129"/>
      <c r="E34" s="129"/>
      <c r="F34" s="129"/>
    </row>
    <row r="35" spans="1:9" x14ac:dyDescent="0.25">
      <c r="A35" s="137"/>
      <c r="B35" s="137"/>
      <c r="C35" s="137"/>
    </row>
    <row r="36" spans="1:9" x14ac:dyDescent="0.25">
      <c r="A36" s="132"/>
      <c r="B36" s="132"/>
      <c r="C36" s="132"/>
    </row>
    <row r="37" spans="1:9" x14ac:dyDescent="0.25">
      <c r="G37" s="133" t="s">
        <v>48</v>
      </c>
      <c r="H37" s="275" t="str">
        <f>+I13</f>
        <v xml:space="preserve"> 24 Januari 2022</v>
      </c>
      <c r="I37" s="276"/>
    </row>
    <row r="40" spans="1:9" ht="18" customHeight="1" x14ac:dyDescent="0.25"/>
    <row r="41" spans="1:9" ht="17.25" customHeight="1" x14ac:dyDescent="0.25"/>
    <row r="43" spans="1:9" x14ac:dyDescent="0.25">
      <c r="G43" s="236" t="s">
        <v>38</v>
      </c>
      <c r="H43" s="236"/>
      <c r="I43" s="236"/>
    </row>
  </sheetData>
  <mergeCells count="8">
    <mergeCell ref="H37:I37"/>
    <mergeCell ref="G43:I43"/>
    <mergeCell ref="A10:I10"/>
    <mergeCell ref="G18:H18"/>
    <mergeCell ref="G19:H20"/>
    <mergeCell ref="I19:I20"/>
    <mergeCell ref="A21:H21"/>
    <mergeCell ref="A22:B22"/>
  </mergeCells>
  <printOptions horizontalCentered="1"/>
  <pageMargins left="0.2" right="0.2" top="0.75" bottom="0.75" header="0.3" footer="0.3"/>
  <pageSetup paperSize="9" scale="85" orientation="portrait" horizontalDpi="4294967293" r:id="rId1"/>
  <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99"/>
  <sheetViews>
    <sheetView topLeftCell="A73" workbookViewId="0">
      <selection activeCell="J78" sqref="J78"/>
    </sheetView>
  </sheetViews>
  <sheetFormatPr defaultRowHeight="15.75" x14ac:dyDescent="0.25"/>
  <cols>
    <col min="1" max="1" width="6.42578125" style="30" customWidth="1"/>
    <col min="2" max="2" width="11.5703125" style="30" customWidth="1"/>
    <col min="3" max="3" width="10" style="30" customWidth="1"/>
    <col min="4" max="4" width="26.42578125" style="30" customWidth="1"/>
    <col min="5" max="5" width="13.85546875" style="30" customWidth="1"/>
    <col min="6" max="6" width="7.85546875" style="30" bestFit="1" customWidth="1"/>
    <col min="7" max="7" width="6.42578125" style="30" customWidth="1"/>
    <col min="8" max="8" width="14.140625" style="117" bestFit="1" customWidth="1"/>
    <col min="9" max="9" width="1.5703125" style="117" customWidth="1"/>
    <col min="10" max="10" width="19.5703125" style="30" customWidth="1"/>
    <col min="11" max="11" width="9.140625" style="30"/>
    <col min="12" max="12" width="15.7109375" style="30" bestFit="1" customWidth="1"/>
    <col min="13" max="16384" width="9.140625" style="30"/>
  </cols>
  <sheetData>
    <row r="2" spans="1:10" x14ac:dyDescent="0.25">
      <c r="A2" s="1" t="s">
        <v>0</v>
      </c>
    </row>
    <row r="3" spans="1:10" x14ac:dyDescent="0.25">
      <c r="A3" s="5" t="s">
        <v>1</v>
      </c>
    </row>
    <row r="4" spans="1:10" x14ac:dyDescent="0.25">
      <c r="A4" s="5" t="s">
        <v>2</v>
      </c>
    </row>
    <row r="5" spans="1:10" x14ac:dyDescent="0.25">
      <c r="A5" s="5" t="s">
        <v>3</v>
      </c>
    </row>
    <row r="6" spans="1:10" x14ac:dyDescent="0.25">
      <c r="A6" s="5" t="s">
        <v>4</v>
      </c>
    </row>
    <row r="7" spans="1:10" x14ac:dyDescent="0.25">
      <c r="A7" s="5" t="s">
        <v>5</v>
      </c>
    </row>
    <row r="9" spans="1:10" ht="16.5" thickBot="1" x14ac:dyDescent="0.3">
      <c r="A9" s="118"/>
      <c r="B9" s="118"/>
      <c r="C9" s="118"/>
      <c r="D9" s="118"/>
      <c r="E9" s="118"/>
      <c r="F9" s="118"/>
      <c r="G9" s="118"/>
      <c r="H9" s="119"/>
      <c r="I9" s="119"/>
      <c r="J9" s="118"/>
    </row>
    <row r="10" spans="1:10" ht="23.25" customHeight="1" thickBot="1" x14ac:dyDescent="0.3">
      <c r="A10" s="279" t="s">
        <v>6</v>
      </c>
      <c r="B10" s="280"/>
      <c r="C10" s="280"/>
      <c r="D10" s="280"/>
      <c r="E10" s="280"/>
      <c r="F10" s="280"/>
      <c r="G10" s="280"/>
      <c r="H10" s="280"/>
      <c r="I10" s="280"/>
      <c r="J10" s="281"/>
    </row>
    <row r="12" spans="1:10" x14ac:dyDescent="0.25">
      <c r="A12" s="30" t="s">
        <v>7</v>
      </c>
      <c r="B12" s="30" t="s">
        <v>78</v>
      </c>
      <c r="G12" s="282" t="s">
        <v>222</v>
      </c>
      <c r="H12" s="282"/>
      <c r="I12" s="120" t="s">
        <v>10</v>
      </c>
      <c r="J12" s="9" t="s">
        <v>358</v>
      </c>
    </row>
    <row r="13" spans="1:10" x14ac:dyDescent="0.25">
      <c r="G13" s="282" t="s">
        <v>12</v>
      </c>
      <c r="H13" s="282"/>
      <c r="I13" s="120" t="s">
        <v>10</v>
      </c>
      <c r="J13" s="11" t="s">
        <v>359</v>
      </c>
    </row>
    <row r="14" spans="1:10" x14ac:dyDescent="0.25">
      <c r="G14" s="282" t="s">
        <v>79</v>
      </c>
      <c r="H14" s="282"/>
      <c r="I14" s="120" t="s">
        <v>10</v>
      </c>
      <c r="J14" s="30" t="s">
        <v>89</v>
      </c>
    </row>
    <row r="15" spans="1:10" x14ac:dyDescent="0.25">
      <c r="A15" s="30" t="s">
        <v>18</v>
      </c>
      <c r="B15" s="9" t="s">
        <v>19</v>
      </c>
      <c r="C15" s="9"/>
      <c r="I15" s="120"/>
      <c r="J15" s="30" t="s">
        <v>365</v>
      </c>
    </row>
    <row r="16" spans="1:10" ht="16.5" thickBot="1" x14ac:dyDescent="0.3"/>
    <row r="17" spans="1:12" ht="26.25" customHeight="1" x14ac:dyDescent="0.25">
      <c r="A17" s="83" t="s">
        <v>20</v>
      </c>
      <c r="B17" s="84" t="s">
        <v>21</v>
      </c>
      <c r="C17" s="84" t="s">
        <v>22</v>
      </c>
      <c r="D17" s="84" t="s">
        <v>24</v>
      </c>
      <c r="E17" s="84" t="s">
        <v>25</v>
      </c>
      <c r="F17" s="222" t="s">
        <v>44</v>
      </c>
      <c r="G17" s="222" t="s">
        <v>45</v>
      </c>
      <c r="H17" s="271" t="s">
        <v>27</v>
      </c>
      <c r="I17" s="272"/>
      <c r="J17" s="87" t="s">
        <v>28</v>
      </c>
    </row>
    <row r="18" spans="1:12" ht="33.75" customHeight="1" x14ac:dyDescent="0.25">
      <c r="A18" s="88">
        <v>1</v>
      </c>
      <c r="B18" s="89">
        <f>'[11]406118'!E3</f>
        <v>44546</v>
      </c>
      <c r="C18" s="105">
        <f>'[11]406118'!A3</f>
        <v>406118</v>
      </c>
      <c r="D18" s="91" t="s">
        <v>356</v>
      </c>
      <c r="E18" s="91" t="s">
        <v>91</v>
      </c>
      <c r="F18" s="122">
        <v>68</v>
      </c>
      <c r="G18" s="134">
        <f>'[11]406118'!N71</f>
        <v>1563.3787500000001</v>
      </c>
      <c r="H18" s="283">
        <v>2530</v>
      </c>
      <c r="I18" s="283"/>
      <c r="J18" s="135">
        <f>G18*H18</f>
        <v>3955348.2375000003</v>
      </c>
      <c r="L18"/>
    </row>
    <row r="19" spans="1:12" ht="33.75" customHeight="1" x14ac:dyDescent="0.25">
      <c r="A19" s="88">
        <f>A18+1</f>
        <v>2</v>
      </c>
      <c r="B19" s="89">
        <f>'[11]402664'!E3</f>
        <v>44546</v>
      </c>
      <c r="C19" s="105">
        <f>'[11]402664'!A3</f>
        <v>402664</v>
      </c>
      <c r="D19" s="91" t="s">
        <v>356</v>
      </c>
      <c r="E19" s="91" t="s">
        <v>91</v>
      </c>
      <c r="F19" s="122">
        <v>398</v>
      </c>
      <c r="G19" s="134">
        <f>'[11]402664'!N401</f>
        <v>7296.9800000000014</v>
      </c>
      <c r="H19" s="283">
        <v>2530</v>
      </c>
      <c r="I19" s="283"/>
      <c r="J19" s="135">
        <f t="shared" ref="J19:J74" si="0">G19*H19</f>
        <v>18461359.400000002</v>
      </c>
      <c r="L19"/>
    </row>
    <row r="20" spans="1:12" ht="33.75" customHeight="1" x14ac:dyDescent="0.25">
      <c r="A20" s="88">
        <f t="shared" ref="A20:A74" si="1">A19+1</f>
        <v>3</v>
      </c>
      <c r="B20" s="89">
        <f>'[11]402444'!E3</f>
        <v>44546</v>
      </c>
      <c r="C20" s="105">
        <f>'[11]402444'!A3</f>
        <v>402444</v>
      </c>
      <c r="D20" s="91" t="s">
        <v>356</v>
      </c>
      <c r="E20" s="91" t="s">
        <v>91</v>
      </c>
      <c r="F20" s="122">
        <v>112</v>
      </c>
      <c r="G20" s="134">
        <f>'[11]402444'!N115</f>
        <v>1681.5930000000001</v>
      </c>
      <c r="H20" s="283">
        <v>2530</v>
      </c>
      <c r="I20" s="283"/>
      <c r="J20" s="135">
        <f t="shared" si="0"/>
        <v>4254430.29</v>
      </c>
      <c r="L20"/>
    </row>
    <row r="21" spans="1:12" ht="33.75" customHeight="1" x14ac:dyDescent="0.25">
      <c r="A21" s="88">
        <f t="shared" si="1"/>
        <v>4</v>
      </c>
      <c r="B21" s="89">
        <f>'[11]402666'!E3</f>
        <v>44546</v>
      </c>
      <c r="C21" s="105">
        <f>'[11]402666'!A3</f>
        <v>402666</v>
      </c>
      <c r="D21" s="91" t="s">
        <v>356</v>
      </c>
      <c r="E21" s="91" t="s">
        <v>91</v>
      </c>
      <c r="F21" s="122">
        <v>44</v>
      </c>
      <c r="G21" s="134">
        <f>'[11]402666'!N47</f>
        <v>1544.6399999999999</v>
      </c>
      <c r="H21" s="283">
        <v>2530</v>
      </c>
      <c r="I21" s="283"/>
      <c r="J21" s="135">
        <f t="shared" si="0"/>
        <v>3907939.1999999997</v>
      </c>
      <c r="L21"/>
    </row>
    <row r="22" spans="1:12" ht="33.75" customHeight="1" x14ac:dyDescent="0.25">
      <c r="A22" s="88">
        <f t="shared" si="1"/>
        <v>5</v>
      </c>
      <c r="B22" s="89">
        <f>'[11]403911'!E3</f>
        <v>44545</v>
      </c>
      <c r="C22" s="105">
        <f>'[11]403911'!A3</f>
        <v>403911</v>
      </c>
      <c r="D22" s="91" t="s">
        <v>356</v>
      </c>
      <c r="E22" s="91" t="s">
        <v>91</v>
      </c>
      <c r="F22" s="122">
        <v>12</v>
      </c>
      <c r="G22" s="134">
        <f>'[11]403911'!N15</f>
        <v>237.11224999999999</v>
      </c>
      <c r="H22" s="283">
        <v>2530</v>
      </c>
      <c r="I22" s="283"/>
      <c r="J22" s="135">
        <f>G22*H22</f>
        <v>599893.99249999993</v>
      </c>
      <c r="L22"/>
    </row>
    <row r="23" spans="1:12" ht="33.75" customHeight="1" x14ac:dyDescent="0.25">
      <c r="A23" s="88">
        <f t="shared" si="1"/>
        <v>6</v>
      </c>
      <c r="B23" s="89">
        <f>'[11]406121'!E3</f>
        <v>44547</v>
      </c>
      <c r="C23" s="105">
        <f>'[11]406121'!A3</f>
        <v>406121</v>
      </c>
      <c r="D23" s="91" t="s">
        <v>356</v>
      </c>
      <c r="E23" s="91" t="s">
        <v>91</v>
      </c>
      <c r="F23" s="122">
        <v>42</v>
      </c>
      <c r="G23" s="134">
        <f>'[11]406121'!N45</f>
        <v>827.28700000000015</v>
      </c>
      <c r="H23" s="283">
        <v>2530</v>
      </c>
      <c r="I23" s="283"/>
      <c r="J23" s="135">
        <f>G23*H23</f>
        <v>2093036.1100000003</v>
      </c>
      <c r="L23"/>
    </row>
    <row r="24" spans="1:12" ht="33.75" customHeight="1" x14ac:dyDescent="0.25">
      <c r="A24" s="88">
        <f t="shared" si="1"/>
        <v>7</v>
      </c>
      <c r="B24" s="89">
        <f>'[11]406097'!E3</f>
        <v>44547</v>
      </c>
      <c r="C24" s="105">
        <f>'[11]406097'!A3</f>
        <v>406097</v>
      </c>
      <c r="D24" s="91" t="s">
        <v>356</v>
      </c>
      <c r="E24" s="91" t="s">
        <v>91</v>
      </c>
      <c r="F24" s="122">
        <v>71</v>
      </c>
      <c r="G24" s="134">
        <f>'[11]406097'!N74</f>
        <v>954.06949999999995</v>
      </c>
      <c r="H24" s="283">
        <v>2530</v>
      </c>
      <c r="I24" s="283"/>
      <c r="J24" s="135">
        <f>G24*H24</f>
        <v>2413795.835</v>
      </c>
      <c r="L24"/>
    </row>
    <row r="25" spans="1:12" ht="33.75" customHeight="1" x14ac:dyDescent="0.25">
      <c r="A25" s="88">
        <f t="shared" si="1"/>
        <v>8</v>
      </c>
      <c r="B25" s="89">
        <f>'[11]402675'!E3</f>
        <v>44547</v>
      </c>
      <c r="C25" s="105">
        <f>'[11]402675'!A3</f>
        <v>402675</v>
      </c>
      <c r="D25" s="91" t="s">
        <v>356</v>
      </c>
      <c r="E25" s="91" t="s">
        <v>91</v>
      </c>
      <c r="F25" s="122">
        <v>234</v>
      </c>
      <c r="G25" s="134">
        <f>'[11]402675'!N237</f>
        <v>5134.6805000000004</v>
      </c>
      <c r="H25" s="283">
        <v>2530</v>
      </c>
      <c r="I25" s="283"/>
      <c r="J25" s="135">
        <f t="shared" si="0"/>
        <v>12990741.665000001</v>
      </c>
      <c r="L25"/>
    </row>
    <row r="26" spans="1:12" ht="33.75" customHeight="1" x14ac:dyDescent="0.25">
      <c r="A26" s="88">
        <f t="shared" si="1"/>
        <v>9</v>
      </c>
      <c r="B26" s="89">
        <f>'[11]406122'!E3</f>
        <v>44548</v>
      </c>
      <c r="C26" s="105">
        <f>'[11]406122'!A3</f>
        <v>406122</v>
      </c>
      <c r="D26" s="91" t="s">
        <v>356</v>
      </c>
      <c r="E26" s="91" t="s">
        <v>91</v>
      </c>
      <c r="F26" s="122">
        <v>67</v>
      </c>
      <c r="G26" s="134">
        <f>'[11]406122'!N70</f>
        <v>1686.7517499999999</v>
      </c>
      <c r="H26" s="283">
        <v>2530</v>
      </c>
      <c r="I26" s="283"/>
      <c r="J26" s="135">
        <f t="shared" si="0"/>
        <v>4267481.9274999993</v>
      </c>
      <c r="L26"/>
    </row>
    <row r="27" spans="1:12" ht="33.75" customHeight="1" x14ac:dyDescent="0.25">
      <c r="A27" s="88">
        <f t="shared" si="1"/>
        <v>10</v>
      </c>
      <c r="B27" s="89">
        <f>'[11]403913'!E3</f>
        <v>44548</v>
      </c>
      <c r="C27" s="105">
        <f>'[11]403913'!A3</f>
        <v>403913</v>
      </c>
      <c r="D27" s="91" t="s">
        <v>356</v>
      </c>
      <c r="E27" s="91" t="s">
        <v>91</v>
      </c>
      <c r="F27" s="122">
        <v>65</v>
      </c>
      <c r="G27" s="134">
        <f>'[11]403913'!N68</f>
        <v>1237.731</v>
      </c>
      <c r="H27" s="283">
        <v>2530</v>
      </c>
      <c r="I27" s="283"/>
      <c r="J27" s="135">
        <f t="shared" si="0"/>
        <v>3131459.43</v>
      </c>
      <c r="L27"/>
    </row>
    <row r="28" spans="1:12" ht="33.75" customHeight="1" x14ac:dyDescent="0.25">
      <c r="A28" s="88">
        <f t="shared" si="1"/>
        <v>11</v>
      </c>
      <c r="B28" s="89">
        <f>'[11]402686'!E3</f>
        <v>44548</v>
      </c>
      <c r="C28" s="105">
        <f>'[11]402686'!A3</f>
        <v>402686</v>
      </c>
      <c r="D28" s="91" t="s">
        <v>356</v>
      </c>
      <c r="E28" s="91" t="s">
        <v>91</v>
      </c>
      <c r="F28" s="122">
        <v>241</v>
      </c>
      <c r="G28" s="134">
        <f>'[11]402686'!N244</f>
        <v>4407.4604999999983</v>
      </c>
      <c r="H28" s="283">
        <v>2530</v>
      </c>
      <c r="I28" s="283"/>
      <c r="J28" s="135">
        <f t="shared" si="0"/>
        <v>11150875.064999996</v>
      </c>
      <c r="L28"/>
    </row>
    <row r="29" spans="1:12" ht="33.75" customHeight="1" x14ac:dyDescent="0.25">
      <c r="A29" s="88">
        <f t="shared" si="1"/>
        <v>12</v>
      </c>
      <c r="B29" s="89">
        <f>'[11]402689'!E3</f>
        <v>44548</v>
      </c>
      <c r="C29" s="105">
        <f>'[11]402689'!A3</f>
        <v>402689</v>
      </c>
      <c r="D29" s="91" t="s">
        <v>356</v>
      </c>
      <c r="E29" s="91" t="s">
        <v>91</v>
      </c>
      <c r="F29" s="122">
        <v>16</v>
      </c>
      <c r="G29" s="134">
        <f>'[11]402689'!N19</f>
        <v>299.84625</v>
      </c>
      <c r="H29" s="283">
        <v>2530</v>
      </c>
      <c r="I29" s="283"/>
      <c r="J29" s="135">
        <f t="shared" si="0"/>
        <v>758611.01249999995</v>
      </c>
      <c r="L29"/>
    </row>
    <row r="30" spans="1:12" ht="33.75" customHeight="1" x14ac:dyDescent="0.25">
      <c r="A30" s="88">
        <f t="shared" si="1"/>
        <v>13</v>
      </c>
      <c r="B30" s="89">
        <f>'[11]406125'!E3</f>
        <v>44549</v>
      </c>
      <c r="C30" s="105">
        <f>'[11]406125'!A3</f>
        <v>406125</v>
      </c>
      <c r="D30" s="91" t="s">
        <v>356</v>
      </c>
      <c r="E30" s="91" t="s">
        <v>91</v>
      </c>
      <c r="F30" s="122">
        <v>63</v>
      </c>
      <c r="G30" s="134">
        <f>'[11]406125'!N66</f>
        <v>1718.8282499999998</v>
      </c>
      <c r="H30" s="283">
        <v>2530</v>
      </c>
      <c r="I30" s="283"/>
      <c r="J30" s="135">
        <f t="shared" si="0"/>
        <v>4348635.4724999992</v>
      </c>
      <c r="L30"/>
    </row>
    <row r="31" spans="1:12" ht="33.75" customHeight="1" x14ac:dyDescent="0.25">
      <c r="A31" s="88">
        <f t="shared" si="1"/>
        <v>14</v>
      </c>
      <c r="B31" s="89">
        <f>'[11]403915'!E3</f>
        <v>44549</v>
      </c>
      <c r="C31" s="105">
        <f>'[11]403915'!A3</f>
        <v>403915</v>
      </c>
      <c r="D31" s="91" t="s">
        <v>356</v>
      </c>
      <c r="E31" s="91" t="s">
        <v>91</v>
      </c>
      <c r="F31" s="122">
        <v>57</v>
      </c>
      <c r="G31" s="134">
        <f>'[11]403915'!N60</f>
        <v>945.83175000000017</v>
      </c>
      <c r="H31" s="283">
        <v>2530</v>
      </c>
      <c r="I31" s="283"/>
      <c r="J31" s="135">
        <f t="shared" si="0"/>
        <v>2392954.3275000006</v>
      </c>
      <c r="L31"/>
    </row>
    <row r="32" spans="1:12" ht="33.75" customHeight="1" x14ac:dyDescent="0.25">
      <c r="A32" s="88">
        <f t="shared" si="1"/>
        <v>15</v>
      </c>
      <c r="B32" s="89">
        <f>'[11]402694'!E3</f>
        <v>44549</v>
      </c>
      <c r="C32" s="105">
        <f>'[11]402694'!A3</f>
        <v>402694</v>
      </c>
      <c r="D32" s="91" t="s">
        <v>356</v>
      </c>
      <c r="E32" s="91" t="s">
        <v>91</v>
      </c>
      <c r="F32" s="122">
        <v>267</v>
      </c>
      <c r="G32" s="134">
        <f>'[11]402694'!N270</f>
        <v>4980.0477500000006</v>
      </c>
      <c r="H32" s="283">
        <v>2530</v>
      </c>
      <c r="I32" s="283"/>
      <c r="J32" s="135">
        <f t="shared" si="0"/>
        <v>12599520.807500001</v>
      </c>
      <c r="L32"/>
    </row>
    <row r="33" spans="1:12" ht="33.75" customHeight="1" x14ac:dyDescent="0.25">
      <c r="A33" s="88">
        <f t="shared" si="1"/>
        <v>16</v>
      </c>
      <c r="B33" s="89">
        <f>'[11]403977'!E3</f>
        <v>44550</v>
      </c>
      <c r="C33" s="105">
        <f>'[11]403977'!A3</f>
        <v>403977</v>
      </c>
      <c r="D33" s="91" t="s">
        <v>356</v>
      </c>
      <c r="E33" s="91" t="s">
        <v>91</v>
      </c>
      <c r="F33" s="122">
        <v>27</v>
      </c>
      <c r="G33" s="134">
        <f>'[11]403977'!N30</f>
        <v>737.6077499999999</v>
      </c>
      <c r="H33" s="283">
        <v>2530</v>
      </c>
      <c r="I33" s="283"/>
      <c r="J33" s="135">
        <f t="shared" si="0"/>
        <v>1866147.6074999997</v>
      </c>
      <c r="L33"/>
    </row>
    <row r="34" spans="1:12" ht="33.75" customHeight="1" x14ac:dyDescent="0.25">
      <c r="A34" s="88">
        <f t="shared" si="1"/>
        <v>17</v>
      </c>
      <c r="B34" s="89">
        <f>'[11]403918'!E3</f>
        <v>44550</v>
      </c>
      <c r="C34" s="105">
        <f>'[11]403918'!A3</f>
        <v>403918</v>
      </c>
      <c r="D34" s="91" t="s">
        <v>356</v>
      </c>
      <c r="E34" s="91" t="s">
        <v>91</v>
      </c>
      <c r="F34" s="122">
        <v>20</v>
      </c>
      <c r="G34" s="134">
        <f>'[11]403918'!N23</f>
        <v>306.79349999999994</v>
      </c>
      <c r="H34" s="283">
        <v>2530</v>
      </c>
      <c r="I34" s="283"/>
      <c r="J34" s="135">
        <f t="shared" si="0"/>
        <v>776187.55499999982</v>
      </c>
      <c r="L34"/>
    </row>
    <row r="35" spans="1:12" ht="33.75" customHeight="1" x14ac:dyDescent="0.25">
      <c r="A35" s="88">
        <f t="shared" si="1"/>
        <v>18</v>
      </c>
      <c r="B35" s="89">
        <f>'[11]402698'!E3</f>
        <v>44550</v>
      </c>
      <c r="C35" s="105">
        <f>'[11]402698'!A3</f>
        <v>402698</v>
      </c>
      <c r="D35" s="91" t="s">
        <v>356</v>
      </c>
      <c r="E35" s="91" t="s">
        <v>91</v>
      </c>
      <c r="F35" s="122">
        <v>120</v>
      </c>
      <c r="G35" s="134">
        <f>'[11]402698'!N123</f>
        <v>2543.924500000001</v>
      </c>
      <c r="H35" s="283">
        <v>2530</v>
      </c>
      <c r="I35" s="283"/>
      <c r="J35" s="135">
        <f t="shared" si="0"/>
        <v>6436128.9850000022</v>
      </c>
      <c r="L35"/>
    </row>
    <row r="36" spans="1:12" ht="33.75" customHeight="1" x14ac:dyDescent="0.25">
      <c r="A36" s="88">
        <f t="shared" si="1"/>
        <v>19</v>
      </c>
      <c r="B36" s="89">
        <f>'[11]403979'!E3</f>
        <v>44551</v>
      </c>
      <c r="C36" s="105">
        <f>'[11]403979'!A3</f>
        <v>403979</v>
      </c>
      <c r="D36" s="91" t="s">
        <v>356</v>
      </c>
      <c r="E36" s="91" t="s">
        <v>91</v>
      </c>
      <c r="F36" s="122">
        <v>54</v>
      </c>
      <c r="G36" s="134">
        <f>'[11]403979'!N57</f>
        <v>1430.8655000000003</v>
      </c>
      <c r="H36" s="283">
        <v>2530</v>
      </c>
      <c r="I36" s="283"/>
      <c r="J36" s="135">
        <f t="shared" si="0"/>
        <v>3620089.7150000008</v>
      </c>
      <c r="L36"/>
    </row>
    <row r="37" spans="1:12" ht="33.75" customHeight="1" x14ac:dyDescent="0.25">
      <c r="A37" s="88">
        <f t="shared" si="1"/>
        <v>20</v>
      </c>
      <c r="B37" s="89">
        <f>'[11]403980'!E3</f>
        <v>44551</v>
      </c>
      <c r="C37" s="105">
        <f>'[11]403980'!A3</f>
        <v>403980</v>
      </c>
      <c r="D37" s="91" t="s">
        <v>356</v>
      </c>
      <c r="E37" s="91" t="s">
        <v>91</v>
      </c>
      <c r="F37" s="122">
        <v>46</v>
      </c>
      <c r="G37" s="134">
        <f>'[11]403980'!N49</f>
        <v>1486.5864999999997</v>
      </c>
      <c r="H37" s="283">
        <v>2530</v>
      </c>
      <c r="I37" s="283"/>
      <c r="J37" s="135">
        <f t="shared" si="0"/>
        <v>3761063.8449999993</v>
      </c>
      <c r="L37"/>
    </row>
    <row r="38" spans="1:12" ht="33.75" customHeight="1" x14ac:dyDescent="0.25">
      <c r="A38" s="88">
        <f t="shared" si="1"/>
        <v>21</v>
      </c>
      <c r="B38" s="89">
        <f>'[11]403920'!E3</f>
        <v>44551</v>
      </c>
      <c r="C38" s="105">
        <f>'[11]403920'!A3</f>
        <v>403920</v>
      </c>
      <c r="D38" s="91" t="s">
        <v>356</v>
      </c>
      <c r="E38" s="91" t="s">
        <v>91</v>
      </c>
      <c r="F38" s="122">
        <v>82</v>
      </c>
      <c r="G38" s="134">
        <f>'[11]403920'!N85</f>
        <v>1600.4920000000002</v>
      </c>
      <c r="H38" s="283">
        <v>2530</v>
      </c>
      <c r="I38" s="283"/>
      <c r="J38" s="135">
        <f t="shared" si="0"/>
        <v>4049244.7600000007</v>
      </c>
      <c r="L38"/>
    </row>
    <row r="39" spans="1:12" ht="33.75" customHeight="1" x14ac:dyDescent="0.25">
      <c r="A39" s="88">
        <f t="shared" si="1"/>
        <v>22</v>
      </c>
      <c r="B39" s="89">
        <f>'[11]402906'!E3</f>
        <v>44551</v>
      </c>
      <c r="C39" s="105">
        <f>'[11]402906'!A3</f>
        <v>402906</v>
      </c>
      <c r="D39" s="91" t="s">
        <v>356</v>
      </c>
      <c r="E39" s="91" t="s">
        <v>91</v>
      </c>
      <c r="F39" s="122">
        <v>8</v>
      </c>
      <c r="G39" s="134">
        <f>'[11]402906'!N11</f>
        <v>154.65600000000001</v>
      </c>
      <c r="H39" s="283">
        <v>2530</v>
      </c>
      <c r="I39" s="283"/>
      <c r="J39" s="135">
        <f t="shared" si="0"/>
        <v>391279.68</v>
      </c>
      <c r="L39"/>
    </row>
    <row r="40" spans="1:12" ht="33.75" customHeight="1" x14ac:dyDescent="0.25">
      <c r="A40" s="88">
        <f t="shared" si="1"/>
        <v>23</v>
      </c>
      <c r="B40" s="89">
        <f>'[11]402706'!E3</f>
        <v>44551</v>
      </c>
      <c r="C40" s="105">
        <f>'[11]402706'!A3</f>
        <v>402706</v>
      </c>
      <c r="D40" s="91" t="s">
        <v>356</v>
      </c>
      <c r="E40" s="91" t="s">
        <v>91</v>
      </c>
      <c r="F40" s="122">
        <v>5</v>
      </c>
      <c r="G40" s="134">
        <f>'[11]402706'!N8</f>
        <v>56.18</v>
      </c>
      <c r="H40" s="283">
        <v>2530</v>
      </c>
      <c r="I40" s="283"/>
      <c r="J40" s="135">
        <f t="shared" si="0"/>
        <v>142135.4</v>
      </c>
      <c r="L40"/>
    </row>
    <row r="41" spans="1:12" ht="33.75" customHeight="1" x14ac:dyDescent="0.25">
      <c r="A41" s="88">
        <f t="shared" si="1"/>
        <v>24</v>
      </c>
      <c r="B41" s="89">
        <f>'[11]402703'!E3</f>
        <v>44551</v>
      </c>
      <c r="C41" s="105">
        <f>'[11]402703'!A3</f>
        <v>402703</v>
      </c>
      <c r="D41" s="91" t="s">
        <v>356</v>
      </c>
      <c r="E41" s="91" t="s">
        <v>91</v>
      </c>
      <c r="F41" s="122">
        <v>284</v>
      </c>
      <c r="G41" s="134">
        <f>'[11]402703'!N287</f>
        <v>7643.7077500000014</v>
      </c>
      <c r="H41" s="283">
        <v>2530</v>
      </c>
      <c r="I41" s="283"/>
      <c r="J41" s="135">
        <f t="shared" si="0"/>
        <v>19338580.607500002</v>
      </c>
      <c r="L41"/>
    </row>
    <row r="42" spans="1:12" ht="33.75" customHeight="1" x14ac:dyDescent="0.25">
      <c r="A42" s="88">
        <f t="shared" si="1"/>
        <v>25</v>
      </c>
      <c r="B42" s="89">
        <f>'[11]403922'!E3</f>
        <v>44552</v>
      </c>
      <c r="C42" s="105">
        <f>'[11]403922'!A3</f>
        <v>403922</v>
      </c>
      <c r="D42" s="91" t="s">
        <v>356</v>
      </c>
      <c r="E42" s="91" t="s">
        <v>91</v>
      </c>
      <c r="F42" s="122">
        <v>70</v>
      </c>
      <c r="G42" s="134">
        <f>'[11]403922'!N73</f>
        <v>1272.9582499999999</v>
      </c>
      <c r="H42" s="283">
        <v>2530</v>
      </c>
      <c r="I42" s="283"/>
      <c r="J42" s="135">
        <f t="shared" si="0"/>
        <v>3220584.3724999996</v>
      </c>
      <c r="L42"/>
    </row>
    <row r="43" spans="1:12" ht="33.75" customHeight="1" x14ac:dyDescent="0.25">
      <c r="A43" s="88">
        <f t="shared" si="1"/>
        <v>26</v>
      </c>
      <c r="B43" s="89">
        <f>'[11]403982'!E3</f>
        <v>44552</v>
      </c>
      <c r="C43" s="105">
        <f>'[11]403982'!A3</f>
        <v>403982</v>
      </c>
      <c r="D43" s="91" t="s">
        <v>356</v>
      </c>
      <c r="E43" s="91" t="s">
        <v>91</v>
      </c>
      <c r="F43" s="122">
        <v>98</v>
      </c>
      <c r="G43" s="134">
        <f>'[11]403982'!N101</f>
        <v>2075.6714999999999</v>
      </c>
      <c r="H43" s="283">
        <v>2530</v>
      </c>
      <c r="I43" s="283"/>
      <c r="J43" s="135">
        <f t="shared" si="0"/>
        <v>5251448.8949999996</v>
      </c>
      <c r="L43"/>
    </row>
    <row r="44" spans="1:12" ht="33.75" customHeight="1" x14ac:dyDescent="0.25">
      <c r="A44" s="88">
        <f t="shared" si="1"/>
        <v>27</v>
      </c>
      <c r="B44" s="89">
        <f>'[11]402712'!E3</f>
        <v>44552</v>
      </c>
      <c r="C44" s="105">
        <f>'[11]402712'!A3</f>
        <v>402712</v>
      </c>
      <c r="D44" s="91" t="s">
        <v>356</v>
      </c>
      <c r="E44" s="91" t="s">
        <v>91</v>
      </c>
      <c r="F44" s="122">
        <v>332</v>
      </c>
      <c r="G44" s="134">
        <f>'[11]402712'!N335</f>
        <v>7304.304750000003</v>
      </c>
      <c r="H44" s="283">
        <v>2530</v>
      </c>
      <c r="I44" s="283"/>
      <c r="J44" s="135">
        <f t="shared" si="0"/>
        <v>18479891.017500006</v>
      </c>
      <c r="L44"/>
    </row>
    <row r="45" spans="1:12" ht="33.75" customHeight="1" x14ac:dyDescent="0.25">
      <c r="A45" s="88">
        <f t="shared" si="1"/>
        <v>28</v>
      </c>
      <c r="B45" s="89">
        <f>'[11]403984'!E3</f>
        <v>44553</v>
      </c>
      <c r="C45" s="105">
        <f>'[11]403984'!A3</f>
        <v>403984</v>
      </c>
      <c r="D45" s="91" t="s">
        <v>356</v>
      </c>
      <c r="E45" s="91" t="s">
        <v>91</v>
      </c>
      <c r="F45" s="122">
        <v>86</v>
      </c>
      <c r="G45" s="134">
        <f>'[11]403984'!N89</f>
        <v>1832.3847499999999</v>
      </c>
      <c r="H45" s="283">
        <v>2530</v>
      </c>
      <c r="I45" s="283"/>
      <c r="J45" s="135">
        <f t="shared" si="0"/>
        <v>4635933.4174999995</v>
      </c>
      <c r="L45"/>
    </row>
    <row r="46" spans="1:12" ht="33.75" customHeight="1" x14ac:dyDescent="0.25">
      <c r="A46" s="88">
        <f t="shared" si="1"/>
        <v>29</v>
      </c>
      <c r="B46" s="89">
        <f>'[11]403926'!E3</f>
        <v>44553</v>
      </c>
      <c r="C46" s="105">
        <f>'[11]403926'!A3</f>
        <v>403926</v>
      </c>
      <c r="D46" s="91" t="s">
        <v>356</v>
      </c>
      <c r="E46" s="91" t="s">
        <v>91</v>
      </c>
      <c r="F46" s="122">
        <v>56</v>
      </c>
      <c r="G46" s="134">
        <f>'[11]403926'!N59</f>
        <v>1132.0362500000001</v>
      </c>
      <c r="H46" s="283">
        <v>2530</v>
      </c>
      <c r="I46" s="283"/>
      <c r="J46" s="135">
        <f t="shared" si="0"/>
        <v>2864051.7125000004</v>
      </c>
      <c r="L46"/>
    </row>
    <row r="47" spans="1:12" ht="33.75" customHeight="1" x14ac:dyDescent="0.25">
      <c r="A47" s="88">
        <f t="shared" si="1"/>
        <v>30</v>
      </c>
      <c r="B47" s="89">
        <f>'[11]402714'!E3</f>
        <v>44553</v>
      </c>
      <c r="C47" s="105">
        <f>'[11]402714'!A3</f>
        <v>402714</v>
      </c>
      <c r="D47" s="91" t="s">
        <v>356</v>
      </c>
      <c r="E47" s="91" t="s">
        <v>91</v>
      </c>
      <c r="F47" s="122">
        <v>313</v>
      </c>
      <c r="G47" s="134">
        <f>'[11]402714'!N316</f>
        <v>7741.0092500000046</v>
      </c>
      <c r="H47" s="283">
        <v>2530</v>
      </c>
      <c r="I47" s="283"/>
      <c r="J47" s="135">
        <f t="shared" si="0"/>
        <v>19584753.402500011</v>
      </c>
      <c r="L47"/>
    </row>
    <row r="48" spans="1:12" ht="33.75" customHeight="1" x14ac:dyDescent="0.25">
      <c r="A48" s="88">
        <f t="shared" si="1"/>
        <v>31</v>
      </c>
      <c r="B48" s="89">
        <f>'[11]403986'!E3</f>
        <v>44554</v>
      </c>
      <c r="C48" s="105">
        <f>'[11]403986'!A3</f>
        <v>403986</v>
      </c>
      <c r="D48" s="91" t="s">
        <v>356</v>
      </c>
      <c r="E48" s="91" t="s">
        <v>91</v>
      </c>
      <c r="F48" s="122">
        <v>65</v>
      </c>
      <c r="G48" s="134">
        <f>'[11]403986'!N68</f>
        <v>1963.0729999999999</v>
      </c>
      <c r="H48" s="283">
        <v>2530</v>
      </c>
      <c r="I48" s="283"/>
      <c r="J48" s="135">
        <f t="shared" si="0"/>
        <v>4966574.6899999995</v>
      </c>
      <c r="L48"/>
    </row>
    <row r="49" spans="1:12" ht="33.75" customHeight="1" x14ac:dyDescent="0.25">
      <c r="A49" s="88">
        <f t="shared" si="1"/>
        <v>32</v>
      </c>
      <c r="B49" s="89">
        <f>'[11]403929'!E3</f>
        <v>44554</v>
      </c>
      <c r="C49" s="105">
        <f>'[11]403929'!A3</f>
        <v>403929</v>
      </c>
      <c r="D49" s="91" t="s">
        <v>356</v>
      </c>
      <c r="E49" s="91" t="s">
        <v>91</v>
      </c>
      <c r="F49" s="122">
        <v>60</v>
      </c>
      <c r="G49" s="134">
        <f>'[11]403929'!N63</f>
        <v>1158.4940000000001</v>
      </c>
      <c r="H49" s="283">
        <v>2530</v>
      </c>
      <c r="I49" s="283"/>
      <c r="J49" s="135">
        <f t="shared" si="0"/>
        <v>2930989.8200000003</v>
      </c>
      <c r="L49"/>
    </row>
    <row r="50" spans="1:12" ht="33.75" customHeight="1" x14ac:dyDescent="0.25">
      <c r="A50" s="88">
        <f t="shared" si="1"/>
        <v>33</v>
      </c>
      <c r="B50" s="89">
        <f>'[11]402723'!E3</f>
        <v>44554</v>
      </c>
      <c r="C50" s="105">
        <f>'[11]402723'!A3</f>
        <v>402723</v>
      </c>
      <c r="D50" s="91" t="s">
        <v>356</v>
      </c>
      <c r="E50" s="91" t="s">
        <v>91</v>
      </c>
      <c r="F50" s="122">
        <v>251</v>
      </c>
      <c r="G50" s="134">
        <f>'[11]402723'!N254</f>
        <v>5591.2474999999986</v>
      </c>
      <c r="H50" s="283">
        <v>2530</v>
      </c>
      <c r="I50" s="283"/>
      <c r="J50" s="135">
        <f t="shared" si="0"/>
        <v>14145856.174999997</v>
      </c>
      <c r="L50"/>
    </row>
    <row r="51" spans="1:12" ht="33.75" customHeight="1" x14ac:dyDescent="0.25">
      <c r="A51" s="88">
        <f t="shared" si="1"/>
        <v>34</v>
      </c>
      <c r="B51" s="89">
        <f>'[11]403988'!E3</f>
        <v>44555</v>
      </c>
      <c r="C51" s="105">
        <f>'[11]403988'!A3</f>
        <v>403988</v>
      </c>
      <c r="D51" s="91" t="s">
        <v>356</v>
      </c>
      <c r="E51" s="91" t="s">
        <v>91</v>
      </c>
      <c r="F51" s="122">
        <v>57</v>
      </c>
      <c r="G51" s="134">
        <f>'[11]403988'!N60</f>
        <v>1278.1822499999998</v>
      </c>
      <c r="H51" s="283">
        <v>2530</v>
      </c>
      <c r="I51" s="283"/>
      <c r="J51" s="135">
        <f t="shared" si="0"/>
        <v>3233801.0924999998</v>
      </c>
      <c r="L51"/>
    </row>
    <row r="52" spans="1:12" ht="33.75" customHeight="1" x14ac:dyDescent="0.25">
      <c r="A52" s="88">
        <f t="shared" si="1"/>
        <v>35</v>
      </c>
      <c r="B52" s="89">
        <f>'[11]403932'!E3</f>
        <v>44555</v>
      </c>
      <c r="C52" s="105">
        <f>'[11]403932'!A3</f>
        <v>403932</v>
      </c>
      <c r="D52" s="91" t="s">
        <v>356</v>
      </c>
      <c r="E52" s="91" t="s">
        <v>91</v>
      </c>
      <c r="F52" s="122">
        <v>44</v>
      </c>
      <c r="G52" s="134">
        <f>'[11]403932'!N47</f>
        <v>694.4777499999999</v>
      </c>
      <c r="H52" s="283">
        <v>2530</v>
      </c>
      <c r="I52" s="283"/>
      <c r="J52" s="135">
        <f t="shared" si="0"/>
        <v>1757028.7074999998</v>
      </c>
      <c r="L52"/>
    </row>
    <row r="53" spans="1:12" ht="33.75" customHeight="1" x14ac:dyDescent="0.25">
      <c r="A53" s="88">
        <f t="shared" si="1"/>
        <v>36</v>
      </c>
      <c r="B53" s="89">
        <f>'[11]402732'!E3</f>
        <v>44555</v>
      </c>
      <c r="C53" s="105">
        <f>'[11]402732'!A3</f>
        <v>402732</v>
      </c>
      <c r="D53" s="91" t="s">
        <v>356</v>
      </c>
      <c r="E53" s="91" t="s">
        <v>91</v>
      </c>
      <c r="F53" s="122">
        <v>267</v>
      </c>
      <c r="G53" s="134">
        <f>'[11]402732'!N270</f>
        <v>5857.176999999997</v>
      </c>
      <c r="H53" s="283">
        <v>2530</v>
      </c>
      <c r="I53" s="283"/>
      <c r="J53" s="135">
        <f t="shared" si="0"/>
        <v>14818657.809999993</v>
      </c>
      <c r="L53"/>
    </row>
    <row r="54" spans="1:12" ht="33.75" customHeight="1" x14ac:dyDescent="0.25">
      <c r="A54" s="88">
        <f t="shared" si="1"/>
        <v>37</v>
      </c>
      <c r="B54" s="89">
        <f>'[11]402107'!E3</f>
        <v>44556</v>
      </c>
      <c r="C54" s="105">
        <f>'[11]402107'!A3</f>
        <v>402107</v>
      </c>
      <c r="D54" s="91" t="s">
        <v>356</v>
      </c>
      <c r="E54" s="91" t="s">
        <v>91</v>
      </c>
      <c r="F54" s="122">
        <v>25</v>
      </c>
      <c r="G54" s="134">
        <f>'[11]402107'!N28</f>
        <v>465.22075000000001</v>
      </c>
      <c r="H54" s="283">
        <v>2530</v>
      </c>
      <c r="I54" s="283"/>
      <c r="J54" s="135">
        <f t="shared" si="0"/>
        <v>1177008.4975000001</v>
      </c>
      <c r="L54"/>
    </row>
    <row r="55" spans="1:12" ht="33.75" customHeight="1" x14ac:dyDescent="0.25">
      <c r="A55" s="88">
        <f t="shared" si="1"/>
        <v>38</v>
      </c>
      <c r="B55" s="89">
        <f>'[11]403990'!E3</f>
        <v>44556</v>
      </c>
      <c r="C55" s="105">
        <f>'[11]403990'!A3</f>
        <v>403990</v>
      </c>
      <c r="D55" s="91" t="s">
        <v>356</v>
      </c>
      <c r="E55" s="91" t="s">
        <v>91</v>
      </c>
      <c r="F55" s="122">
        <v>47</v>
      </c>
      <c r="G55" s="134">
        <f>'[11]403990'!N50</f>
        <v>1206.80125</v>
      </c>
      <c r="H55" s="283">
        <v>2530</v>
      </c>
      <c r="I55" s="283"/>
      <c r="J55" s="135">
        <f t="shared" si="0"/>
        <v>3053207.1625000001</v>
      </c>
      <c r="L55"/>
    </row>
    <row r="56" spans="1:12" ht="33.75" customHeight="1" x14ac:dyDescent="0.25">
      <c r="A56" s="88">
        <f t="shared" si="1"/>
        <v>39</v>
      </c>
      <c r="B56" s="89">
        <f>'[11]402737'!E3</f>
        <v>44556</v>
      </c>
      <c r="C56" s="105">
        <f>'[11]402737'!A3</f>
        <v>402737</v>
      </c>
      <c r="D56" s="91" t="s">
        <v>356</v>
      </c>
      <c r="E56" s="91" t="s">
        <v>91</v>
      </c>
      <c r="F56" s="122">
        <v>192</v>
      </c>
      <c r="G56" s="134">
        <f>'[11]402737'!N195</f>
        <v>5038.3402500000029</v>
      </c>
      <c r="H56" s="283">
        <v>2530</v>
      </c>
      <c r="I56" s="283"/>
      <c r="J56" s="135">
        <f t="shared" si="0"/>
        <v>12747000.832500007</v>
      </c>
      <c r="L56"/>
    </row>
    <row r="57" spans="1:12" ht="33.75" customHeight="1" x14ac:dyDescent="0.25">
      <c r="A57" s="88">
        <f t="shared" si="1"/>
        <v>40</v>
      </c>
      <c r="B57" s="89">
        <f>'[11]406129'!E3</f>
        <v>44557</v>
      </c>
      <c r="C57" s="105">
        <f>'[11]406129'!A3</f>
        <v>406129</v>
      </c>
      <c r="D57" s="91" t="s">
        <v>356</v>
      </c>
      <c r="E57" s="91" t="s">
        <v>91</v>
      </c>
      <c r="F57" s="122">
        <v>35</v>
      </c>
      <c r="G57" s="134">
        <f>'[11]406129'!N38</f>
        <v>978.62875000000008</v>
      </c>
      <c r="H57" s="283">
        <v>2530</v>
      </c>
      <c r="I57" s="283"/>
      <c r="J57" s="135">
        <f t="shared" si="0"/>
        <v>2475930.7375000003</v>
      </c>
      <c r="L57"/>
    </row>
    <row r="58" spans="1:12" ht="33.75" customHeight="1" x14ac:dyDescent="0.25">
      <c r="A58" s="88">
        <f t="shared" si="1"/>
        <v>41</v>
      </c>
      <c r="B58" s="89">
        <f>'[11]403934'!E3</f>
        <v>44557</v>
      </c>
      <c r="C58" s="105">
        <f>'[11]403934'!A3</f>
        <v>403934</v>
      </c>
      <c r="D58" s="91" t="s">
        <v>356</v>
      </c>
      <c r="E58" s="91" t="s">
        <v>91</v>
      </c>
      <c r="F58" s="122">
        <v>28</v>
      </c>
      <c r="G58" s="134">
        <f>'[11]403934'!N31</f>
        <v>494.01825000000002</v>
      </c>
      <c r="H58" s="283">
        <v>2530</v>
      </c>
      <c r="I58" s="283"/>
      <c r="J58" s="135">
        <f t="shared" si="0"/>
        <v>1249866.1725000001</v>
      </c>
      <c r="L58"/>
    </row>
    <row r="59" spans="1:12" ht="33.75" customHeight="1" x14ac:dyDescent="0.25">
      <c r="A59" s="88">
        <f t="shared" si="1"/>
        <v>42</v>
      </c>
      <c r="B59" s="89">
        <f>'[11]402740'!E3</f>
        <v>44557</v>
      </c>
      <c r="C59" s="105">
        <f>'[11]402740'!A3</f>
        <v>402740</v>
      </c>
      <c r="D59" s="91" t="s">
        <v>356</v>
      </c>
      <c r="E59" s="91" t="s">
        <v>91</v>
      </c>
      <c r="F59" s="122">
        <v>79</v>
      </c>
      <c r="G59" s="134">
        <f>'[11]402740'!N82</f>
        <v>1865.3179999999998</v>
      </c>
      <c r="H59" s="283">
        <v>2530</v>
      </c>
      <c r="I59" s="283"/>
      <c r="J59" s="135">
        <f t="shared" si="0"/>
        <v>4719254.5399999991</v>
      </c>
      <c r="L59"/>
    </row>
    <row r="60" spans="1:12" ht="33.75" customHeight="1" x14ac:dyDescent="0.25">
      <c r="A60" s="88">
        <f t="shared" si="1"/>
        <v>43</v>
      </c>
      <c r="B60" s="89">
        <f>'[11]406131'!E3</f>
        <v>44558</v>
      </c>
      <c r="C60" s="105">
        <f>'[11]406131'!A3</f>
        <v>406131</v>
      </c>
      <c r="D60" s="91" t="s">
        <v>356</v>
      </c>
      <c r="E60" s="91" t="s">
        <v>91</v>
      </c>
      <c r="F60" s="122">
        <v>88</v>
      </c>
      <c r="G60" s="134">
        <f>'[11]406131'!N91</f>
        <v>2508.7459999999992</v>
      </c>
      <c r="H60" s="283">
        <v>2530</v>
      </c>
      <c r="I60" s="283"/>
      <c r="J60" s="135">
        <f t="shared" si="0"/>
        <v>6347127.379999998</v>
      </c>
      <c r="L60"/>
    </row>
    <row r="61" spans="1:12" ht="33.75" customHeight="1" x14ac:dyDescent="0.25">
      <c r="A61" s="88">
        <f t="shared" si="1"/>
        <v>44</v>
      </c>
      <c r="B61" s="89">
        <f>'[11]402108'!E3</f>
        <v>44558</v>
      </c>
      <c r="C61" s="105">
        <f>'[11]402108'!A3</f>
        <v>402108</v>
      </c>
      <c r="D61" s="91" t="s">
        <v>356</v>
      </c>
      <c r="E61" s="91" t="s">
        <v>91</v>
      </c>
      <c r="F61" s="122">
        <v>58</v>
      </c>
      <c r="G61" s="134">
        <f>'[11]402108'!N61</f>
        <v>1233.7435000000003</v>
      </c>
      <c r="H61" s="283">
        <v>2530</v>
      </c>
      <c r="I61" s="283"/>
      <c r="J61" s="135">
        <f t="shared" si="0"/>
        <v>3121371.0550000006</v>
      </c>
      <c r="L61"/>
    </row>
    <row r="62" spans="1:12" ht="33.75" customHeight="1" x14ac:dyDescent="0.25">
      <c r="A62" s="88">
        <f t="shared" si="1"/>
        <v>45</v>
      </c>
      <c r="B62" s="89">
        <f>'[11]402747'!E3</f>
        <v>44558</v>
      </c>
      <c r="C62" s="105">
        <f>'[11]402747'!A3</f>
        <v>402747</v>
      </c>
      <c r="D62" s="91" t="s">
        <v>356</v>
      </c>
      <c r="E62" s="91" t="s">
        <v>91</v>
      </c>
      <c r="F62" s="122">
        <v>160</v>
      </c>
      <c r="G62" s="134">
        <f>'[11]402747'!N163</f>
        <v>3718.3577500000015</v>
      </c>
      <c r="H62" s="283">
        <v>2530</v>
      </c>
      <c r="I62" s="283"/>
      <c r="J62" s="135">
        <f t="shared" si="0"/>
        <v>9407445.1075000037</v>
      </c>
      <c r="L62"/>
    </row>
    <row r="63" spans="1:12" ht="33.75" customHeight="1" x14ac:dyDescent="0.25">
      <c r="A63" s="88">
        <f t="shared" si="1"/>
        <v>46</v>
      </c>
      <c r="B63" s="89">
        <f>'[11]402749'!E3</f>
        <v>44558</v>
      </c>
      <c r="C63" s="105">
        <f>'[11]402749'!A3</f>
        <v>402749</v>
      </c>
      <c r="D63" s="91" t="s">
        <v>356</v>
      </c>
      <c r="E63" s="91" t="s">
        <v>91</v>
      </c>
      <c r="F63" s="122">
        <v>179</v>
      </c>
      <c r="G63" s="134">
        <f>'[11]402749'!N182</f>
        <v>3691.328500000001</v>
      </c>
      <c r="H63" s="283">
        <v>2530</v>
      </c>
      <c r="I63" s="283"/>
      <c r="J63" s="135">
        <f t="shared" si="0"/>
        <v>9339061.1050000023</v>
      </c>
      <c r="L63"/>
    </row>
    <row r="64" spans="1:12" ht="33.75" customHeight="1" x14ac:dyDescent="0.25">
      <c r="A64" s="88">
        <f t="shared" si="1"/>
        <v>47</v>
      </c>
      <c r="B64" s="89">
        <f>'[11]406133'!E3</f>
        <v>44559</v>
      </c>
      <c r="C64" s="105">
        <f>'[11]406133'!A3</f>
        <v>406133</v>
      </c>
      <c r="D64" s="91" t="s">
        <v>356</v>
      </c>
      <c r="E64" s="91" t="s">
        <v>91</v>
      </c>
      <c r="F64" s="122">
        <v>38</v>
      </c>
      <c r="G64" s="134">
        <f>'[11]406133'!N41</f>
        <v>753.75525000000005</v>
      </c>
      <c r="H64" s="283">
        <v>2530</v>
      </c>
      <c r="I64" s="283"/>
      <c r="J64" s="135">
        <f t="shared" si="0"/>
        <v>1907000.7825000002</v>
      </c>
      <c r="L64"/>
    </row>
    <row r="65" spans="1:12" ht="33.75" customHeight="1" x14ac:dyDescent="0.25">
      <c r="A65" s="88">
        <f t="shared" si="1"/>
        <v>48</v>
      </c>
      <c r="B65" s="89">
        <f>'[11]406137'!E3</f>
        <v>44559</v>
      </c>
      <c r="C65" s="105">
        <f>'[11]406137'!A3</f>
        <v>406137</v>
      </c>
      <c r="D65" s="91" t="s">
        <v>356</v>
      </c>
      <c r="E65" s="91" t="s">
        <v>91</v>
      </c>
      <c r="F65" s="122">
        <v>39</v>
      </c>
      <c r="G65" s="134">
        <f>'[11]406137'!N42</f>
        <v>886.9665</v>
      </c>
      <c r="H65" s="283">
        <v>2530</v>
      </c>
      <c r="I65" s="283"/>
      <c r="J65" s="135">
        <f t="shared" si="0"/>
        <v>2244025.2450000001</v>
      </c>
      <c r="L65"/>
    </row>
    <row r="66" spans="1:12" ht="33.75" customHeight="1" x14ac:dyDescent="0.25">
      <c r="A66" s="88">
        <f t="shared" si="1"/>
        <v>49</v>
      </c>
      <c r="B66" s="89">
        <f>'[11]403938'!E3</f>
        <v>44559</v>
      </c>
      <c r="C66" s="105">
        <f>'[11]403938'!A3</f>
        <v>403938</v>
      </c>
      <c r="D66" s="91" t="s">
        <v>356</v>
      </c>
      <c r="E66" s="91" t="s">
        <v>91</v>
      </c>
      <c r="F66" s="122">
        <v>58</v>
      </c>
      <c r="G66" s="134">
        <f>'[11]403938'!N61</f>
        <v>998.55025000000001</v>
      </c>
      <c r="H66" s="283">
        <v>2530</v>
      </c>
      <c r="I66" s="283"/>
      <c r="J66" s="135">
        <f t="shared" si="0"/>
        <v>2526332.1324999998</v>
      </c>
      <c r="L66"/>
    </row>
    <row r="67" spans="1:12" ht="33.75" customHeight="1" x14ac:dyDescent="0.25">
      <c r="A67" s="88">
        <f t="shared" si="1"/>
        <v>50</v>
      </c>
      <c r="B67" s="89">
        <f>'[11]402750'!E3</f>
        <v>44559</v>
      </c>
      <c r="C67" s="105">
        <f>'[11]402750'!A3</f>
        <v>402750</v>
      </c>
      <c r="D67" s="91" t="s">
        <v>356</v>
      </c>
      <c r="E67" s="91" t="s">
        <v>91</v>
      </c>
      <c r="F67" s="122">
        <v>317</v>
      </c>
      <c r="G67" s="134">
        <f>'[11]402750'!N320</f>
        <v>6895.3045000000038</v>
      </c>
      <c r="H67" s="283">
        <v>2530</v>
      </c>
      <c r="I67" s="283"/>
      <c r="J67" s="135">
        <f t="shared" si="0"/>
        <v>17445120.385000009</v>
      </c>
      <c r="L67"/>
    </row>
    <row r="68" spans="1:12" ht="33.75" customHeight="1" x14ac:dyDescent="0.25">
      <c r="A68" s="88">
        <f t="shared" si="1"/>
        <v>51</v>
      </c>
      <c r="B68" s="89">
        <f>'[11]403992'!E3</f>
        <v>44560</v>
      </c>
      <c r="C68" s="105">
        <f>'[11]403992'!A3</f>
        <v>403992</v>
      </c>
      <c r="D68" s="91" t="s">
        <v>356</v>
      </c>
      <c r="E68" s="91" t="s">
        <v>91</v>
      </c>
      <c r="F68" s="122">
        <v>61</v>
      </c>
      <c r="G68" s="134">
        <f>'[11]403992'!N64</f>
        <v>1307.37275</v>
      </c>
      <c r="H68" s="283">
        <v>2530</v>
      </c>
      <c r="I68" s="283"/>
      <c r="J68" s="135">
        <f t="shared" si="0"/>
        <v>3307653.0575000001</v>
      </c>
      <c r="L68"/>
    </row>
    <row r="69" spans="1:12" ht="33.75" customHeight="1" x14ac:dyDescent="0.25">
      <c r="A69" s="88">
        <f t="shared" si="1"/>
        <v>52</v>
      </c>
      <c r="B69" s="89">
        <f>'[11]402109'!E3</f>
        <v>44560</v>
      </c>
      <c r="C69" s="105">
        <f>'[11]402109'!A3</f>
        <v>402109</v>
      </c>
      <c r="D69" s="91" t="s">
        <v>356</v>
      </c>
      <c r="E69" s="91" t="s">
        <v>91</v>
      </c>
      <c r="F69" s="122">
        <v>40</v>
      </c>
      <c r="G69" s="134">
        <f>'[11]402109'!N43</f>
        <v>722.32100000000014</v>
      </c>
      <c r="H69" s="283">
        <v>2530</v>
      </c>
      <c r="I69" s="283"/>
      <c r="J69" s="135">
        <f t="shared" si="0"/>
        <v>1827472.1300000004</v>
      </c>
      <c r="L69"/>
    </row>
    <row r="70" spans="1:12" ht="33.75" customHeight="1" x14ac:dyDescent="0.25">
      <c r="A70" s="88">
        <f t="shared" si="1"/>
        <v>53</v>
      </c>
      <c r="B70" s="89">
        <f>'[11]402753'!E3</f>
        <v>44560</v>
      </c>
      <c r="C70" s="105">
        <f>'[11]402753'!A3</f>
        <v>402753</v>
      </c>
      <c r="D70" s="91" t="s">
        <v>356</v>
      </c>
      <c r="E70" s="91" t="s">
        <v>91</v>
      </c>
      <c r="F70" s="122">
        <v>273</v>
      </c>
      <c r="G70" s="134">
        <f>'[11]402753'!N276</f>
        <v>6106.9459999999999</v>
      </c>
      <c r="H70" s="283">
        <v>2530</v>
      </c>
      <c r="I70" s="283"/>
      <c r="J70" s="135">
        <f t="shared" si="0"/>
        <v>15450573.379999999</v>
      </c>
      <c r="L70"/>
    </row>
    <row r="71" spans="1:12" ht="33.75" customHeight="1" x14ac:dyDescent="0.25">
      <c r="A71" s="88">
        <f t="shared" si="1"/>
        <v>54</v>
      </c>
      <c r="B71" s="89">
        <f>'[11]403994'!E3</f>
        <v>44561</v>
      </c>
      <c r="C71" s="105">
        <f>'[11]403994'!A3</f>
        <v>403994</v>
      </c>
      <c r="D71" s="91" t="s">
        <v>356</v>
      </c>
      <c r="E71" s="91" t="s">
        <v>91</v>
      </c>
      <c r="F71" s="122">
        <v>70</v>
      </c>
      <c r="G71" s="134">
        <f>'[11]403994'!N73</f>
        <v>1372.6534999999999</v>
      </c>
      <c r="H71" s="283">
        <v>2530</v>
      </c>
      <c r="I71" s="283"/>
      <c r="J71" s="135">
        <f t="shared" si="0"/>
        <v>3472813.3549999995</v>
      </c>
      <c r="L71"/>
    </row>
    <row r="72" spans="1:12" ht="33.75" customHeight="1" x14ac:dyDescent="0.25">
      <c r="A72" s="88">
        <f t="shared" si="1"/>
        <v>55</v>
      </c>
      <c r="B72" s="89">
        <f>'[11]406138'!E3</f>
        <v>44561</v>
      </c>
      <c r="C72" s="105">
        <f>'[11]406138'!A3</f>
        <v>406138</v>
      </c>
      <c r="D72" s="91" t="s">
        <v>356</v>
      </c>
      <c r="E72" s="91" t="s">
        <v>91</v>
      </c>
      <c r="F72" s="122">
        <v>22</v>
      </c>
      <c r="G72" s="134">
        <f>'[11]406138'!N25</f>
        <v>695.83225000000004</v>
      </c>
      <c r="H72" s="283">
        <v>2530</v>
      </c>
      <c r="I72" s="283"/>
      <c r="J72" s="135">
        <f t="shared" si="0"/>
        <v>1760455.5925</v>
      </c>
      <c r="L72"/>
    </row>
    <row r="73" spans="1:12" ht="33.75" customHeight="1" x14ac:dyDescent="0.25">
      <c r="A73" s="88">
        <f t="shared" si="1"/>
        <v>56</v>
      </c>
      <c r="B73" s="89">
        <f>'[11]403939'!E3</f>
        <v>44561</v>
      </c>
      <c r="C73" s="105">
        <f>'[11]403939'!A3</f>
        <v>403939</v>
      </c>
      <c r="D73" s="91" t="s">
        <v>356</v>
      </c>
      <c r="E73" s="91" t="s">
        <v>91</v>
      </c>
      <c r="F73" s="122">
        <v>42</v>
      </c>
      <c r="G73" s="134">
        <f>'[11]403939'!N45</f>
        <v>823.85699999999974</v>
      </c>
      <c r="H73" s="283">
        <v>2530</v>
      </c>
      <c r="I73" s="283"/>
      <c r="J73" s="135">
        <f t="shared" si="0"/>
        <v>2084358.2099999993</v>
      </c>
      <c r="L73"/>
    </row>
    <row r="74" spans="1:12" ht="33.75" customHeight="1" x14ac:dyDescent="0.25">
      <c r="A74" s="88">
        <f t="shared" si="1"/>
        <v>57</v>
      </c>
      <c r="B74" s="89">
        <f>'[11]402757'!A3</f>
        <v>402757</v>
      </c>
      <c r="C74" s="105">
        <f>'[11]402757'!E3</f>
        <v>44561</v>
      </c>
      <c r="D74" s="91" t="s">
        <v>356</v>
      </c>
      <c r="E74" s="91" t="s">
        <v>91</v>
      </c>
      <c r="F74" s="122">
        <v>274</v>
      </c>
      <c r="G74" s="134">
        <f>'[11]402757'!N276</f>
        <v>6620.7025000000058</v>
      </c>
      <c r="H74" s="283">
        <v>2530</v>
      </c>
      <c r="I74" s="283"/>
      <c r="J74" s="135">
        <f t="shared" si="0"/>
        <v>16750377.325000014</v>
      </c>
      <c r="L74"/>
    </row>
    <row r="75" spans="1:12" ht="32.25" customHeight="1" thickBot="1" x14ac:dyDescent="0.3">
      <c r="A75" s="263" t="s">
        <v>29</v>
      </c>
      <c r="B75" s="264"/>
      <c r="C75" s="264"/>
      <c r="D75" s="264"/>
      <c r="E75" s="264"/>
      <c r="F75" s="264"/>
      <c r="G75" s="264"/>
      <c r="H75" s="264"/>
      <c r="I75" s="265"/>
      <c r="J75" s="95">
        <f>SUM(J18:J74)</f>
        <v>346009966.22500002</v>
      </c>
      <c r="L75" s="117"/>
    </row>
    <row r="76" spans="1:12" x14ac:dyDescent="0.25">
      <c r="A76" s="266"/>
      <c r="B76" s="266"/>
      <c r="C76" s="221"/>
      <c r="D76" s="221"/>
      <c r="E76" s="221"/>
      <c r="F76" s="221"/>
      <c r="G76" s="221"/>
      <c r="H76" s="97"/>
      <c r="I76" s="97"/>
      <c r="J76" s="29"/>
    </row>
    <row r="77" spans="1:12" x14ac:dyDescent="0.25">
      <c r="A77" s="221"/>
      <c r="B77" s="221"/>
      <c r="C77" s="221"/>
      <c r="D77" s="221"/>
      <c r="E77" s="221"/>
      <c r="F77" s="231"/>
      <c r="G77" s="28" t="s">
        <v>83</v>
      </c>
      <c r="H77" s="28"/>
      <c r="I77" s="97"/>
      <c r="J77" s="29">
        <f>J75*10%</f>
        <v>34600996.622500002</v>
      </c>
      <c r="L77" s="98"/>
    </row>
    <row r="78" spans="1:12" x14ac:dyDescent="0.25">
      <c r="A78" s="221"/>
      <c r="B78" s="221"/>
      <c r="C78" s="221"/>
      <c r="D78" s="221"/>
      <c r="E78" s="221"/>
      <c r="F78" s="221"/>
      <c r="G78" s="124" t="s">
        <v>84</v>
      </c>
      <c r="H78" s="124"/>
      <c r="I78" s="125"/>
      <c r="J78" s="126">
        <f>J75-J77</f>
        <v>311408969.60250002</v>
      </c>
      <c r="L78" s="98"/>
    </row>
    <row r="79" spans="1:12" x14ac:dyDescent="0.25">
      <c r="A79" s="221"/>
      <c r="B79" s="221"/>
      <c r="C79" s="221"/>
      <c r="D79" s="221"/>
      <c r="E79" s="221"/>
      <c r="F79" s="221"/>
      <c r="G79" s="28" t="s">
        <v>62</v>
      </c>
      <c r="H79" s="28"/>
      <c r="I79" s="98" t="e">
        <f>#REF!*1%</f>
        <v>#REF!</v>
      </c>
      <c r="J79" s="29">
        <f>J78*1%</f>
        <v>3114089.6960250004</v>
      </c>
    </row>
    <row r="80" spans="1:12" ht="16.5" thickBot="1" x14ac:dyDescent="0.3">
      <c r="A80" s="221"/>
      <c r="B80" s="221"/>
      <c r="C80" s="221"/>
      <c r="D80" s="221"/>
      <c r="E80" s="221"/>
      <c r="F80" s="221"/>
      <c r="G80" s="31" t="s">
        <v>31</v>
      </c>
      <c r="H80" s="31"/>
      <c r="I80" s="32">
        <f>I76*10%</f>
        <v>0</v>
      </c>
      <c r="J80" s="32">
        <f>J78*2%</f>
        <v>6228179.3920500008</v>
      </c>
    </row>
    <row r="81" spans="1:10" x14ac:dyDescent="0.25">
      <c r="E81" s="1"/>
      <c r="F81" s="1"/>
      <c r="G81" s="33" t="s">
        <v>85</v>
      </c>
      <c r="H81" s="33"/>
      <c r="I81" s="34" t="e">
        <f>I75+I79</f>
        <v>#REF!</v>
      </c>
      <c r="J81" s="34">
        <f>J78+J79-J80</f>
        <v>308294879.90647501</v>
      </c>
    </row>
    <row r="82" spans="1:10" x14ac:dyDescent="0.25">
      <c r="E82" s="1"/>
      <c r="F82" s="1"/>
      <c r="G82" s="33"/>
      <c r="H82" s="33"/>
      <c r="I82" s="34"/>
      <c r="J82" s="34"/>
    </row>
    <row r="83" spans="1:10" x14ac:dyDescent="0.25">
      <c r="A83" s="1" t="s">
        <v>357</v>
      </c>
      <c r="D83" s="1"/>
      <c r="E83" s="1"/>
      <c r="F83" s="1"/>
      <c r="G83" s="1"/>
      <c r="H83" s="33"/>
      <c r="I83" s="33"/>
      <c r="J83" s="34"/>
    </row>
    <row r="84" spans="1:10" x14ac:dyDescent="0.25">
      <c r="A84" s="127"/>
      <c r="D84" s="1"/>
      <c r="E84" s="1"/>
      <c r="F84" s="1"/>
      <c r="G84" s="1"/>
      <c r="H84" s="33"/>
      <c r="I84" s="33"/>
      <c r="J84" s="34"/>
    </row>
    <row r="85" spans="1:10" x14ac:dyDescent="0.25">
      <c r="D85" s="1"/>
      <c r="E85" s="1"/>
      <c r="F85" s="1"/>
      <c r="G85" s="1"/>
      <c r="H85" s="33"/>
      <c r="I85" s="33"/>
      <c r="J85" s="34"/>
    </row>
    <row r="86" spans="1:10" x14ac:dyDescent="0.25">
      <c r="A86" s="72" t="s">
        <v>33</v>
      </c>
    </row>
    <row r="87" spans="1:10" x14ac:dyDescent="0.25">
      <c r="A87" s="74" t="s">
        <v>34</v>
      </c>
      <c r="B87" s="128"/>
      <c r="C87" s="128"/>
      <c r="D87" s="129"/>
      <c r="E87" s="129"/>
      <c r="F87" s="129"/>
      <c r="G87" s="129"/>
    </row>
    <row r="88" spans="1:10" x14ac:dyDescent="0.25">
      <c r="A88" s="74" t="s">
        <v>35</v>
      </c>
      <c r="B88" s="128"/>
      <c r="C88" s="128"/>
      <c r="D88" s="129"/>
      <c r="E88" s="129"/>
      <c r="F88" s="129"/>
      <c r="G88" s="129"/>
    </row>
    <row r="89" spans="1:10" x14ac:dyDescent="0.25">
      <c r="A89" s="75" t="s">
        <v>36</v>
      </c>
      <c r="B89" s="130"/>
      <c r="C89" s="130"/>
      <c r="D89" s="129"/>
      <c r="E89" s="129"/>
      <c r="F89" s="129"/>
      <c r="G89" s="129"/>
    </row>
    <row r="90" spans="1:10" x14ac:dyDescent="0.25">
      <c r="A90" s="78" t="s">
        <v>0</v>
      </c>
      <c r="B90" s="131"/>
      <c r="C90" s="131"/>
      <c r="D90" s="129"/>
      <c r="E90" s="129"/>
      <c r="F90" s="129"/>
      <c r="G90" s="129"/>
    </row>
    <row r="91" spans="1:10" x14ac:dyDescent="0.25">
      <c r="A91" s="132"/>
      <c r="B91" s="132"/>
      <c r="C91" s="132"/>
    </row>
    <row r="92" spans="1:10" x14ac:dyDescent="0.25">
      <c r="H92" s="133" t="s">
        <v>48</v>
      </c>
      <c r="I92" s="275" t="str">
        <f>+J13</f>
        <v xml:space="preserve"> 25 Januari 2022</v>
      </c>
      <c r="J92" s="276"/>
    </row>
    <row r="96" spans="1:10" ht="18" customHeight="1" x14ac:dyDescent="0.25"/>
    <row r="97" spans="8:10" ht="17.25" customHeight="1" x14ac:dyDescent="0.25"/>
    <row r="99" spans="8:10" x14ac:dyDescent="0.25">
      <c r="H99" s="236" t="s">
        <v>38</v>
      </c>
      <c r="I99" s="236"/>
      <c r="J99" s="236"/>
    </row>
  </sheetData>
  <mergeCells count="66">
    <mergeCell ref="H18:I18"/>
    <mergeCell ref="A10:J10"/>
    <mergeCell ref="G12:H12"/>
    <mergeCell ref="G13:H13"/>
    <mergeCell ref="G14:H14"/>
    <mergeCell ref="H17:I17"/>
    <mergeCell ref="H30:I30"/>
    <mergeCell ref="H19:I19"/>
    <mergeCell ref="H20:I20"/>
    <mergeCell ref="H21:I21"/>
    <mergeCell ref="H22:I22"/>
    <mergeCell ref="H23:I23"/>
    <mergeCell ref="H24:I24"/>
    <mergeCell ref="H25:I25"/>
    <mergeCell ref="H26:I26"/>
    <mergeCell ref="H27:I27"/>
    <mergeCell ref="H28:I28"/>
    <mergeCell ref="H29:I29"/>
    <mergeCell ref="H42:I42"/>
    <mergeCell ref="H31:I31"/>
    <mergeCell ref="H32:I32"/>
    <mergeCell ref="H33:I33"/>
    <mergeCell ref="H34:I34"/>
    <mergeCell ref="H35:I35"/>
    <mergeCell ref="H36:I36"/>
    <mergeCell ref="H37:I37"/>
    <mergeCell ref="H38:I38"/>
    <mergeCell ref="H39:I39"/>
    <mergeCell ref="H40:I40"/>
    <mergeCell ref="H41:I41"/>
    <mergeCell ref="H54:I54"/>
    <mergeCell ref="H43:I43"/>
    <mergeCell ref="H44:I44"/>
    <mergeCell ref="H45:I45"/>
    <mergeCell ref="H46:I46"/>
    <mergeCell ref="H47:I47"/>
    <mergeCell ref="H48:I48"/>
    <mergeCell ref="H49:I49"/>
    <mergeCell ref="H50:I50"/>
    <mergeCell ref="H51:I51"/>
    <mergeCell ref="H52:I52"/>
    <mergeCell ref="H53:I53"/>
    <mergeCell ref="H66:I66"/>
    <mergeCell ref="H55:I55"/>
    <mergeCell ref="H56:I56"/>
    <mergeCell ref="H57:I57"/>
    <mergeCell ref="H58:I58"/>
    <mergeCell ref="H59:I59"/>
    <mergeCell ref="H60:I60"/>
    <mergeCell ref="H61:I61"/>
    <mergeCell ref="H62:I62"/>
    <mergeCell ref="H63:I63"/>
    <mergeCell ref="H64:I64"/>
    <mergeCell ref="H65:I65"/>
    <mergeCell ref="H99:J99"/>
    <mergeCell ref="H67:I67"/>
    <mergeCell ref="H68:I68"/>
    <mergeCell ref="H69:I69"/>
    <mergeCell ref="H70:I70"/>
    <mergeCell ref="H71:I71"/>
    <mergeCell ref="H72:I72"/>
    <mergeCell ref="H73:I73"/>
    <mergeCell ref="H74:I74"/>
    <mergeCell ref="A75:I75"/>
    <mergeCell ref="A76:B76"/>
    <mergeCell ref="I92:J92"/>
  </mergeCells>
  <printOptions horizontalCentered="1"/>
  <pageMargins left="0.19685039370078741" right="0.19685039370078741" top="0.74803149606299213" bottom="0.74803149606299213" header="0.31496062992125984" footer="0.31496062992125984"/>
  <pageSetup paperSize="9" scale="85" orientation="portrait" horizontalDpi="4294967293" r:id="rId1"/>
  <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60"/>
  <sheetViews>
    <sheetView topLeftCell="A31" workbookViewId="0">
      <selection activeCell="F37" sqref="F37"/>
    </sheetView>
  </sheetViews>
  <sheetFormatPr defaultRowHeight="15.75" x14ac:dyDescent="0.25"/>
  <cols>
    <col min="1" max="1" width="6.42578125" style="30" customWidth="1"/>
    <col min="2" max="2" width="11.5703125" style="30" customWidth="1"/>
    <col min="3" max="3" width="10" style="30" customWidth="1"/>
    <col min="4" max="4" width="26.42578125" style="30" customWidth="1"/>
    <col min="5" max="5" width="13.85546875" style="30" customWidth="1"/>
    <col min="6" max="6" width="6.85546875" style="30" bestFit="1" customWidth="1"/>
    <col min="7" max="7" width="6.42578125" style="30" customWidth="1"/>
    <col min="8" max="8" width="14.140625" style="117" bestFit="1" customWidth="1"/>
    <col min="9" max="9" width="1.5703125" style="117" customWidth="1"/>
    <col min="10" max="10" width="19.5703125" style="30" customWidth="1"/>
    <col min="11" max="11" width="9.140625" style="30"/>
    <col min="12" max="12" width="15.7109375" style="30" bestFit="1" customWidth="1"/>
    <col min="13" max="16384" width="9.140625" style="30"/>
  </cols>
  <sheetData>
    <row r="2" spans="1:10" x14ac:dyDescent="0.25">
      <c r="A2" s="1" t="s">
        <v>0</v>
      </c>
    </row>
    <row r="3" spans="1:10" x14ac:dyDescent="0.25">
      <c r="A3" s="5" t="s">
        <v>1</v>
      </c>
    </row>
    <row r="4" spans="1:10" x14ac:dyDescent="0.25">
      <c r="A4" s="5" t="s">
        <v>2</v>
      </c>
    </row>
    <row r="5" spans="1:10" x14ac:dyDescent="0.25">
      <c r="A5" s="5" t="s">
        <v>3</v>
      </c>
    </row>
    <row r="6" spans="1:10" x14ac:dyDescent="0.25">
      <c r="A6" s="5" t="s">
        <v>4</v>
      </c>
    </row>
    <row r="7" spans="1:10" x14ac:dyDescent="0.25">
      <c r="A7" s="5" t="s">
        <v>5</v>
      </c>
    </row>
    <row r="9" spans="1:10" ht="16.5" thickBot="1" x14ac:dyDescent="0.3">
      <c r="A9" s="118"/>
      <c r="B9" s="118"/>
      <c r="C9" s="118"/>
      <c r="D9" s="118"/>
      <c r="E9" s="118"/>
      <c r="F9" s="118"/>
      <c r="G9" s="118"/>
      <c r="H9" s="119"/>
      <c r="I9" s="119"/>
      <c r="J9" s="118"/>
    </row>
    <row r="10" spans="1:10" ht="23.25" customHeight="1" thickBot="1" x14ac:dyDescent="0.3">
      <c r="A10" s="279" t="s">
        <v>6</v>
      </c>
      <c r="B10" s="280"/>
      <c r="C10" s="280"/>
      <c r="D10" s="280"/>
      <c r="E10" s="280"/>
      <c r="F10" s="280"/>
      <c r="G10" s="280"/>
      <c r="H10" s="280"/>
      <c r="I10" s="280"/>
      <c r="J10" s="281"/>
    </row>
    <row r="12" spans="1:10" x14ac:dyDescent="0.25">
      <c r="A12" s="30" t="s">
        <v>7</v>
      </c>
      <c r="B12" s="30" t="s">
        <v>78</v>
      </c>
      <c r="G12" s="282" t="s">
        <v>222</v>
      </c>
      <c r="H12" s="282"/>
      <c r="I12" s="120" t="s">
        <v>10</v>
      </c>
      <c r="J12" s="9" t="s">
        <v>364</v>
      </c>
    </row>
    <row r="13" spans="1:10" x14ac:dyDescent="0.25">
      <c r="G13" s="282" t="s">
        <v>12</v>
      </c>
      <c r="H13" s="282"/>
      <c r="I13" s="120" t="s">
        <v>10</v>
      </c>
      <c r="J13" s="11" t="s">
        <v>359</v>
      </c>
    </row>
    <row r="14" spans="1:10" x14ac:dyDescent="0.25">
      <c r="G14" s="282" t="s">
        <v>79</v>
      </c>
      <c r="H14" s="282"/>
      <c r="I14" s="120" t="s">
        <v>10</v>
      </c>
      <c r="J14" s="30" t="s">
        <v>226</v>
      </c>
    </row>
    <row r="15" spans="1:10" x14ac:dyDescent="0.25">
      <c r="A15" s="30" t="s">
        <v>18</v>
      </c>
      <c r="B15" s="9" t="s">
        <v>19</v>
      </c>
      <c r="C15" s="9"/>
      <c r="I15" s="120"/>
      <c r="J15" s="30" t="s">
        <v>363</v>
      </c>
    </row>
    <row r="16" spans="1:10" ht="16.5" thickBot="1" x14ac:dyDescent="0.3"/>
    <row r="17" spans="1:12" ht="26.25" customHeight="1" x14ac:dyDescent="0.25">
      <c r="A17" s="83" t="s">
        <v>20</v>
      </c>
      <c r="B17" s="84" t="s">
        <v>21</v>
      </c>
      <c r="C17" s="84" t="s">
        <v>22</v>
      </c>
      <c r="D17" s="84" t="s">
        <v>24</v>
      </c>
      <c r="E17" s="84" t="s">
        <v>25</v>
      </c>
      <c r="F17" s="222" t="s">
        <v>44</v>
      </c>
      <c r="G17" s="222" t="s">
        <v>45</v>
      </c>
      <c r="H17" s="271" t="s">
        <v>27</v>
      </c>
      <c r="I17" s="272"/>
      <c r="J17" s="87" t="s">
        <v>28</v>
      </c>
    </row>
    <row r="18" spans="1:12" ht="39.75" customHeight="1" x14ac:dyDescent="0.25">
      <c r="A18" s="88">
        <v>1</v>
      </c>
      <c r="B18" s="89">
        <f>'[12]403746'!E3</f>
        <v>44531</v>
      </c>
      <c r="C18" s="105">
        <f>'[12]403746'!A3</f>
        <v>403746</v>
      </c>
      <c r="D18" s="91" t="s">
        <v>362</v>
      </c>
      <c r="E18" s="91" t="s">
        <v>361</v>
      </c>
      <c r="F18" s="92">
        <v>3</v>
      </c>
      <c r="G18" s="134">
        <v>100</v>
      </c>
      <c r="H18" s="277">
        <v>3000</v>
      </c>
      <c r="I18" s="278"/>
      <c r="J18" s="223">
        <f t="shared" ref="J18:J35" si="0">G18*H18</f>
        <v>300000</v>
      </c>
      <c r="L18"/>
    </row>
    <row r="19" spans="1:12" ht="39.75" customHeight="1" x14ac:dyDescent="0.25">
      <c r="A19" s="88">
        <f>A18+1</f>
        <v>2</v>
      </c>
      <c r="B19" s="89">
        <f>'[12]405809'!E3</f>
        <v>44533</v>
      </c>
      <c r="C19" s="105">
        <f>'[12]405809'!A3</f>
        <v>405809</v>
      </c>
      <c r="D19" s="91" t="s">
        <v>362</v>
      </c>
      <c r="E19" s="91" t="s">
        <v>361</v>
      </c>
      <c r="F19" s="92">
        <v>28</v>
      </c>
      <c r="G19" s="123">
        <f>'[12]405809'!N31</f>
        <v>1205.0427500000005</v>
      </c>
      <c r="H19" s="277">
        <v>3000</v>
      </c>
      <c r="I19" s="278"/>
      <c r="J19" s="223">
        <f t="shared" si="0"/>
        <v>3615128.2500000014</v>
      </c>
      <c r="L19"/>
    </row>
    <row r="20" spans="1:12" ht="39.75" customHeight="1" x14ac:dyDescent="0.25">
      <c r="A20" s="88">
        <f t="shared" ref="A20:A35" si="1">A19+1</f>
        <v>3</v>
      </c>
      <c r="B20" s="89">
        <f>'[12]405815'!E3</f>
        <v>44534</v>
      </c>
      <c r="C20" s="105">
        <f>'[12]405815'!A3</f>
        <v>405815</v>
      </c>
      <c r="D20" s="91" t="s">
        <v>362</v>
      </c>
      <c r="E20" s="91" t="s">
        <v>361</v>
      </c>
      <c r="F20" s="92">
        <v>5</v>
      </c>
      <c r="G20" s="123">
        <v>100</v>
      </c>
      <c r="H20" s="277">
        <v>3000</v>
      </c>
      <c r="I20" s="278"/>
      <c r="J20" s="223">
        <f t="shared" si="0"/>
        <v>300000</v>
      </c>
      <c r="L20"/>
    </row>
    <row r="21" spans="1:12" ht="39.75" customHeight="1" x14ac:dyDescent="0.25">
      <c r="A21" s="88">
        <f t="shared" si="1"/>
        <v>4</v>
      </c>
      <c r="B21" s="89">
        <f>'[12]405821'!E3</f>
        <v>44535</v>
      </c>
      <c r="C21" s="105">
        <f>'[12]405821'!A3</f>
        <v>405821</v>
      </c>
      <c r="D21" s="91" t="s">
        <v>362</v>
      </c>
      <c r="E21" s="91" t="s">
        <v>361</v>
      </c>
      <c r="F21" s="92">
        <v>1</v>
      </c>
      <c r="G21" s="123">
        <v>100</v>
      </c>
      <c r="H21" s="277">
        <v>3000</v>
      </c>
      <c r="I21" s="278"/>
      <c r="J21" s="223">
        <f t="shared" si="0"/>
        <v>300000</v>
      </c>
      <c r="L21"/>
    </row>
    <row r="22" spans="1:12" ht="39.75" customHeight="1" x14ac:dyDescent="0.25">
      <c r="A22" s="88">
        <f t="shared" si="1"/>
        <v>5</v>
      </c>
      <c r="B22" s="89">
        <f>'[12]405828'!E3</f>
        <v>44536</v>
      </c>
      <c r="C22" s="105">
        <f>'[12]405828'!A3</f>
        <v>405828</v>
      </c>
      <c r="D22" s="91" t="s">
        <v>362</v>
      </c>
      <c r="E22" s="91" t="s">
        <v>361</v>
      </c>
      <c r="F22" s="92">
        <v>4</v>
      </c>
      <c r="G22" s="123">
        <f>'[12]405828'!N7</f>
        <v>135.48375000000001</v>
      </c>
      <c r="H22" s="277">
        <v>3000</v>
      </c>
      <c r="I22" s="278"/>
      <c r="J22" s="223">
        <f t="shared" si="0"/>
        <v>406451.25000000006</v>
      </c>
      <c r="L22"/>
    </row>
    <row r="23" spans="1:12" ht="39.75" customHeight="1" x14ac:dyDescent="0.25">
      <c r="A23" s="88">
        <f t="shared" si="1"/>
        <v>6</v>
      </c>
      <c r="B23" s="89">
        <f>'[12]405837'!E3</f>
        <v>44537</v>
      </c>
      <c r="C23" s="105">
        <f>'[12]405837'!A3</f>
        <v>405837</v>
      </c>
      <c r="D23" s="91" t="s">
        <v>362</v>
      </c>
      <c r="E23" s="91" t="s">
        <v>361</v>
      </c>
      <c r="F23" s="92">
        <v>14</v>
      </c>
      <c r="G23" s="123">
        <f>'[12]405837'!N17</f>
        <v>371.18800000000005</v>
      </c>
      <c r="H23" s="277">
        <v>3000</v>
      </c>
      <c r="I23" s="278"/>
      <c r="J23" s="223">
        <f t="shared" si="0"/>
        <v>1113564.0000000002</v>
      </c>
      <c r="L23"/>
    </row>
    <row r="24" spans="1:12" ht="39.75" customHeight="1" x14ac:dyDescent="0.25">
      <c r="A24" s="88">
        <f t="shared" si="1"/>
        <v>7</v>
      </c>
      <c r="B24" s="89">
        <f>'[12]405843'!E3</f>
        <v>44538</v>
      </c>
      <c r="C24" s="105">
        <f>'[12]405843'!A3</f>
        <v>405843</v>
      </c>
      <c r="D24" s="91" t="s">
        <v>362</v>
      </c>
      <c r="E24" s="91" t="s">
        <v>361</v>
      </c>
      <c r="F24" s="92">
        <v>2</v>
      </c>
      <c r="G24" s="123">
        <f>'[12]405843'!N5</f>
        <v>198.03800000000001</v>
      </c>
      <c r="H24" s="277">
        <v>3000</v>
      </c>
      <c r="I24" s="278"/>
      <c r="J24" s="223">
        <f t="shared" si="0"/>
        <v>594114</v>
      </c>
      <c r="L24"/>
    </row>
    <row r="25" spans="1:12" ht="39.75" customHeight="1" x14ac:dyDescent="0.25">
      <c r="A25" s="88">
        <f t="shared" si="1"/>
        <v>8</v>
      </c>
      <c r="B25" s="89">
        <f>'[12]405850'!E3</f>
        <v>44539</v>
      </c>
      <c r="C25" s="105">
        <f>'[12]405850'!A3</f>
        <v>405850</v>
      </c>
      <c r="D25" s="91" t="s">
        <v>362</v>
      </c>
      <c r="E25" s="91" t="s">
        <v>361</v>
      </c>
      <c r="F25" s="92">
        <v>2</v>
      </c>
      <c r="G25" s="123">
        <f>'[12]405850'!N5</f>
        <v>165.69900000000001</v>
      </c>
      <c r="H25" s="277">
        <v>3000</v>
      </c>
      <c r="I25" s="278"/>
      <c r="J25" s="223">
        <f t="shared" si="0"/>
        <v>497097.00000000006</v>
      </c>
      <c r="L25"/>
    </row>
    <row r="26" spans="1:12" ht="39.75" customHeight="1" x14ac:dyDescent="0.25">
      <c r="A26" s="88">
        <f t="shared" si="1"/>
        <v>9</v>
      </c>
      <c r="B26" s="89">
        <f>'[12]406454'!E3</f>
        <v>44540</v>
      </c>
      <c r="C26" s="105">
        <f>'[12]405837'!A3</f>
        <v>405837</v>
      </c>
      <c r="D26" s="91" t="s">
        <v>362</v>
      </c>
      <c r="E26" s="91" t="s">
        <v>361</v>
      </c>
      <c r="F26" s="92">
        <v>2</v>
      </c>
      <c r="G26" s="123">
        <v>100</v>
      </c>
      <c r="H26" s="277">
        <v>3000</v>
      </c>
      <c r="I26" s="278"/>
      <c r="J26" s="223">
        <f t="shared" si="0"/>
        <v>300000</v>
      </c>
      <c r="L26"/>
    </row>
    <row r="27" spans="1:12" ht="39.75" customHeight="1" x14ac:dyDescent="0.25">
      <c r="A27" s="88">
        <f t="shared" si="1"/>
        <v>10</v>
      </c>
      <c r="B27" s="89">
        <f>'[12]406463'!E3</f>
        <v>44541</v>
      </c>
      <c r="C27" s="105">
        <f>'[12]406463'!A3</f>
        <v>406463</v>
      </c>
      <c r="D27" s="91" t="s">
        <v>362</v>
      </c>
      <c r="E27" s="91" t="s">
        <v>361</v>
      </c>
      <c r="F27" s="92">
        <v>4</v>
      </c>
      <c r="G27" s="123">
        <v>100</v>
      </c>
      <c r="H27" s="277">
        <v>3000</v>
      </c>
      <c r="I27" s="278"/>
      <c r="J27" s="223">
        <f t="shared" si="0"/>
        <v>300000</v>
      </c>
      <c r="L27"/>
    </row>
    <row r="28" spans="1:12" ht="39.75" customHeight="1" x14ac:dyDescent="0.25">
      <c r="A28" s="88">
        <f t="shared" si="1"/>
        <v>11</v>
      </c>
      <c r="B28" s="89">
        <f>'[12]402669'!E3</f>
        <v>44546</v>
      </c>
      <c r="C28" s="105">
        <f>'[12]402669'!A3</f>
        <v>402669</v>
      </c>
      <c r="D28" s="91" t="s">
        <v>362</v>
      </c>
      <c r="E28" s="91" t="s">
        <v>361</v>
      </c>
      <c r="F28" s="92">
        <v>5</v>
      </c>
      <c r="G28" s="123">
        <v>100</v>
      </c>
      <c r="H28" s="277">
        <v>3000</v>
      </c>
      <c r="I28" s="278"/>
      <c r="J28" s="223">
        <f t="shared" si="0"/>
        <v>300000</v>
      </c>
      <c r="L28"/>
    </row>
    <row r="29" spans="1:12" ht="39.75" customHeight="1" x14ac:dyDescent="0.25">
      <c r="A29" s="88">
        <f t="shared" si="1"/>
        <v>12</v>
      </c>
      <c r="B29" s="89">
        <f>'[12]402678'!E3</f>
        <v>44547</v>
      </c>
      <c r="C29" s="105">
        <f>'[12]402678'!A3</f>
        <v>402678</v>
      </c>
      <c r="D29" s="91" t="s">
        <v>362</v>
      </c>
      <c r="E29" s="91" t="s">
        <v>361</v>
      </c>
      <c r="F29" s="92">
        <v>13</v>
      </c>
      <c r="G29" s="123">
        <f>'[12]402678'!N16</f>
        <v>297.33249999999998</v>
      </c>
      <c r="H29" s="277">
        <v>3000</v>
      </c>
      <c r="I29" s="278"/>
      <c r="J29" s="223">
        <f t="shared" si="0"/>
        <v>891997.5</v>
      </c>
      <c r="L29"/>
    </row>
    <row r="30" spans="1:12" ht="39.75" customHeight="1" x14ac:dyDescent="0.25">
      <c r="A30" s="88">
        <f t="shared" si="1"/>
        <v>13</v>
      </c>
      <c r="B30" s="89">
        <f>'[12]402904'!E3</f>
        <v>44548</v>
      </c>
      <c r="C30" s="105">
        <f>'[12]402904'!A3</f>
        <v>402904</v>
      </c>
      <c r="D30" s="91" t="s">
        <v>362</v>
      </c>
      <c r="E30" s="91" t="s">
        <v>361</v>
      </c>
      <c r="F30" s="92">
        <v>6</v>
      </c>
      <c r="G30" s="123">
        <f>'[12]402904'!N9</f>
        <v>142.08000000000001</v>
      </c>
      <c r="H30" s="277">
        <v>3000</v>
      </c>
      <c r="I30" s="278"/>
      <c r="J30" s="223">
        <f t="shared" si="0"/>
        <v>426240.00000000006</v>
      </c>
      <c r="L30"/>
    </row>
    <row r="31" spans="1:12" ht="39.75" customHeight="1" x14ac:dyDescent="0.25">
      <c r="A31" s="88">
        <f t="shared" si="1"/>
        <v>14</v>
      </c>
      <c r="B31" s="89">
        <f>'[12]402717'!E3</f>
        <v>44553</v>
      </c>
      <c r="C31" s="105">
        <f>'[12]402717'!A3</f>
        <v>402717</v>
      </c>
      <c r="D31" s="91" t="s">
        <v>362</v>
      </c>
      <c r="E31" s="91" t="s">
        <v>361</v>
      </c>
      <c r="F31" s="92">
        <v>11</v>
      </c>
      <c r="G31" s="123">
        <f>'[12]402717'!N14</f>
        <v>424.88749999999999</v>
      </c>
      <c r="H31" s="277">
        <v>3000</v>
      </c>
      <c r="I31" s="278"/>
      <c r="J31" s="223">
        <f t="shared" si="0"/>
        <v>1274662.5</v>
      </c>
      <c r="L31"/>
    </row>
    <row r="32" spans="1:12" ht="39.75" customHeight="1" x14ac:dyDescent="0.25">
      <c r="A32" s="88">
        <f t="shared" si="1"/>
        <v>15</v>
      </c>
      <c r="B32" s="89">
        <f>'[12]402728'!E3</f>
        <v>44554</v>
      </c>
      <c r="C32" s="105">
        <f>'[12]402728'!A3</f>
        <v>402728</v>
      </c>
      <c r="D32" s="91" t="s">
        <v>362</v>
      </c>
      <c r="E32" s="91" t="s">
        <v>361</v>
      </c>
      <c r="F32" s="92">
        <v>4</v>
      </c>
      <c r="G32" s="123">
        <v>100</v>
      </c>
      <c r="H32" s="277">
        <v>3000</v>
      </c>
      <c r="I32" s="278"/>
      <c r="J32" s="223">
        <f t="shared" si="0"/>
        <v>300000</v>
      </c>
      <c r="L32"/>
    </row>
    <row r="33" spans="1:12" ht="39.75" customHeight="1" x14ac:dyDescent="0.25">
      <c r="A33" s="88">
        <f t="shared" si="1"/>
        <v>16</v>
      </c>
      <c r="B33" s="89">
        <f>'[12]402743'!E3</f>
        <v>44557</v>
      </c>
      <c r="C33" s="105">
        <f>'[12]402743'!A3</f>
        <v>402743</v>
      </c>
      <c r="D33" s="91" t="s">
        <v>362</v>
      </c>
      <c r="E33" s="91" t="s">
        <v>361</v>
      </c>
      <c r="F33" s="92">
        <v>1</v>
      </c>
      <c r="G33" s="123">
        <v>100</v>
      </c>
      <c r="H33" s="277">
        <v>3000</v>
      </c>
      <c r="I33" s="278"/>
      <c r="J33" s="223">
        <f t="shared" si="0"/>
        <v>300000</v>
      </c>
      <c r="L33"/>
    </row>
    <row r="34" spans="1:12" ht="39.75" customHeight="1" x14ac:dyDescent="0.25">
      <c r="A34" s="88">
        <f t="shared" si="1"/>
        <v>17</v>
      </c>
      <c r="B34" s="89">
        <f>'[12]402756'!E3</f>
        <v>44560</v>
      </c>
      <c r="C34" s="105">
        <f>'[12]402756'!A3</f>
        <v>402756</v>
      </c>
      <c r="D34" s="91" t="s">
        <v>362</v>
      </c>
      <c r="E34" s="91" t="s">
        <v>361</v>
      </c>
      <c r="F34" s="92">
        <v>4</v>
      </c>
      <c r="G34" s="123">
        <v>100</v>
      </c>
      <c r="H34" s="277">
        <v>3000</v>
      </c>
      <c r="I34" s="278"/>
      <c r="J34" s="223">
        <f t="shared" si="0"/>
        <v>300000</v>
      </c>
      <c r="L34"/>
    </row>
    <row r="35" spans="1:12" ht="39.75" customHeight="1" x14ac:dyDescent="0.25">
      <c r="A35" s="88">
        <f t="shared" si="1"/>
        <v>18</v>
      </c>
      <c r="B35" s="89">
        <f>'[12]402760'!E3</f>
        <v>44561</v>
      </c>
      <c r="C35" s="105">
        <f>'[12]402760'!A3</f>
        <v>402760</v>
      </c>
      <c r="D35" s="91" t="s">
        <v>362</v>
      </c>
      <c r="E35" s="91" t="s">
        <v>361</v>
      </c>
      <c r="F35" s="92">
        <v>4</v>
      </c>
      <c r="G35" s="123">
        <v>100</v>
      </c>
      <c r="H35" s="277">
        <v>3000</v>
      </c>
      <c r="I35" s="278"/>
      <c r="J35" s="223">
        <f t="shared" si="0"/>
        <v>300000</v>
      </c>
      <c r="L35"/>
    </row>
    <row r="36" spans="1:12" ht="32.25" customHeight="1" thickBot="1" x14ac:dyDescent="0.3">
      <c r="A36" s="263" t="s">
        <v>29</v>
      </c>
      <c r="B36" s="264"/>
      <c r="C36" s="264"/>
      <c r="D36" s="264"/>
      <c r="E36" s="264"/>
      <c r="F36" s="264"/>
      <c r="G36" s="264"/>
      <c r="H36" s="264"/>
      <c r="I36" s="265"/>
      <c r="J36" s="95">
        <f>SUM(J18:J35)</f>
        <v>11819254.500000002</v>
      </c>
      <c r="L36" s="117" t="e">
        <f>'[12]403746'!P11+#REF!+#REF!+#REF!+#REF!+#REF!+#REF!+#REF!+#REF!+#REF!+#REF!+#REF!+#REF!+#REF!+#REF!+#REF!+#REF!+#REF!+#REF!+#REF!+#REF!+#REF!+#REF!+#REF!+#REF!+#REF!+#REF!+#REF!+#REF!+#REF!</f>
        <v>#REF!</v>
      </c>
    </row>
    <row r="37" spans="1:12" x14ac:dyDescent="0.25">
      <c r="A37" s="266"/>
      <c r="B37" s="266"/>
      <c r="C37" s="221"/>
      <c r="D37" s="221"/>
      <c r="E37" s="221"/>
      <c r="F37" s="221"/>
      <c r="G37" s="221"/>
      <c r="H37" s="97"/>
      <c r="I37" s="97"/>
      <c r="J37" s="29"/>
    </row>
    <row r="38" spans="1:12" x14ac:dyDescent="0.25">
      <c r="A38" s="221"/>
      <c r="B38" s="221"/>
      <c r="C38" s="221"/>
      <c r="D38" s="221"/>
      <c r="E38" s="221"/>
      <c r="F38" s="221"/>
      <c r="G38" s="28" t="s">
        <v>83</v>
      </c>
      <c r="H38" s="28"/>
      <c r="I38" s="97"/>
      <c r="J38" s="29">
        <f>J36*10%</f>
        <v>1181925.4500000002</v>
      </c>
      <c r="L38" s="98"/>
    </row>
    <row r="39" spans="1:12" x14ac:dyDescent="0.25">
      <c r="A39" s="221"/>
      <c r="B39" s="221"/>
      <c r="C39" s="221"/>
      <c r="D39" s="221"/>
      <c r="E39" s="221"/>
      <c r="F39" s="221"/>
      <c r="G39" s="124" t="s">
        <v>84</v>
      </c>
      <c r="H39" s="124"/>
      <c r="I39" s="125"/>
      <c r="J39" s="126">
        <f>J36-J38</f>
        <v>10637329.050000001</v>
      </c>
      <c r="L39" s="98"/>
    </row>
    <row r="40" spans="1:12" x14ac:dyDescent="0.25">
      <c r="A40" s="221"/>
      <c r="B40" s="221"/>
      <c r="C40" s="221"/>
      <c r="D40" s="221"/>
      <c r="E40" s="221"/>
      <c r="F40" s="221"/>
      <c r="G40" s="28" t="s">
        <v>62</v>
      </c>
      <c r="H40" s="28"/>
      <c r="I40" s="98" t="e">
        <f>#REF!*1%</f>
        <v>#REF!</v>
      </c>
      <c r="J40" s="29">
        <f>J39*1%</f>
        <v>106373.2905</v>
      </c>
    </row>
    <row r="41" spans="1:12" ht="16.5" thickBot="1" x14ac:dyDescent="0.3">
      <c r="A41" s="221"/>
      <c r="B41" s="221"/>
      <c r="C41" s="221"/>
      <c r="D41" s="221"/>
      <c r="E41" s="221"/>
      <c r="F41" s="221"/>
      <c r="G41" s="31" t="s">
        <v>31</v>
      </c>
      <c r="H41" s="31"/>
      <c r="I41" s="32">
        <f>I37*10%</f>
        <v>0</v>
      </c>
      <c r="J41" s="32">
        <f>J39*2%</f>
        <v>212746.58100000001</v>
      </c>
    </row>
    <row r="42" spans="1:12" x14ac:dyDescent="0.25">
      <c r="E42" s="1"/>
      <c r="F42" s="1"/>
      <c r="G42" s="33" t="s">
        <v>85</v>
      </c>
      <c r="H42" s="33"/>
      <c r="I42" s="34" t="e">
        <f>I36+I40</f>
        <v>#REF!</v>
      </c>
      <c r="J42" s="34">
        <f>J39+J40-J41</f>
        <v>10530955.759500001</v>
      </c>
    </row>
    <row r="43" spans="1:12" x14ac:dyDescent="0.25">
      <c r="E43" s="1"/>
      <c r="F43" s="1"/>
      <c r="G43" s="33"/>
      <c r="H43" s="33"/>
      <c r="I43" s="34"/>
      <c r="J43" s="34"/>
    </row>
    <row r="44" spans="1:12" x14ac:dyDescent="0.25">
      <c r="A44" s="1" t="s">
        <v>360</v>
      </c>
      <c r="D44" s="1"/>
      <c r="E44" s="1"/>
      <c r="F44" s="1"/>
      <c r="G44" s="1"/>
      <c r="H44" s="33"/>
      <c r="I44" s="33"/>
      <c r="J44" s="34"/>
    </row>
    <row r="45" spans="1:12" x14ac:dyDescent="0.25">
      <c r="A45" s="127"/>
      <c r="D45" s="1"/>
      <c r="E45" s="1"/>
      <c r="F45" s="1"/>
      <c r="G45" s="1"/>
      <c r="H45" s="33"/>
      <c r="I45" s="33"/>
      <c r="J45" s="34"/>
    </row>
    <row r="46" spans="1:12" x14ac:dyDescent="0.25">
      <c r="D46" s="1"/>
      <c r="E46" s="1"/>
      <c r="F46" s="1"/>
      <c r="G46" s="1"/>
      <c r="H46" s="33"/>
      <c r="I46" s="33"/>
      <c r="J46" s="34"/>
    </row>
    <row r="47" spans="1:12" x14ac:dyDescent="0.25">
      <c r="A47" s="72" t="s">
        <v>33</v>
      </c>
    </row>
    <row r="48" spans="1:12" x14ac:dyDescent="0.25">
      <c r="A48" s="74" t="s">
        <v>34</v>
      </c>
      <c r="B48" s="128"/>
      <c r="C48" s="128"/>
      <c r="D48" s="129"/>
      <c r="E48" s="129"/>
      <c r="F48" s="129"/>
      <c r="G48" s="129"/>
    </row>
    <row r="49" spans="1:10" x14ac:dyDescent="0.25">
      <c r="A49" s="74" t="s">
        <v>35</v>
      </c>
      <c r="B49" s="128"/>
      <c r="C49" s="128"/>
      <c r="D49" s="129"/>
      <c r="E49" s="129"/>
      <c r="F49" s="129"/>
      <c r="G49" s="129"/>
    </row>
    <row r="50" spans="1:10" x14ac:dyDescent="0.25">
      <c r="A50" s="75" t="s">
        <v>36</v>
      </c>
      <c r="B50" s="130"/>
      <c r="C50" s="130"/>
      <c r="D50" s="129"/>
      <c r="E50" s="129"/>
      <c r="F50" s="129"/>
      <c r="G50" s="129"/>
    </row>
    <row r="51" spans="1:10" x14ac:dyDescent="0.25">
      <c r="A51" s="78" t="s">
        <v>0</v>
      </c>
      <c r="B51" s="131"/>
      <c r="C51" s="131"/>
      <c r="D51" s="129"/>
      <c r="E51" s="129"/>
      <c r="F51" s="129"/>
      <c r="G51" s="129"/>
    </row>
    <row r="52" spans="1:10" x14ac:dyDescent="0.25">
      <c r="A52" s="132"/>
      <c r="B52" s="132"/>
      <c r="C52" s="132"/>
    </row>
    <row r="53" spans="1:10" x14ac:dyDescent="0.25">
      <c r="H53" s="133" t="s">
        <v>48</v>
      </c>
      <c r="I53" s="275" t="str">
        <f>+J13</f>
        <v xml:space="preserve"> 25 Januari 2022</v>
      </c>
      <c r="J53" s="276"/>
    </row>
    <row r="57" spans="1:10" ht="18" customHeight="1" x14ac:dyDescent="0.25"/>
    <row r="58" spans="1:10" ht="17.25" customHeight="1" x14ac:dyDescent="0.25"/>
    <row r="60" spans="1:10" x14ac:dyDescent="0.25">
      <c r="H60" s="236" t="s">
        <v>38</v>
      </c>
      <c r="I60" s="236"/>
      <c r="J60" s="236"/>
    </row>
  </sheetData>
  <mergeCells count="27">
    <mergeCell ref="H60:J60"/>
    <mergeCell ref="G14:H14"/>
    <mergeCell ref="G13:H13"/>
    <mergeCell ref="G12:H12"/>
    <mergeCell ref="H26:I26"/>
    <mergeCell ref="H27:I27"/>
    <mergeCell ref="H29:I29"/>
    <mergeCell ref="H30:I30"/>
    <mergeCell ref="H31:I31"/>
    <mergeCell ref="H32:I32"/>
    <mergeCell ref="I53:J53"/>
    <mergeCell ref="A10:J10"/>
    <mergeCell ref="H17:I17"/>
    <mergeCell ref="H18:I18"/>
    <mergeCell ref="A36:I36"/>
    <mergeCell ref="A37:B37"/>
    <mergeCell ref="H19:I19"/>
    <mergeCell ref="H28:I28"/>
    <mergeCell ref="H23:I23"/>
    <mergeCell ref="H33:I33"/>
    <mergeCell ref="H34:I34"/>
    <mergeCell ref="H35:I35"/>
    <mergeCell ref="H20:I20"/>
    <mergeCell ref="H24:I24"/>
    <mergeCell ref="H22:I22"/>
    <mergeCell ref="H21:I21"/>
    <mergeCell ref="H25:I25"/>
  </mergeCells>
  <printOptions horizontalCentered="1"/>
  <pageMargins left="0.19685039370078741" right="0.19685039370078741" top="0.74803149606299213" bottom="0.74803149606299213" header="0.31496062992125984" footer="0.31496062992125984"/>
  <pageSetup paperSize="9" scale="85" orientation="portrait" horizontalDpi="4294967293" r:id="rId1"/>
  <drawing r:id="rId2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4"/>
  <sheetViews>
    <sheetView topLeftCell="A10" workbookViewId="0">
      <selection activeCell="E19" sqref="E19"/>
    </sheetView>
  </sheetViews>
  <sheetFormatPr defaultRowHeight="15.75" x14ac:dyDescent="0.25"/>
  <cols>
    <col min="1" max="1" width="6.42578125" style="30" customWidth="1"/>
    <col min="2" max="2" width="11.5703125" style="30" customWidth="1"/>
    <col min="3" max="3" width="9.28515625" style="30" customWidth="1"/>
    <col min="4" max="4" width="28" style="30" customWidth="1"/>
    <col min="5" max="5" width="14.85546875" style="30" customWidth="1"/>
    <col min="6" max="6" width="6.28515625" style="30" customWidth="1"/>
    <col min="7" max="7" width="14.140625" style="117" bestFit="1" customWidth="1"/>
    <col min="8" max="8" width="1.5703125" style="117" customWidth="1"/>
    <col min="9" max="9" width="18.42578125" style="30" customWidth="1"/>
    <col min="10" max="16384" width="9.140625" style="30"/>
  </cols>
  <sheetData>
    <row r="2" spans="1:9" x14ac:dyDescent="0.25">
      <c r="A2" s="1" t="s">
        <v>0</v>
      </c>
    </row>
    <row r="3" spans="1:9" x14ac:dyDescent="0.25">
      <c r="A3" s="5" t="s">
        <v>1</v>
      </c>
    </row>
    <row r="4" spans="1:9" x14ac:dyDescent="0.25">
      <c r="A4" s="5" t="s">
        <v>2</v>
      </c>
    </row>
    <row r="5" spans="1:9" x14ac:dyDescent="0.25">
      <c r="A5" s="5" t="s">
        <v>3</v>
      </c>
    </row>
    <row r="6" spans="1:9" x14ac:dyDescent="0.25">
      <c r="A6" s="5" t="s">
        <v>4</v>
      </c>
    </row>
    <row r="7" spans="1:9" x14ac:dyDescent="0.25">
      <c r="A7" s="5" t="s">
        <v>5</v>
      </c>
    </row>
    <row r="9" spans="1:9" ht="16.5" thickBot="1" x14ac:dyDescent="0.3">
      <c r="A9" s="118"/>
      <c r="B9" s="118"/>
      <c r="C9" s="118"/>
      <c r="D9" s="118"/>
      <c r="E9" s="118"/>
      <c r="F9" s="118"/>
      <c r="G9" s="119"/>
      <c r="H9" s="119"/>
      <c r="I9" s="118"/>
    </row>
    <row r="10" spans="1:9" ht="23.25" customHeight="1" thickBot="1" x14ac:dyDescent="0.3">
      <c r="A10" s="279" t="s">
        <v>6</v>
      </c>
      <c r="B10" s="280"/>
      <c r="C10" s="280"/>
      <c r="D10" s="280"/>
      <c r="E10" s="280"/>
      <c r="F10" s="280"/>
      <c r="G10" s="280"/>
      <c r="H10" s="280"/>
      <c r="I10" s="281"/>
    </row>
    <row r="12" spans="1:9" x14ac:dyDescent="0.25">
      <c r="A12" s="30" t="s">
        <v>7</v>
      </c>
      <c r="B12" s="30" t="s">
        <v>95</v>
      </c>
      <c r="G12" s="117" t="s">
        <v>9</v>
      </c>
      <c r="H12" s="120" t="s">
        <v>10</v>
      </c>
      <c r="I12" s="9" t="s">
        <v>366</v>
      </c>
    </row>
    <row r="13" spans="1:9" x14ac:dyDescent="0.25">
      <c r="G13" s="117" t="s">
        <v>12</v>
      </c>
      <c r="H13" s="120" t="s">
        <v>10</v>
      </c>
      <c r="I13" s="11" t="s">
        <v>367</v>
      </c>
    </row>
    <row r="14" spans="1:9" x14ac:dyDescent="0.25">
      <c r="G14" s="117" t="s">
        <v>15</v>
      </c>
      <c r="H14" s="120" t="s">
        <v>10</v>
      </c>
      <c r="I14" s="11" t="s">
        <v>368</v>
      </c>
    </row>
    <row r="15" spans="1:9" x14ac:dyDescent="0.25">
      <c r="G15" s="117" t="s">
        <v>96</v>
      </c>
      <c r="H15" s="120" t="s">
        <v>97</v>
      </c>
      <c r="I15" s="30" t="s">
        <v>370</v>
      </c>
    </row>
    <row r="16" spans="1:9" x14ac:dyDescent="0.25">
      <c r="A16" s="30" t="s">
        <v>18</v>
      </c>
      <c r="B16" s="9" t="s">
        <v>19</v>
      </c>
      <c r="C16" s="9"/>
      <c r="G16" s="117" t="s">
        <v>17</v>
      </c>
      <c r="H16" s="120" t="s">
        <v>97</v>
      </c>
      <c r="I16" s="136" t="s">
        <v>369</v>
      </c>
    </row>
    <row r="17" spans="1:17" ht="16.5" thickBot="1" x14ac:dyDescent="0.3"/>
    <row r="18" spans="1:17" ht="20.100000000000001" customHeight="1" x14ac:dyDescent="0.25">
      <c r="A18" s="83" t="s">
        <v>20</v>
      </c>
      <c r="B18" s="84" t="s">
        <v>21</v>
      </c>
      <c r="C18" s="84" t="s">
        <v>22</v>
      </c>
      <c r="D18" s="84" t="s">
        <v>24</v>
      </c>
      <c r="E18" s="84" t="s">
        <v>25</v>
      </c>
      <c r="F18" s="229" t="s">
        <v>44</v>
      </c>
      <c r="G18" s="271" t="s">
        <v>27</v>
      </c>
      <c r="H18" s="272"/>
      <c r="I18" s="87" t="s">
        <v>28</v>
      </c>
    </row>
    <row r="19" spans="1:17" ht="53.25" customHeight="1" x14ac:dyDescent="0.25">
      <c r="A19" s="88">
        <v>1</v>
      </c>
      <c r="B19" s="89">
        <v>44585</v>
      </c>
      <c r="C19" s="105">
        <v>403119</v>
      </c>
      <c r="D19" s="91" t="s">
        <v>257</v>
      </c>
      <c r="E19" s="91" t="s">
        <v>258</v>
      </c>
      <c r="F19" s="92">
        <v>33</v>
      </c>
      <c r="G19" s="273">
        <v>1188119</v>
      </c>
      <c r="H19" s="274"/>
      <c r="I19" s="284">
        <f>G19</f>
        <v>1188119</v>
      </c>
    </row>
    <row r="20" spans="1:17" ht="53.25" customHeight="1" x14ac:dyDescent="0.25">
      <c r="A20" s="88">
        <v>2</v>
      </c>
      <c r="B20" s="89">
        <v>44585</v>
      </c>
      <c r="C20" s="105">
        <v>403121</v>
      </c>
      <c r="D20" s="91" t="s">
        <v>259</v>
      </c>
      <c r="E20" s="91" t="s">
        <v>258</v>
      </c>
      <c r="F20" s="92">
        <v>34</v>
      </c>
      <c r="G20" s="287"/>
      <c r="H20" s="288"/>
      <c r="I20" s="285"/>
      <c r="L20" s="30">
        <f>1200000/1.01</f>
        <v>1188118.8118811881</v>
      </c>
    </row>
    <row r="21" spans="1:17" ht="53.25" customHeight="1" x14ac:dyDescent="0.25">
      <c r="A21" s="88">
        <v>3</v>
      </c>
      <c r="B21" s="89">
        <v>44585</v>
      </c>
      <c r="C21" s="105">
        <v>403120</v>
      </c>
      <c r="D21" s="91" t="s">
        <v>260</v>
      </c>
      <c r="E21" s="91" t="s">
        <v>258</v>
      </c>
      <c r="F21" s="92">
        <v>26</v>
      </c>
      <c r="G21" s="289"/>
      <c r="H21" s="290"/>
      <c r="I21" s="286"/>
    </row>
    <row r="22" spans="1:17" ht="25.5" customHeight="1" thickBot="1" x14ac:dyDescent="0.3">
      <c r="A22" s="263" t="s">
        <v>29</v>
      </c>
      <c r="B22" s="264"/>
      <c r="C22" s="264"/>
      <c r="D22" s="264"/>
      <c r="E22" s="264"/>
      <c r="F22" s="264"/>
      <c r="G22" s="264"/>
      <c r="H22" s="265"/>
      <c r="I22" s="95">
        <f>SUM(I19)</f>
        <v>1188119</v>
      </c>
    </row>
    <row r="23" spans="1:17" x14ac:dyDescent="0.25">
      <c r="A23" s="266"/>
      <c r="B23" s="266"/>
      <c r="C23" s="228"/>
      <c r="D23" s="228"/>
      <c r="E23" s="228"/>
      <c r="F23" s="228"/>
      <c r="G23" s="97"/>
      <c r="H23" s="97"/>
      <c r="I23" s="29"/>
    </row>
    <row r="24" spans="1:17" x14ac:dyDescent="0.25">
      <c r="A24" s="228"/>
      <c r="B24" s="228"/>
      <c r="C24" s="228"/>
      <c r="D24" s="228"/>
      <c r="E24" s="228"/>
      <c r="F24" s="228"/>
      <c r="G24" s="28" t="s">
        <v>62</v>
      </c>
      <c r="H24" s="98" t="e">
        <f>#REF!*1%</f>
        <v>#REF!</v>
      </c>
      <c r="I24" s="29">
        <f>I22*1%</f>
        <v>11881.19</v>
      </c>
    </row>
    <row r="25" spans="1:17" ht="16.5" thickBot="1" x14ac:dyDescent="0.3">
      <c r="E25" s="1"/>
      <c r="F25" s="1"/>
      <c r="G25" s="99" t="s">
        <v>31</v>
      </c>
      <c r="H25" s="32">
        <v>0</v>
      </c>
      <c r="I25" s="32">
        <f>I22*2%</f>
        <v>23762.38</v>
      </c>
      <c r="Q25" s="30" t="s">
        <v>13</v>
      </c>
    </row>
    <row r="26" spans="1:17" x14ac:dyDescent="0.25">
      <c r="E26" s="1"/>
      <c r="F26" s="1"/>
      <c r="G26" s="33" t="s">
        <v>32</v>
      </c>
      <c r="H26" s="34" t="e">
        <f>H22+H24</f>
        <v>#REF!</v>
      </c>
      <c r="I26" s="34">
        <f>I22+I24-I25</f>
        <v>1176237.81</v>
      </c>
    </row>
    <row r="27" spans="1:17" x14ac:dyDescent="0.25">
      <c r="E27" s="1"/>
      <c r="F27" s="1"/>
      <c r="G27" s="33"/>
      <c r="H27" s="34"/>
      <c r="I27" s="34"/>
    </row>
    <row r="28" spans="1:17" x14ac:dyDescent="0.25">
      <c r="A28" s="1" t="s">
        <v>261</v>
      </c>
      <c r="D28" s="1"/>
      <c r="E28" s="1"/>
      <c r="F28" s="1"/>
      <c r="G28" s="33"/>
      <c r="H28" s="33"/>
      <c r="I28" s="34"/>
    </row>
    <row r="29" spans="1:17" x14ac:dyDescent="0.25">
      <c r="A29" s="127"/>
      <c r="D29" s="1"/>
      <c r="E29" s="1"/>
      <c r="F29" s="1"/>
      <c r="G29" s="33"/>
      <c r="H29" s="33"/>
      <c r="I29" s="34"/>
    </row>
    <row r="30" spans="1:17" x14ac:dyDescent="0.25">
      <c r="D30" s="1"/>
      <c r="E30" s="1"/>
      <c r="F30" s="1"/>
      <c r="G30" s="33"/>
      <c r="H30" s="33"/>
      <c r="I30" s="34"/>
    </row>
    <row r="31" spans="1:17" x14ac:dyDescent="0.25">
      <c r="A31" s="72" t="s">
        <v>33</v>
      </c>
    </row>
    <row r="32" spans="1:17" x14ac:dyDescent="0.25">
      <c r="A32" s="74" t="s">
        <v>34</v>
      </c>
      <c r="B32" s="128"/>
      <c r="C32" s="128"/>
      <c r="D32" s="129"/>
      <c r="E32" s="129"/>
      <c r="F32" s="129"/>
    </row>
    <row r="33" spans="1:9" x14ac:dyDescent="0.25">
      <c r="A33" s="74" t="s">
        <v>35</v>
      </c>
      <c r="B33" s="128"/>
      <c r="C33" s="128"/>
      <c r="D33" s="129"/>
      <c r="E33" s="129"/>
      <c r="F33" s="129"/>
    </row>
    <row r="34" spans="1:9" x14ac:dyDescent="0.25">
      <c r="A34" s="75" t="s">
        <v>36</v>
      </c>
      <c r="B34" s="130"/>
      <c r="C34" s="130"/>
      <c r="D34" s="129"/>
      <c r="E34" s="129"/>
      <c r="F34" s="129"/>
    </row>
    <row r="35" spans="1:9" x14ac:dyDescent="0.25">
      <c r="A35" s="78" t="s">
        <v>0</v>
      </c>
      <c r="B35" s="131"/>
      <c r="C35" s="131"/>
      <c r="D35" s="129"/>
      <c r="E35" s="129"/>
      <c r="F35" s="129"/>
    </row>
    <row r="36" spans="1:9" x14ac:dyDescent="0.25">
      <c r="A36" s="137"/>
      <c r="B36" s="137"/>
      <c r="C36" s="137"/>
    </row>
    <row r="37" spans="1:9" x14ac:dyDescent="0.25">
      <c r="A37" s="132"/>
      <c r="B37" s="132"/>
      <c r="C37" s="132"/>
    </row>
    <row r="38" spans="1:9" x14ac:dyDescent="0.25">
      <c r="G38" s="133" t="s">
        <v>48</v>
      </c>
      <c r="H38" s="275" t="str">
        <f>+I13</f>
        <v xml:space="preserve"> 26 Januari 2022</v>
      </c>
      <c r="I38" s="276"/>
    </row>
    <row r="41" spans="1:9" ht="18" customHeight="1" x14ac:dyDescent="0.25"/>
    <row r="42" spans="1:9" ht="17.25" customHeight="1" x14ac:dyDescent="0.25"/>
    <row r="44" spans="1:9" x14ac:dyDescent="0.25">
      <c r="G44" s="236" t="s">
        <v>38</v>
      </c>
      <c r="H44" s="236"/>
      <c r="I44" s="236"/>
    </row>
  </sheetData>
  <mergeCells count="8">
    <mergeCell ref="H38:I38"/>
    <mergeCell ref="G44:I44"/>
    <mergeCell ref="A10:I10"/>
    <mergeCell ref="G18:H18"/>
    <mergeCell ref="G19:H21"/>
    <mergeCell ref="I19:I21"/>
    <mergeCell ref="A22:H22"/>
    <mergeCell ref="A23:B23"/>
  </mergeCells>
  <printOptions horizontalCentered="1"/>
  <pageMargins left="0.2" right="0.2" top="0.75" bottom="0.75" header="0.3" footer="0.3"/>
  <pageSetup paperSize="9" scale="85" orientation="portrait" horizontalDpi="4294967293" r:id="rId1"/>
  <drawing r:id="rId2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2"/>
  <sheetViews>
    <sheetView topLeftCell="A7" workbookViewId="0">
      <selection activeCell="D19" sqref="D19"/>
    </sheetView>
  </sheetViews>
  <sheetFormatPr defaultRowHeight="15.75" x14ac:dyDescent="0.25"/>
  <cols>
    <col min="1" max="1" width="6.42578125" style="30" customWidth="1"/>
    <col min="2" max="2" width="11.5703125" style="30" customWidth="1"/>
    <col min="3" max="3" width="9.28515625" style="30" customWidth="1"/>
    <col min="4" max="4" width="28" style="30" customWidth="1"/>
    <col min="5" max="5" width="14.85546875" style="30" customWidth="1"/>
    <col min="6" max="6" width="6.28515625" style="30" customWidth="1"/>
    <col min="7" max="7" width="14.140625" style="117" bestFit="1" customWidth="1"/>
    <col min="8" max="8" width="1.5703125" style="117" customWidth="1"/>
    <col min="9" max="9" width="18.42578125" style="30" customWidth="1"/>
    <col min="10" max="11" width="9.140625" style="30"/>
    <col min="12" max="12" width="14.5703125" style="30" bestFit="1" customWidth="1"/>
    <col min="13" max="16384" width="9.140625" style="30"/>
  </cols>
  <sheetData>
    <row r="2" spans="1:9" x14ac:dyDescent="0.25">
      <c r="A2" s="1" t="s">
        <v>0</v>
      </c>
    </row>
    <row r="3" spans="1:9" x14ac:dyDescent="0.25">
      <c r="A3" s="5" t="s">
        <v>1</v>
      </c>
    </row>
    <row r="4" spans="1:9" x14ac:dyDescent="0.25">
      <c r="A4" s="5" t="s">
        <v>2</v>
      </c>
    </row>
    <row r="5" spans="1:9" x14ac:dyDescent="0.25">
      <c r="A5" s="5" t="s">
        <v>3</v>
      </c>
    </row>
    <row r="6" spans="1:9" x14ac:dyDescent="0.25">
      <c r="A6" s="5" t="s">
        <v>4</v>
      </c>
    </row>
    <row r="7" spans="1:9" x14ac:dyDescent="0.25">
      <c r="A7" s="5" t="s">
        <v>5</v>
      </c>
    </row>
    <row r="9" spans="1:9" ht="16.5" thickBot="1" x14ac:dyDescent="0.3">
      <c r="A9" s="118"/>
      <c r="B9" s="118"/>
      <c r="C9" s="118"/>
      <c r="D9" s="118"/>
      <c r="E9" s="118"/>
      <c r="F9" s="118"/>
      <c r="G9" s="119"/>
      <c r="H9" s="119"/>
      <c r="I9" s="118"/>
    </row>
    <row r="10" spans="1:9" ht="23.25" customHeight="1" thickBot="1" x14ac:dyDescent="0.3">
      <c r="A10" s="279" t="s">
        <v>6</v>
      </c>
      <c r="B10" s="280"/>
      <c r="C10" s="280"/>
      <c r="D10" s="280"/>
      <c r="E10" s="280"/>
      <c r="F10" s="280"/>
      <c r="G10" s="280"/>
      <c r="H10" s="280"/>
      <c r="I10" s="281"/>
    </row>
    <row r="12" spans="1:9" x14ac:dyDescent="0.25">
      <c r="A12" s="30" t="s">
        <v>7</v>
      </c>
      <c r="B12" s="30" t="s">
        <v>95</v>
      </c>
      <c r="G12" s="117" t="s">
        <v>9</v>
      </c>
      <c r="H12" s="120" t="s">
        <v>10</v>
      </c>
      <c r="I12" s="9" t="s">
        <v>371</v>
      </c>
    </row>
    <row r="13" spans="1:9" x14ac:dyDescent="0.25">
      <c r="G13" s="117" t="s">
        <v>12</v>
      </c>
      <c r="H13" s="120" t="s">
        <v>10</v>
      </c>
      <c r="I13" s="11" t="s">
        <v>367</v>
      </c>
    </row>
    <row r="14" spans="1:9" x14ac:dyDescent="0.25">
      <c r="G14" s="117" t="s">
        <v>15</v>
      </c>
      <c r="H14" s="120" t="s">
        <v>10</v>
      </c>
      <c r="I14" s="11" t="s">
        <v>368</v>
      </c>
    </row>
    <row r="15" spans="1:9" x14ac:dyDescent="0.25">
      <c r="G15" s="117" t="s">
        <v>96</v>
      </c>
      <c r="H15" s="120" t="s">
        <v>97</v>
      </c>
      <c r="I15" s="30" t="s">
        <v>372</v>
      </c>
    </row>
    <row r="16" spans="1:9" x14ac:dyDescent="0.25">
      <c r="A16" s="30" t="s">
        <v>18</v>
      </c>
      <c r="B16" s="9" t="s">
        <v>19</v>
      </c>
      <c r="C16" s="9"/>
      <c r="G16" s="117" t="s">
        <v>17</v>
      </c>
      <c r="H16" s="120" t="s">
        <v>97</v>
      </c>
      <c r="I16" s="136" t="s">
        <v>373</v>
      </c>
    </row>
    <row r="17" spans="1:17" ht="16.5" thickBot="1" x14ac:dyDescent="0.3"/>
    <row r="18" spans="1:17" ht="20.100000000000001" customHeight="1" x14ac:dyDescent="0.25">
      <c r="A18" s="83" t="s">
        <v>20</v>
      </c>
      <c r="B18" s="84" t="s">
        <v>21</v>
      </c>
      <c r="C18" s="84" t="s">
        <v>22</v>
      </c>
      <c r="D18" s="84" t="s">
        <v>24</v>
      </c>
      <c r="E18" s="84" t="s">
        <v>25</v>
      </c>
      <c r="F18" s="229" t="s">
        <v>45</v>
      </c>
      <c r="G18" s="271" t="s">
        <v>27</v>
      </c>
      <c r="H18" s="272"/>
      <c r="I18" s="87" t="s">
        <v>28</v>
      </c>
    </row>
    <row r="19" spans="1:17" ht="53.25" customHeight="1" x14ac:dyDescent="0.25">
      <c r="A19" s="88">
        <v>1</v>
      </c>
      <c r="B19" s="89">
        <v>44566</v>
      </c>
      <c r="C19" s="105">
        <v>402882</v>
      </c>
      <c r="D19" s="91" t="s">
        <v>374</v>
      </c>
      <c r="E19" s="91" t="s">
        <v>375</v>
      </c>
      <c r="F19" s="92">
        <v>200</v>
      </c>
      <c r="G19" s="273">
        <v>1485149</v>
      </c>
      <c r="H19" s="274"/>
      <c r="I19" s="230">
        <f>G19</f>
        <v>1485149</v>
      </c>
      <c r="L19" s="234">
        <f>1500000/1.01</f>
        <v>1485148.5148514851</v>
      </c>
    </row>
    <row r="20" spans="1:17" ht="25.5" customHeight="1" thickBot="1" x14ac:dyDescent="0.3">
      <c r="A20" s="263" t="s">
        <v>29</v>
      </c>
      <c r="B20" s="264"/>
      <c r="C20" s="264"/>
      <c r="D20" s="264"/>
      <c r="E20" s="264"/>
      <c r="F20" s="264"/>
      <c r="G20" s="264"/>
      <c r="H20" s="265"/>
      <c r="I20" s="95">
        <f>SUM(I19)</f>
        <v>1485149</v>
      </c>
    </row>
    <row r="21" spans="1:17" x14ac:dyDescent="0.25">
      <c r="A21" s="266"/>
      <c r="B21" s="266"/>
      <c r="C21" s="228"/>
      <c r="D21" s="228"/>
      <c r="E21" s="228"/>
      <c r="F21" s="228"/>
      <c r="G21" s="97"/>
      <c r="H21" s="97"/>
      <c r="I21" s="29"/>
    </row>
    <row r="22" spans="1:17" x14ac:dyDescent="0.25">
      <c r="A22" s="228"/>
      <c r="B22" s="228"/>
      <c r="C22" s="228"/>
      <c r="D22" s="228"/>
      <c r="E22" s="228"/>
      <c r="F22" s="228"/>
      <c r="G22" s="28" t="s">
        <v>62</v>
      </c>
      <c r="H22" s="98" t="e">
        <f>#REF!*1%</f>
        <v>#REF!</v>
      </c>
      <c r="I22" s="29">
        <f>I20*1%</f>
        <v>14851.49</v>
      </c>
    </row>
    <row r="23" spans="1:17" ht="16.5" thickBot="1" x14ac:dyDescent="0.3">
      <c r="E23" s="1"/>
      <c r="F23" s="1"/>
      <c r="G23" s="99" t="s">
        <v>31</v>
      </c>
      <c r="H23" s="32">
        <v>0</v>
      </c>
      <c r="I23" s="32">
        <f>I20*2%</f>
        <v>29702.98</v>
      </c>
      <c r="Q23" s="30" t="s">
        <v>13</v>
      </c>
    </row>
    <row r="24" spans="1:17" x14ac:dyDescent="0.25">
      <c r="E24" s="1"/>
      <c r="F24" s="1"/>
      <c r="G24" s="33" t="s">
        <v>32</v>
      </c>
      <c r="H24" s="34" t="e">
        <f>H20+H22</f>
        <v>#REF!</v>
      </c>
      <c r="I24" s="34">
        <f>I20+I22-I23</f>
        <v>1470297.51</v>
      </c>
    </row>
    <row r="25" spans="1:17" x14ac:dyDescent="0.25">
      <c r="E25" s="1"/>
      <c r="F25" s="1"/>
      <c r="G25" s="33"/>
      <c r="H25" s="34"/>
      <c r="I25" s="34"/>
    </row>
    <row r="26" spans="1:17" x14ac:dyDescent="0.25">
      <c r="A26" s="1" t="s">
        <v>376</v>
      </c>
      <c r="D26" s="1"/>
      <c r="E26" s="1"/>
      <c r="F26" s="1"/>
      <c r="G26" s="33"/>
      <c r="H26" s="33"/>
      <c r="I26" s="34"/>
    </row>
    <row r="27" spans="1:17" x14ac:dyDescent="0.25">
      <c r="A27" s="127"/>
      <c r="D27" s="1"/>
      <c r="E27" s="1"/>
      <c r="F27" s="1"/>
      <c r="G27" s="33"/>
      <c r="H27" s="33"/>
      <c r="I27" s="34"/>
    </row>
    <row r="28" spans="1:17" x14ac:dyDescent="0.25">
      <c r="D28" s="1"/>
      <c r="E28" s="1"/>
      <c r="F28" s="1"/>
      <c r="G28" s="33"/>
      <c r="H28" s="33"/>
      <c r="I28" s="34"/>
    </row>
    <row r="29" spans="1:17" x14ac:dyDescent="0.25">
      <c r="A29" s="72" t="s">
        <v>33</v>
      </c>
    </row>
    <row r="30" spans="1:17" x14ac:dyDescent="0.25">
      <c r="A30" s="74" t="s">
        <v>34</v>
      </c>
      <c r="B30" s="128"/>
      <c r="C30" s="128"/>
      <c r="D30" s="129"/>
      <c r="E30" s="129"/>
      <c r="F30" s="129"/>
    </row>
    <row r="31" spans="1:17" x14ac:dyDescent="0.25">
      <c r="A31" s="74" t="s">
        <v>35</v>
      </c>
      <c r="B31" s="128"/>
      <c r="C31" s="128"/>
      <c r="D31" s="129"/>
      <c r="E31" s="129"/>
      <c r="F31" s="129"/>
    </row>
    <row r="32" spans="1:17" x14ac:dyDescent="0.25">
      <c r="A32" s="75" t="s">
        <v>36</v>
      </c>
      <c r="B32" s="130"/>
      <c r="C32" s="130"/>
      <c r="D32" s="129"/>
      <c r="E32" s="129"/>
      <c r="F32" s="129"/>
    </row>
    <row r="33" spans="1:9" x14ac:dyDescent="0.25">
      <c r="A33" s="78" t="s">
        <v>0</v>
      </c>
      <c r="B33" s="131"/>
      <c r="C33" s="131"/>
      <c r="D33" s="129"/>
      <c r="E33" s="129"/>
      <c r="F33" s="129"/>
    </row>
    <row r="34" spans="1:9" x14ac:dyDescent="0.25">
      <c r="A34" s="137"/>
      <c r="B34" s="137"/>
      <c r="C34" s="137"/>
    </row>
    <row r="35" spans="1:9" x14ac:dyDescent="0.25">
      <c r="A35" s="132"/>
      <c r="B35" s="132"/>
      <c r="C35" s="132"/>
    </row>
    <row r="36" spans="1:9" x14ac:dyDescent="0.25">
      <c r="G36" s="133" t="s">
        <v>48</v>
      </c>
      <c r="H36" s="275" t="str">
        <f>+I13</f>
        <v xml:space="preserve"> 26 Januari 2022</v>
      </c>
      <c r="I36" s="276"/>
    </row>
    <row r="39" spans="1:9" ht="18" customHeight="1" x14ac:dyDescent="0.25"/>
    <row r="40" spans="1:9" ht="17.25" customHeight="1" x14ac:dyDescent="0.25"/>
    <row r="42" spans="1:9" x14ac:dyDescent="0.25">
      <c r="G42" s="236" t="s">
        <v>38</v>
      </c>
      <c r="H42" s="236"/>
      <c r="I42" s="236"/>
    </row>
  </sheetData>
  <mergeCells count="7">
    <mergeCell ref="H36:I36"/>
    <mergeCell ref="G42:I42"/>
    <mergeCell ref="A10:I10"/>
    <mergeCell ref="G18:H18"/>
    <mergeCell ref="G19:H19"/>
    <mergeCell ref="A20:H20"/>
    <mergeCell ref="A21:B21"/>
  </mergeCells>
  <printOptions horizontalCentered="1"/>
  <pageMargins left="0.2" right="0.2" top="0.75" bottom="0.75" header="0.3" footer="0.3"/>
  <pageSetup paperSize="9" scale="85" orientation="portrait" horizontalDpi="4294967293" r:id="rId1"/>
  <drawing r:id="rId2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4"/>
  <sheetViews>
    <sheetView topLeftCell="A11" workbookViewId="0">
      <selection activeCell="I22" sqref="I22"/>
    </sheetView>
  </sheetViews>
  <sheetFormatPr defaultRowHeight="15.75" x14ac:dyDescent="0.25"/>
  <cols>
    <col min="1" max="1" width="6.42578125" style="30" customWidth="1"/>
    <col min="2" max="2" width="11.5703125" style="30" customWidth="1"/>
    <col min="3" max="3" width="9.28515625" style="30" customWidth="1"/>
    <col min="4" max="4" width="28" style="30" customWidth="1"/>
    <col min="5" max="5" width="14.85546875" style="30" customWidth="1"/>
    <col min="6" max="6" width="6.28515625" style="30" customWidth="1"/>
    <col min="7" max="7" width="14.140625" style="117" bestFit="1" customWidth="1"/>
    <col min="8" max="8" width="1.5703125" style="117" customWidth="1"/>
    <col min="9" max="9" width="18.42578125" style="30" customWidth="1"/>
    <col min="10" max="16384" width="9.140625" style="30"/>
  </cols>
  <sheetData>
    <row r="2" spans="1:9" x14ac:dyDescent="0.25">
      <c r="A2" s="1" t="s">
        <v>0</v>
      </c>
    </row>
    <row r="3" spans="1:9" x14ac:dyDescent="0.25">
      <c r="A3" s="5" t="s">
        <v>1</v>
      </c>
    </row>
    <row r="4" spans="1:9" x14ac:dyDescent="0.25">
      <c r="A4" s="5" t="s">
        <v>2</v>
      </c>
    </row>
    <row r="5" spans="1:9" x14ac:dyDescent="0.25">
      <c r="A5" s="5" t="s">
        <v>3</v>
      </c>
    </row>
    <row r="6" spans="1:9" x14ac:dyDescent="0.25">
      <c r="A6" s="5" t="s">
        <v>4</v>
      </c>
    </row>
    <row r="7" spans="1:9" x14ac:dyDescent="0.25">
      <c r="A7" s="5" t="s">
        <v>5</v>
      </c>
    </row>
    <row r="9" spans="1:9" ht="16.5" thickBot="1" x14ac:dyDescent="0.3">
      <c r="A9" s="118"/>
      <c r="B9" s="118"/>
      <c r="C9" s="118"/>
      <c r="D9" s="118"/>
      <c r="E9" s="118"/>
      <c r="F9" s="118"/>
      <c r="G9" s="119"/>
      <c r="H9" s="119"/>
      <c r="I9" s="118"/>
    </row>
    <row r="10" spans="1:9" ht="23.25" customHeight="1" thickBot="1" x14ac:dyDescent="0.3">
      <c r="A10" s="279" t="s">
        <v>6</v>
      </c>
      <c r="B10" s="280"/>
      <c r="C10" s="280"/>
      <c r="D10" s="280"/>
      <c r="E10" s="280"/>
      <c r="F10" s="280"/>
      <c r="G10" s="280"/>
      <c r="H10" s="280"/>
      <c r="I10" s="281"/>
    </row>
    <row r="12" spans="1:9" x14ac:dyDescent="0.25">
      <c r="A12" s="30" t="s">
        <v>7</v>
      </c>
      <c r="B12" s="30" t="s">
        <v>95</v>
      </c>
      <c r="G12" s="117" t="s">
        <v>9</v>
      </c>
      <c r="H12" s="120" t="s">
        <v>10</v>
      </c>
      <c r="I12" s="9" t="s">
        <v>377</v>
      </c>
    </row>
    <row r="13" spans="1:9" x14ac:dyDescent="0.25">
      <c r="G13" s="117" t="s">
        <v>12</v>
      </c>
      <c r="H13" s="120" t="s">
        <v>10</v>
      </c>
      <c r="I13" s="11" t="s">
        <v>40</v>
      </c>
    </row>
    <row r="14" spans="1:9" x14ac:dyDescent="0.25">
      <c r="G14" s="117" t="s">
        <v>15</v>
      </c>
      <c r="H14" s="120" t="s">
        <v>10</v>
      </c>
      <c r="I14" s="11" t="s">
        <v>368</v>
      </c>
    </row>
    <row r="15" spans="1:9" x14ac:dyDescent="0.25">
      <c r="G15" s="117" t="s">
        <v>96</v>
      </c>
      <c r="H15" s="120" t="s">
        <v>97</v>
      </c>
      <c r="I15" s="30" t="s">
        <v>195</v>
      </c>
    </row>
    <row r="16" spans="1:9" x14ac:dyDescent="0.25">
      <c r="A16" s="30" t="s">
        <v>18</v>
      </c>
      <c r="B16" s="9" t="s">
        <v>19</v>
      </c>
      <c r="C16" s="9"/>
      <c r="G16" s="117" t="s">
        <v>17</v>
      </c>
      <c r="H16" s="120" t="s">
        <v>97</v>
      </c>
      <c r="I16" s="139" t="s">
        <v>378</v>
      </c>
    </row>
    <row r="17" spans="1:17" ht="16.5" thickBot="1" x14ac:dyDescent="0.3"/>
    <row r="18" spans="1:17" ht="20.100000000000001" customHeight="1" x14ac:dyDescent="0.25">
      <c r="A18" s="83" t="s">
        <v>20</v>
      </c>
      <c r="B18" s="84" t="s">
        <v>21</v>
      </c>
      <c r="C18" s="84" t="s">
        <v>22</v>
      </c>
      <c r="D18" s="84" t="s">
        <v>24</v>
      </c>
      <c r="E18" s="84" t="s">
        <v>25</v>
      </c>
      <c r="F18" s="233" t="s">
        <v>44</v>
      </c>
      <c r="G18" s="271" t="s">
        <v>27</v>
      </c>
      <c r="H18" s="272"/>
      <c r="I18" s="87" t="s">
        <v>28</v>
      </c>
    </row>
    <row r="19" spans="1:17" ht="53.25" customHeight="1" x14ac:dyDescent="0.25">
      <c r="A19" s="88">
        <v>1</v>
      </c>
      <c r="B19" s="89">
        <v>44585</v>
      </c>
      <c r="C19" s="105">
        <v>403124</v>
      </c>
      <c r="D19" s="91" t="s">
        <v>274</v>
      </c>
      <c r="E19" s="91" t="s">
        <v>125</v>
      </c>
      <c r="F19" s="92">
        <v>49</v>
      </c>
      <c r="G19" s="273">
        <v>1138614</v>
      </c>
      <c r="H19" s="274"/>
      <c r="I19" s="284">
        <f>G19</f>
        <v>1138614</v>
      </c>
    </row>
    <row r="20" spans="1:17" ht="53.25" customHeight="1" x14ac:dyDescent="0.25">
      <c r="A20" s="88">
        <v>2</v>
      </c>
      <c r="B20" s="89">
        <v>44585</v>
      </c>
      <c r="C20" s="105">
        <v>403122</v>
      </c>
      <c r="D20" s="91" t="s">
        <v>275</v>
      </c>
      <c r="E20" s="91" t="s">
        <v>125</v>
      </c>
      <c r="F20" s="92">
        <v>41</v>
      </c>
      <c r="G20" s="287"/>
      <c r="H20" s="288"/>
      <c r="I20" s="285"/>
      <c r="L20" s="30">
        <f>1150000/1.01</f>
        <v>1138613.8613861387</v>
      </c>
    </row>
    <row r="21" spans="1:17" ht="53.25" customHeight="1" x14ac:dyDescent="0.25">
      <c r="A21" s="88">
        <v>3</v>
      </c>
      <c r="B21" s="89">
        <v>44585</v>
      </c>
      <c r="C21" s="105">
        <v>403123</v>
      </c>
      <c r="D21" s="91" t="s">
        <v>124</v>
      </c>
      <c r="E21" s="91" t="s">
        <v>125</v>
      </c>
      <c r="F21" s="92">
        <v>71</v>
      </c>
      <c r="G21" s="289"/>
      <c r="H21" s="290"/>
      <c r="I21" s="286"/>
    </row>
    <row r="22" spans="1:17" ht="25.5" customHeight="1" thickBot="1" x14ac:dyDescent="0.3">
      <c r="A22" s="263" t="s">
        <v>29</v>
      </c>
      <c r="B22" s="264"/>
      <c r="C22" s="264"/>
      <c r="D22" s="264"/>
      <c r="E22" s="264"/>
      <c r="F22" s="264"/>
      <c r="G22" s="264"/>
      <c r="H22" s="265"/>
      <c r="I22" s="95">
        <f>SUM(I19)</f>
        <v>1138614</v>
      </c>
    </row>
    <row r="23" spans="1:17" x14ac:dyDescent="0.25">
      <c r="A23" s="266"/>
      <c r="B23" s="266"/>
      <c r="C23" s="232"/>
      <c r="D23" s="232"/>
      <c r="E23" s="232"/>
      <c r="F23" s="232"/>
      <c r="G23" s="97"/>
      <c r="H23" s="97"/>
      <c r="I23" s="29"/>
    </row>
    <row r="24" spans="1:17" x14ac:dyDescent="0.25">
      <c r="A24" s="232"/>
      <c r="B24" s="232"/>
      <c r="C24" s="232"/>
      <c r="D24" s="232"/>
      <c r="E24" s="232"/>
      <c r="F24" s="232"/>
      <c r="G24" s="28" t="s">
        <v>62</v>
      </c>
      <c r="H24" s="98" t="e">
        <f>#REF!*1%</f>
        <v>#REF!</v>
      </c>
      <c r="I24" s="29">
        <f>I22*1%</f>
        <v>11386.14</v>
      </c>
    </row>
    <row r="25" spans="1:17" ht="16.5" thickBot="1" x14ac:dyDescent="0.3">
      <c r="E25" s="1"/>
      <c r="F25" s="1"/>
      <c r="G25" s="99" t="s">
        <v>31</v>
      </c>
      <c r="H25" s="32">
        <v>0</v>
      </c>
      <c r="I25" s="32">
        <f>I22*2%</f>
        <v>22772.28</v>
      </c>
      <c r="Q25" s="30" t="s">
        <v>13</v>
      </c>
    </row>
    <row r="26" spans="1:17" x14ac:dyDescent="0.25">
      <c r="E26" s="1"/>
      <c r="F26" s="1"/>
      <c r="G26" s="33" t="s">
        <v>32</v>
      </c>
      <c r="H26" s="34" t="e">
        <f>H22+H24</f>
        <v>#REF!</v>
      </c>
      <c r="I26" s="34">
        <f>I22+I24-I25</f>
        <v>1127227.8599999999</v>
      </c>
    </row>
    <row r="27" spans="1:17" x14ac:dyDescent="0.25">
      <c r="E27" s="1"/>
      <c r="F27" s="1"/>
      <c r="G27" s="33"/>
      <c r="H27" s="34"/>
      <c r="I27" s="34"/>
    </row>
    <row r="28" spans="1:17" x14ac:dyDescent="0.25">
      <c r="A28" s="1" t="s">
        <v>379</v>
      </c>
      <c r="D28" s="1"/>
      <c r="E28" s="1"/>
      <c r="F28" s="1"/>
      <c r="G28" s="33"/>
      <c r="H28" s="33"/>
      <c r="I28" s="34"/>
    </row>
    <row r="29" spans="1:17" x14ac:dyDescent="0.25">
      <c r="A29" s="127"/>
      <c r="D29" s="1"/>
      <c r="E29" s="1"/>
      <c r="F29" s="1"/>
      <c r="G29" s="33"/>
      <c r="H29" s="33"/>
      <c r="I29" s="34"/>
    </row>
    <row r="30" spans="1:17" x14ac:dyDescent="0.25">
      <c r="D30" s="1"/>
      <c r="E30" s="1"/>
      <c r="F30" s="1"/>
      <c r="G30" s="33"/>
      <c r="H30" s="33"/>
      <c r="I30" s="34"/>
    </row>
    <row r="31" spans="1:17" x14ac:dyDescent="0.25">
      <c r="A31" s="72" t="s">
        <v>33</v>
      </c>
    </row>
    <row r="32" spans="1:17" x14ac:dyDescent="0.25">
      <c r="A32" s="74" t="s">
        <v>34</v>
      </c>
      <c r="B32" s="128"/>
      <c r="C32" s="128"/>
      <c r="D32" s="129"/>
      <c r="E32" s="129"/>
      <c r="F32" s="129"/>
    </row>
    <row r="33" spans="1:9" x14ac:dyDescent="0.25">
      <c r="A33" s="74" t="s">
        <v>35</v>
      </c>
      <c r="B33" s="128"/>
      <c r="C33" s="128"/>
      <c r="D33" s="129"/>
      <c r="E33" s="129"/>
      <c r="F33" s="129"/>
    </row>
    <row r="34" spans="1:9" x14ac:dyDescent="0.25">
      <c r="A34" s="75" t="s">
        <v>36</v>
      </c>
      <c r="B34" s="130"/>
      <c r="C34" s="130"/>
      <c r="D34" s="129"/>
      <c r="E34" s="129"/>
      <c r="F34" s="129"/>
    </row>
    <row r="35" spans="1:9" x14ac:dyDescent="0.25">
      <c r="A35" s="78" t="s">
        <v>0</v>
      </c>
      <c r="B35" s="131"/>
      <c r="C35" s="131"/>
      <c r="D35" s="129"/>
      <c r="E35" s="129"/>
      <c r="F35" s="129"/>
    </row>
    <row r="36" spans="1:9" x14ac:dyDescent="0.25">
      <c r="A36" s="137"/>
      <c r="B36" s="137"/>
      <c r="C36" s="137"/>
    </row>
    <row r="37" spans="1:9" x14ac:dyDescent="0.25">
      <c r="A37" s="132"/>
      <c r="B37" s="132"/>
      <c r="C37" s="132"/>
    </row>
    <row r="38" spans="1:9" x14ac:dyDescent="0.25">
      <c r="G38" s="133" t="s">
        <v>48</v>
      </c>
      <c r="H38" s="275" t="str">
        <f>+I13</f>
        <v xml:space="preserve"> 27 Januari 2022</v>
      </c>
      <c r="I38" s="276"/>
    </row>
    <row r="41" spans="1:9" ht="18" customHeight="1" x14ac:dyDescent="0.25"/>
    <row r="42" spans="1:9" ht="17.25" customHeight="1" x14ac:dyDescent="0.25"/>
    <row r="44" spans="1:9" x14ac:dyDescent="0.25">
      <c r="G44" s="236" t="s">
        <v>38</v>
      </c>
      <c r="H44" s="236"/>
      <c r="I44" s="236"/>
    </row>
  </sheetData>
  <mergeCells count="8">
    <mergeCell ref="H38:I38"/>
    <mergeCell ref="G44:I44"/>
    <mergeCell ref="A10:I10"/>
    <mergeCell ref="G18:H18"/>
    <mergeCell ref="G19:H21"/>
    <mergeCell ref="I19:I21"/>
    <mergeCell ref="A22:H22"/>
    <mergeCell ref="A23:B23"/>
  </mergeCells>
  <printOptions horizontalCentered="1"/>
  <pageMargins left="0.2" right="0.2" top="0.75" bottom="0.75" header="0.3" footer="0.3"/>
  <pageSetup paperSize="9" scale="85" orientation="portrait" horizontalDpi="4294967293" r:id="rId1"/>
  <drawing r:id="rId2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39"/>
  <sheetViews>
    <sheetView topLeftCell="A7" workbookViewId="0">
      <selection activeCell="B11" sqref="B11"/>
    </sheetView>
  </sheetViews>
  <sheetFormatPr defaultRowHeight="15.75" x14ac:dyDescent="0.25"/>
  <cols>
    <col min="1" max="1" width="4.85546875" style="30" customWidth="1"/>
    <col min="2" max="2" width="11.42578125" style="30" customWidth="1"/>
    <col min="3" max="3" width="8" style="30" customWidth="1"/>
    <col min="4" max="4" width="26" style="30" customWidth="1"/>
    <col min="5" max="5" width="13.42578125" style="30" customWidth="1"/>
    <col min="6" max="6" width="6.5703125" style="30" customWidth="1"/>
    <col min="7" max="7" width="13" style="117" customWidth="1"/>
    <col min="8" max="8" width="1.28515625" style="117" customWidth="1"/>
    <col min="9" max="9" width="17.7109375" style="30" customWidth="1"/>
    <col min="10" max="10" width="9.140625" style="30"/>
    <col min="11" max="11" width="11.5703125" style="30" bestFit="1" customWidth="1"/>
    <col min="12" max="12" width="9.140625" style="30"/>
    <col min="13" max="13" width="19.140625" style="30" bestFit="1" customWidth="1"/>
    <col min="14" max="16384" width="9.140625" style="30"/>
  </cols>
  <sheetData>
    <row r="2" spans="1:9" ht="18" customHeight="1" x14ac:dyDescent="0.25">
      <c r="A2" s="1" t="s">
        <v>0</v>
      </c>
    </row>
    <row r="3" spans="1:9" ht="18" customHeight="1" x14ac:dyDescent="0.25">
      <c r="A3" s="5" t="s">
        <v>1</v>
      </c>
      <c r="B3" s="45"/>
    </row>
    <row r="4" spans="1:9" ht="18" customHeight="1" x14ac:dyDescent="0.25">
      <c r="A4" s="5" t="s">
        <v>2</v>
      </c>
      <c r="B4" s="45"/>
    </row>
    <row r="5" spans="1:9" ht="18" customHeight="1" x14ac:dyDescent="0.25">
      <c r="A5" s="5" t="s">
        <v>3</v>
      </c>
      <c r="B5" s="45"/>
    </row>
    <row r="6" spans="1:9" ht="18" customHeight="1" x14ac:dyDescent="0.25">
      <c r="A6" s="5" t="s">
        <v>4</v>
      </c>
      <c r="B6" s="45"/>
    </row>
    <row r="7" spans="1:9" ht="18" customHeight="1" x14ac:dyDescent="0.25">
      <c r="A7" s="5" t="s">
        <v>5</v>
      </c>
      <c r="B7" s="45"/>
    </row>
    <row r="8" spans="1:9" ht="16.5" thickBot="1" x14ac:dyDescent="0.3"/>
    <row r="9" spans="1:9" ht="24.75" customHeight="1" thickBot="1" x14ac:dyDescent="0.3">
      <c r="A9" s="279" t="s">
        <v>6</v>
      </c>
      <c r="B9" s="280"/>
      <c r="C9" s="280"/>
      <c r="D9" s="280"/>
      <c r="E9" s="280"/>
      <c r="F9" s="280"/>
      <c r="G9" s="280"/>
      <c r="H9" s="280"/>
      <c r="I9" s="281"/>
    </row>
    <row r="11" spans="1:9" ht="23.25" customHeight="1" x14ac:dyDescent="0.25">
      <c r="A11" s="138" t="s">
        <v>7</v>
      </c>
      <c r="B11" s="138" t="s">
        <v>101</v>
      </c>
      <c r="G11" s="117" t="s">
        <v>9</v>
      </c>
      <c r="H11" s="120" t="s">
        <v>10</v>
      </c>
      <c r="I11" s="9" t="s">
        <v>380</v>
      </c>
    </row>
    <row r="12" spans="1:9" x14ac:dyDescent="0.25">
      <c r="G12" s="117" t="s">
        <v>12</v>
      </c>
      <c r="H12" s="120" t="s">
        <v>10</v>
      </c>
      <c r="I12" s="11" t="s">
        <v>383</v>
      </c>
    </row>
    <row r="13" spans="1:9" x14ac:dyDescent="0.25">
      <c r="G13" s="117" t="s">
        <v>15</v>
      </c>
      <c r="H13" s="120" t="s">
        <v>10</v>
      </c>
      <c r="I13" s="11" t="s">
        <v>384</v>
      </c>
    </row>
    <row r="14" spans="1:9" ht="15.75" customHeight="1" x14ac:dyDescent="0.25">
      <c r="G14" s="117" t="s">
        <v>17</v>
      </c>
      <c r="H14" s="117" t="s">
        <v>10</v>
      </c>
      <c r="I14" s="139" t="s">
        <v>381</v>
      </c>
    </row>
    <row r="15" spans="1:9" ht="20.25" customHeight="1" x14ac:dyDescent="0.25">
      <c r="A15" s="138" t="s">
        <v>18</v>
      </c>
      <c r="B15" s="138" t="s">
        <v>103</v>
      </c>
    </row>
    <row r="16" spans="1:9" ht="8.25" customHeight="1" thickBot="1" x14ac:dyDescent="0.3">
      <c r="F16" s="129"/>
    </row>
    <row r="17" spans="1:14" ht="27" customHeight="1" x14ac:dyDescent="0.25">
      <c r="A17" s="83" t="s">
        <v>20</v>
      </c>
      <c r="B17" s="84" t="s">
        <v>21</v>
      </c>
      <c r="C17" s="84" t="s">
        <v>22</v>
      </c>
      <c r="D17" s="84" t="s">
        <v>24</v>
      </c>
      <c r="E17" s="84" t="s">
        <v>25</v>
      </c>
      <c r="F17" s="84" t="s">
        <v>332</v>
      </c>
      <c r="G17" s="291" t="s">
        <v>27</v>
      </c>
      <c r="H17" s="292"/>
      <c r="I17" s="87" t="s">
        <v>28</v>
      </c>
    </row>
    <row r="18" spans="1:14" ht="55.5" customHeight="1" x14ac:dyDescent="0.25">
      <c r="A18" s="88">
        <v>1</v>
      </c>
      <c r="B18" s="140">
        <v>44586</v>
      </c>
      <c r="C18" s="141"/>
      <c r="D18" s="142" t="s">
        <v>385</v>
      </c>
      <c r="E18" s="143" t="s">
        <v>318</v>
      </c>
      <c r="F18" s="122">
        <v>1</v>
      </c>
      <c r="G18" s="277">
        <v>800000</v>
      </c>
      <c r="H18" s="278"/>
      <c r="I18" s="145">
        <f>G18</f>
        <v>800000</v>
      </c>
      <c r="L18" s="146"/>
      <c r="M18" s="146">
        <f>G18*L18</f>
        <v>0</v>
      </c>
    </row>
    <row r="19" spans="1:14" ht="25.5" customHeight="1" thickBot="1" x14ac:dyDescent="0.3">
      <c r="A19" s="263" t="s">
        <v>29</v>
      </c>
      <c r="B19" s="264"/>
      <c r="C19" s="264"/>
      <c r="D19" s="264"/>
      <c r="E19" s="264"/>
      <c r="F19" s="264"/>
      <c r="G19" s="264"/>
      <c r="H19" s="265"/>
      <c r="I19" s="95">
        <f>SUM(I18:I18)</f>
        <v>800000</v>
      </c>
      <c r="J19" s="29"/>
      <c r="K19" s="98"/>
      <c r="L19" s="147"/>
      <c r="N19" s="98">
        <f>J19-M18</f>
        <v>0</v>
      </c>
    </row>
    <row r="20" spans="1:14" x14ac:dyDescent="0.25">
      <c r="A20" s="266"/>
      <c r="B20" s="266"/>
      <c r="C20" s="266"/>
      <c r="D20" s="266"/>
      <c r="E20" s="235"/>
      <c r="F20" s="235"/>
      <c r="G20" s="97"/>
      <c r="H20" s="97"/>
      <c r="I20" s="29"/>
      <c r="N20" s="147"/>
    </row>
    <row r="21" spans="1:14" x14ac:dyDescent="0.25">
      <c r="A21" s="235"/>
      <c r="B21" s="235"/>
      <c r="C21" s="235"/>
      <c r="D21" s="235"/>
      <c r="E21" s="235"/>
      <c r="F21" s="235"/>
      <c r="G21" s="28" t="s">
        <v>62</v>
      </c>
      <c r="H21" s="28"/>
      <c r="I21" s="29">
        <f>I19*1%</f>
        <v>8000</v>
      </c>
      <c r="K21" s="149"/>
      <c r="M21" s="148">
        <f>J21</f>
        <v>0</v>
      </c>
      <c r="N21" s="149"/>
    </row>
    <row r="22" spans="1:14" ht="16.5" thickBot="1" x14ac:dyDescent="0.3">
      <c r="A22" s="235"/>
      <c r="B22" s="235"/>
      <c r="C22" s="235"/>
      <c r="D22" s="235"/>
      <c r="E22" s="235"/>
      <c r="F22" s="235"/>
      <c r="G22" s="31" t="s">
        <v>105</v>
      </c>
      <c r="H22" s="31"/>
      <c r="I22" s="32">
        <f>I19*2%</f>
        <v>16000</v>
      </c>
      <c r="K22" s="150"/>
      <c r="M22" s="148">
        <f>J22</f>
        <v>0</v>
      </c>
      <c r="N22" s="151"/>
    </row>
    <row r="23" spans="1:14" x14ac:dyDescent="0.25">
      <c r="E23" s="1"/>
      <c r="F23" s="1"/>
      <c r="G23" s="33" t="s">
        <v>32</v>
      </c>
      <c r="H23" s="33"/>
      <c r="I23" s="34">
        <f>I19+I21-I22</f>
        <v>792000</v>
      </c>
      <c r="K23" s="150"/>
      <c r="M23" s="148">
        <f>M18+M22+M21</f>
        <v>0</v>
      </c>
    </row>
    <row r="24" spans="1:14" ht="17.25" customHeight="1" x14ac:dyDescent="0.25">
      <c r="E24" s="1"/>
      <c r="F24" s="1"/>
      <c r="G24" s="33"/>
      <c r="H24" s="33"/>
      <c r="I24" s="34"/>
      <c r="M24" s="152">
        <f>J23-M18</f>
        <v>0</v>
      </c>
      <c r="N24" s="30" t="s">
        <v>106</v>
      </c>
    </row>
    <row r="25" spans="1:14" ht="18" customHeight="1" x14ac:dyDescent="0.25">
      <c r="A25" s="1" t="s">
        <v>382</v>
      </c>
      <c r="E25" s="1"/>
      <c r="F25" s="1"/>
      <c r="G25" s="33"/>
      <c r="H25" s="33"/>
      <c r="I25" s="34"/>
    </row>
    <row r="26" spans="1:14" ht="12" customHeight="1" x14ac:dyDescent="0.25">
      <c r="A26" s="127"/>
      <c r="E26" s="1"/>
      <c r="F26" s="1"/>
      <c r="G26" s="33"/>
      <c r="H26" s="33"/>
      <c r="I26" s="34"/>
    </row>
    <row r="27" spans="1:14" x14ac:dyDescent="0.25">
      <c r="A27" s="72" t="s">
        <v>33</v>
      </c>
    </row>
    <row r="28" spans="1:14" x14ac:dyDescent="0.25">
      <c r="A28" s="74" t="s">
        <v>34</v>
      </c>
      <c r="B28" s="128"/>
      <c r="C28" s="128"/>
      <c r="D28" s="128"/>
      <c r="E28" s="129"/>
    </row>
    <row r="29" spans="1:14" x14ac:dyDescent="0.25">
      <c r="A29" s="74" t="s">
        <v>35</v>
      </c>
      <c r="B29" s="128"/>
      <c r="C29" s="128"/>
      <c r="D29" s="129"/>
      <c r="E29" s="129"/>
    </row>
    <row r="30" spans="1:14" x14ac:dyDescent="0.25">
      <c r="A30" s="75" t="s">
        <v>36</v>
      </c>
      <c r="B30" s="130"/>
      <c r="C30" s="130"/>
      <c r="D30" s="153"/>
      <c r="E30" s="129"/>
    </row>
    <row r="31" spans="1:14" x14ac:dyDescent="0.25">
      <c r="A31" s="78" t="s">
        <v>0</v>
      </c>
      <c r="B31" s="131"/>
      <c r="C31" s="131"/>
      <c r="D31" s="130"/>
      <c r="E31" s="129"/>
    </row>
    <row r="32" spans="1:14" ht="9" customHeight="1" x14ac:dyDescent="0.25">
      <c r="A32" s="132"/>
      <c r="B32" s="132"/>
      <c r="C32" s="132"/>
      <c r="D32" s="154"/>
    </row>
    <row r="33" spans="7:9" x14ac:dyDescent="0.25">
      <c r="G33" s="133" t="s">
        <v>37</v>
      </c>
      <c r="H33" s="275" t="str">
        <f>+I12</f>
        <v xml:space="preserve"> 31 Januari 2022</v>
      </c>
      <c r="I33" s="275"/>
    </row>
    <row r="39" spans="7:9" x14ac:dyDescent="0.25">
      <c r="G39" s="267" t="s">
        <v>38</v>
      </c>
      <c r="H39" s="267"/>
      <c r="I39" s="267"/>
    </row>
  </sheetData>
  <mergeCells count="7">
    <mergeCell ref="G39:I39"/>
    <mergeCell ref="A9:I9"/>
    <mergeCell ref="G17:H17"/>
    <mergeCell ref="G18:H18"/>
    <mergeCell ref="A19:H19"/>
    <mergeCell ref="A20:D20"/>
    <mergeCell ref="H33:I33"/>
  </mergeCells>
  <pageMargins left="0.45" right="0.2" top="0.75" bottom="0.75" header="0.3" footer="0.3"/>
  <pageSetup paperSize="9" scale="90" orientation="portrait" horizontalDpi="4294967293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4"/>
  <sheetViews>
    <sheetView topLeftCell="A22" workbookViewId="0">
      <selection activeCell="I22" sqref="I22"/>
    </sheetView>
  </sheetViews>
  <sheetFormatPr defaultRowHeight="15.75" x14ac:dyDescent="0.25"/>
  <cols>
    <col min="1" max="1" width="6.42578125" style="30" customWidth="1"/>
    <col min="2" max="2" width="11.5703125" style="30" customWidth="1"/>
    <col min="3" max="3" width="9.28515625" style="30" customWidth="1"/>
    <col min="4" max="4" width="28" style="30" customWidth="1"/>
    <col min="5" max="5" width="14.85546875" style="30" customWidth="1"/>
    <col min="6" max="6" width="6.28515625" style="30" customWidth="1"/>
    <col min="7" max="7" width="14.140625" style="117" bestFit="1" customWidth="1"/>
    <col min="8" max="8" width="1.5703125" style="117" customWidth="1"/>
    <col min="9" max="9" width="18.42578125" style="30" customWidth="1"/>
    <col min="10" max="16384" width="9.140625" style="30"/>
  </cols>
  <sheetData>
    <row r="2" spans="1:9" x14ac:dyDescent="0.25">
      <c r="A2" s="1" t="s">
        <v>0</v>
      </c>
    </row>
    <row r="3" spans="1:9" x14ac:dyDescent="0.25">
      <c r="A3" s="5" t="s">
        <v>1</v>
      </c>
    </row>
    <row r="4" spans="1:9" x14ac:dyDescent="0.25">
      <c r="A4" s="5" t="s">
        <v>2</v>
      </c>
    </row>
    <row r="5" spans="1:9" x14ac:dyDescent="0.25">
      <c r="A5" s="5" t="s">
        <v>3</v>
      </c>
    </row>
    <row r="6" spans="1:9" x14ac:dyDescent="0.25">
      <c r="A6" s="5" t="s">
        <v>4</v>
      </c>
    </row>
    <row r="7" spans="1:9" x14ac:dyDescent="0.25">
      <c r="A7" s="5" t="s">
        <v>5</v>
      </c>
    </row>
    <row r="9" spans="1:9" ht="16.5" thickBot="1" x14ac:dyDescent="0.3">
      <c r="A9" s="118"/>
      <c r="B9" s="118"/>
      <c r="C9" s="118"/>
      <c r="D9" s="118"/>
      <c r="E9" s="118"/>
      <c r="F9" s="118"/>
      <c r="G9" s="119"/>
      <c r="H9" s="119"/>
      <c r="I9" s="118"/>
    </row>
    <row r="10" spans="1:9" ht="23.25" customHeight="1" thickBot="1" x14ac:dyDescent="0.3">
      <c r="A10" s="279" t="s">
        <v>6</v>
      </c>
      <c r="B10" s="280"/>
      <c r="C10" s="280"/>
      <c r="D10" s="280"/>
      <c r="E10" s="280"/>
      <c r="F10" s="280"/>
      <c r="G10" s="280"/>
      <c r="H10" s="280"/>
      <c r="I10" s="281"/>
    </row>
    <row r="12" spans="1:9" x14ac:dyDescent="0.25">
      <c r="A12" s="30" t="s">
        <v>7</v>
      </c>
      <c r="B12" s="30" t="s">
        <v>95</v>
      </c>
      <c r="G12" s="117" t="s">
        <v>9</v>
      </c>
      <c r="H12" s="120" t="s">
        <v>10</v>
      </c>
      <c r="I12" s="9" t="s">
        <v>107</v>
      </c>
    </row>
    <row r="13" spans="1:9" x14ac:dyDescent="0.25">
      <c r="G13" s="117" t="s">
        <v>12</v>
      </c>
      <c r="H13" s="120" t="s">
        <v>10</v>
      </c>
      <c r="I13" s="11" t="s">
        <v>93</v>
      </c>
    </row>
    <row r="14" spans="1:9" x14ac:dyDescent="0.25">
      <c r="G14" s="117" t="s">
        <v>15</v>
      </c>
      <c r="H14" s="120" t="s">
        <v>10</v>
      </c>
      <c r="I14" s="11" t="s">
        <v>111</v>
      </c>
    </row>
    <row r="15" spans="1:9" x14ac:dyDescent="0.25">
      <c r="G15" s="117" t="s">
        <v>96</v>
      </c>
      <c r="H15" s="120" t="s">
        <v>97</v>
      </c>
      <c r="I15" s="30" t="s">
        <v>112</v>
      </c>
    </row>
    <row r="16" spans="1:9" x14ac:dyDescent="0.25">
      <c r="A16" s="30" t="s">
        <v>18</v>
      </c>
      <c r="B16" s="9" t="s">
        <v>19</v>
      </c>
      <c r="C16" s="9"/>
      <c r="G16" s="117" t="s">
        <v>17</v>
      </c>
      <c r="H16" s="120" t="s">
        <v>97</v>
      </c>
      <c r="I16" s="136" t="s">
        <v>113</v>
      </c>
    </row>
    <row r="17" spans="1:17" ht="16.5" thickBot="1" x14ac:dyDescent="0.3"/>
    <row r="18" spans="1:17" ht="20.100000000000001" customHeight="1" x14ac:dyDescent="0.25">
      <c r="A18" s="83" t="s">
        <v>20</v>
      </c>
      <c r="B18" s="84" t="s">
        <v>21</v>
      </c>
      <c r="C18" s="84" t="s">
        <v>22</v>
      </c>
      <c r="D18" s="84" t="s">
        <v>24</v>
      </c>
      <c r="E18" s="84" t="s">
        <v>25</v>
      </c>
      <c r="F18" s="116" t="s">
        <v>44</v>
      </c>
      <c r="G18" s="271" t="s">
        <v>27</v>
      </c>
      <c r="H18" s="272"/>
      <c r="I18" s="87" t="s">
        <v>28</v>
      </c>
    </row>
    <row r="19" spans="1:17" ht="53.25" customHeight="1" x14ac:dyDescent="0.25">
      <c r="A19" s="88">
        <v>1</v>
      </c>
      <c r="B19" s="89">
        <v>44567</v>
      </c>
      <c r="C19" s="105">
        <v>403496</v>
      </c>
      <c r="D19" s="91" t="s">
        <v>100</v>
      </c>
      <c r="E19" s="91" t="s">
        <v>99</v>
      </c>
      <c r="F19" s="92">
        <v>61</v>
      </c>
      <c r="G19" s="273">
        <v>2376238</v>
      </c>
      <c r="H19" s="274"/>
      <c r="I19" s="284">
        <f>G19</f>
        <v>2376238</v>
      </c>
    </row>
    <row r="20" spans="1:17" ht="53.25" customHeight="1" x14ac:dyDescent="0.25">
      <c r="A20" s="88">
        <v>2</v>
      </c>
      <c r="B20" s="89">
        <v>44567</v>
      </c>
      <c r="C20" s="105">
        <v>403495</v>
      </c>
      <c r="D20" s="91" t="s">
        <v>98</v>
      </c>
      <c r="E20" s="91" t="s">
        <v>99</v>
      </c>
      <c r="F20" s="92">
        <v>54</v>
      </c>
      <c r="G20" s="287"/>
      <c r="H20" s="288"/>
      <c r="I20" s="285"/>
      <c r="M20" s="30">
        <f>2400000/1.01</f>
        <v>2376237.6237623761</v>
      </c>
    </row>
    <row r="21" spans="1:17" ht="53.25" customHeight="1" x14ac:dyDescent="0.25">
      <c r="A21" s="88">
        <v>2</v>
      </c>
      <c r="B21" s="89">
        <v>44567</v>
      </c>
      <c r="C21" s="105">
        <v>403497</v>
      </c>
      <c r="D21" s="91" t="s">
        <v>114</v>
      </c>
      <c r="E21" s="91" t="s">
        <v>99</v>
      </c>
      <c r="F21" s="92">
        <v>138</v>
      </c>
      <c r="G21" s="289"/>
      <c r="H21" s="290"/>
      <c r="I21" s="286"/>
    </row>
    <row r="22" spans="1:17" ht="25.5" customHeight="1" thickBot="1" x14ac:dyDescent="0.3">
      <c r="A22" s="263" t="s">
        <v>29</v>
      </c>
      <c r="B22" s="264"/>
      <c r="C22" s="264"/>
      <c r="D22" s="264"/>
      <c r="E22" s="264"/>
      <c r="F22" s="264"/>
      <c r="G22" s="264"/>
      <c r="H22" s="265"/>
      <c r="I22" s="95">
        <f>SUM(I19)</f>
        <v>2376238</v>
      </c>
    </row>
    <row r="23" spans="1:17" x14ac:dyDescent="0.25">
      <c r="A23" s="266"/>
      <c r="B23" s="266"/>
      <c r="C23" s="115"/>
      <c r="D23" s="115"/>
      <c r="E23" s="115"/>
      <c r="F23" s="115"/>
      <c r="G23" s="97"/>
      <c r="H23" s="97"/>
      <c r="I23" s="29"/>
    </row>
    <row r="24" spans="1:17" x14ac:dyDescent="0.25">
      <c r="A24" s="115"/>
      <c r="B24" s="115"/>
      <c r="C24" s="115"/>
      <c r="D24" s="115"/>
      <c r="E24" s="115"/>
      <c r="F24" s="115"/>
      <c r="G24" s="28" t="s">
        <v>62</v>
      </c>
      <c r="H24" s="98" t="e">
        <f>#REF!*1%</f>
        <v>#REF!</v>
      </c>
      <c r="I24" s="29">
        <f>I22*1%</f>
        <v>23762.38</v>
      </c>
    </row>
    <row r="25" spans="1:17" ht="16.5" thickBot="1" x14ac:dyDescent="0.3">
      <c r="E25" s="1"/>
      <c r="F25" s="1"/>
      <c r="G25" s="99" t="s">
        <v>31</v>
      </c>
      <c r="H25" s="32">
        <v>0</v>
      </c>
      <c r="I25" s="32">
        <f>I22*2%</f>
        <v>47524.76</v>
      </c>
      <c r="Q25" s="30" t="s">
        <v>13</v>
      </c>
    </row>
    <row r="26" spans="1:17" x14ac:dyDescent="0.25">
      <c r="E26" s="1"/>
      <c r="F26" s="1"/>
      <c r="G26" s="33" t="s">
        <v>32</v>
      </c>
      <c r="H26" s="34" t="e">
        <f>H22+H24</f>
        <v>#REF!</v>
      </c>
      <c r="I26" s="34">
        <f>I22+I24-I25</f>
        <v>2352475.62</v>
      </c>
    </row>
    <row r="27" spans="1:17" x14ac:dyDescent="0.25">
      <c r="E27" s="1"/>
      <c r="F27" s="1"/>
      <c r="G27" s="33"/>
      <c r="H27" s="34"/>
      <c r="I27" s="34"/>
    </row>
    <row r="28" spans="1:17" x14ac:dyDescent="0.25">
      <c r="A28" s="1" t="s">
        <v>115</v>
      </c>
      <c r="D28" s="1"/>
      <c r="E28" s="1"/>
      <c r="F28" s="1"/>
      <c r="G28" s="33"/>
      <c r="H28" s="33"/>
      <c r="I28" s="34"/>
    </row>
    <row r="29" spans="1:17" x14ac:dyDescent="0.25">
      <c r="A29" s="127"/>
      <c r="D29" s="1"/>
      <c r="E29" s="1"/>
      <c r="F29" s="1"/>
      <c r="G29" s="33"/>
      <c r="H29" s="33"/>
      <c r="I29" s="34"/>
    </row>
    <row r="30" spans="1:17" x14ac:dyDescent="0.25">
      <c r="D30" s="1"/>
      <c r="E30" s="1"/>
      <c r="F30" s="1"/>
      <c r="G30" s="33"/>
      <c r="H30" s="33"/>
      <c r="I30" s="34"/>
    </row>
    <row r="31" spans="1:17" x14ac:dyDescent="0.25">
      <c r="A31" s="72" t="s">
        <v>33</v>
      </c>
    </row>
    <row r="32" spans="1:17" x14ac:dyDescent="0.25">
      <c r="A32" s="74" t="s">
        <v>34</v>
      </c>
      <c r="B32" s="128"/>
      <c r="C32" s="128"/>
      <c r="D32" s="129"/>
      <c r="E32" s="129"/>
      <c r="F32" s="129"/>
    </row>
    <row r="33" spans="1:9" x14ac:dyDescent="0.25">
      <c r="A33" s="74" t="s">
        <v>35</v>
      </c>
      <c r="B33" s="128"/>
      <c r="C33" s="128"/>
      <c r="D33" s="129"/>
      <c r="E33" s="129"/>
      <c r="F33" s="129"/>
    </row>
    <row r="34" spans="1:9" x14ac:dyDescent="0.25">
      <c r="A34" s="75" t="s">
        <v>36</v>
      </c>
      <c r="B34" s="130"/>
      <c r="C34" s="130"/>
      <c r="D34" s="129"/>
      <c r="E34" s="129"/>
      <c r="F34" s="129"/>
    </row>
    <row r="35" spans="1:9" x14ac:dyDescent="0.25">
      <c r="A35" s="78" t="s">
        <v>0</v>
      </c>
      <c r="B35" s="131"/>
      <c r="C35" s="131"/>
      <c r="D35" s="129"/>
      <c r="E35" s="129"/>
      <c r="F35" s="129"/>
    </row>
    <row r="36" spans="1:9" x14ac:dyDescent="0.25">
      <c r="A36" s="137"/>
      <c r="B36" s="137"/>
      <c r="C36" s="137"/>
    </row>
    <row r="37" spans="1:9" x14ac:dyDescent="0.25">
      <c r="A37" s="132"/>
      <c r="B37" s="132"/>
      <c r="C37" s="132"/>
    </row>
    <row r="38" spans="1:9" x14ac:dyDescent="0.25">
      <c r="G38" s="133" t="s">
        <v>48</v>
      </c>
      <c r="H38" s="275" t="str">
        <f>+I13</f>
        <v xml:space="preserve"> 11 Januari 2022</v>
      </c>
      <c r="I38" s="276"/>
    </row>
    <row r="41" spans="1:9" ht="18" customHeight="1" x14ac:dyDescent="0.25"/>
    <row r="42" spans="1:9" ht="17.25" customHeight="1" x14ac:dyDescent="0.25"/>
    <row r="44" spans="1:9" x14ac:dyDescent="0.25">
      <c r="G44" s="236" t="s">
        <v>38</v>
      </c>
      <c r="H44" s="236"/>
      <c r="I44" s="236"/>
    </row>
  </sheetData>
  <mergeCells count="8">
    <mergeCell ref="H38:I38"/>
    <mergeCell ref="G44:I44"/>
    <mergeCell ref="I19:I21"/>
    <mergeCell ref="G19:H21"/>
    <mergeCell ref="A10:I10"/>
    <mergeCell ref="G18:H18"/>
    <mergeCell ref="A22:H22"/>
    <mergeCell ref="A23:B23"/>
  </mergeCells>
  <printOptions horizontalCentered="1"/>
  <pageMargins left="0.2" right="0.2" top="0.75" bottom="0.75" header="0.3" footer="0.3"/>
  <pageSetup paperSize="9" scale="85" orientation="portrait" horizontalDpi="4294967293" r:id="rId1"/>
  <drawing r:id="rId2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43"/>
  <sheetViews>
    <sheetView topLeftCell="A13" workbookViewId="0">
      <selection activeCell="K23" sqref="K23"/>
    </sheetView>
  </sheetViews>
  <sheetFormatPr defaultRowHeight="15.75" x14ac:dyDescent="0.25"/>
  <cols>
    <col min="1" max="1" width="6.42578125" style="30" customWidth="1"/>
    <col min="2" max="2" width="11.5703125" style="30" customWidth="1"/>
    <col min="3" max="3" width="10" style="30" customWidth="1"/>
    <col min="4" max="4" width="26.42578125" style="30" customWidth="1"/>
    <col min="5" max="5" width="13.85546875" style="30" customWidth="1"/>
    <col min="6" max="6" width="6.85546875" style="30" bestFit="1" customWidth="1"/>
    <col min="7" max="7" width="14.140625" style="117" bestFit="1" customWidth="1"/>
    <col min="8" max="8" width="1.5703125" style="117" customWidth="1"/>
    <col min="9" max="9" width="19.5703125" style="30" customWidth="1"/>
    <col min="10" max="10" width="9.140625" style="30"/>
    <col min="11" max="11" width="15.7109375" style="30" bestFit="1" customWidth="1"/>
    <col min="12" max="16384" width="9.140625" style="30"/>
  </cols>
  <sheetData>
    <row r="2" spans="1:9" x14ac:dyDescent="0.25">
      <c r="A2" s="1" t="s">
        <v>0</v>
      </c>
    </row>
    <row r="3" spans="1:9" x14ac:dyDescent="0.25">
      <c r="A3" s="5" t="s">
        <v>1</v>
      </c>
    </row>
    <row r="4" spans="1:9" x14ac:dyDescent="0.25">
      <c r="A4" s="5" t="s">
        <v>2</v>
      </c>
    </row>
    <row r="5" spans="1:9" x14ac:dyDescent="0.25">
      <c r="A5" s="5" t="s">
        <v>3</v>
      </c>
    </row>
    <row r="6" spans="1:9" x14ac:dyDescent="0.25">
      <c r="A6" s="5" t="s">
        <v>4</v>
      </c>
    </row>
    <row r="7" spans="1:9" x14ac:dyDescent="0.25">
      <c r="A7" s="5" t="s">
        <v>5</v>
      </c>
    </row>
    <row r="9" spans="1:9" ht="16.5" thickBot="1" x14ac:dyDescent="0.3">
      <c r="A9" s="118"/>
      <c r="B9" s="118"/>
      <c r="C9" s="118"/>
      <c r="D9" s="118"/>
      <c r="E9" s="118"/>
      <c r="F9" s="118"/>
      <c r="G9" s="119"/>
      <c r="H9" s="119"/>
      <c r="I9" s="118"/>
    </row>
    <row r="10" spans="1:9" ht="23.25" customHeight="1" thickBot="1" x14ac:dyDescent="0.3">
      <c r="A10" s="279" t="s">
        <v>355</v>
      </c>
      <c r="B10" s="280"/>
      <c r="C10" s="280"/>
      <c r="D10" s="280"/>
      <c r="E10" s="280"/>
      <c r="F10" s="280"/>
      <c r="G10" s="280"/>
      <c r="H10" s="280"/>
      <c r="I10" s="281"/>
    </row>
    <row r="12" spans="1:9" x14ac:dyDescent="0.25">
      <c r="A12" s="30" t="s">
        <v>7</v>
      </c>
      <c r="B12" s="30" t="s">
        <v>349</v>
      </c>
      <c r="F12" s="282" t="s">
        <v>87</v>
      </c>
      <c r="G12" s="282"/>
      <c r="H12" s="120" t="s">
        <v>10</v>
      </c>
      <c r="I12" s="9" t="s">
        <v>354</v>
      </c>
    </row>
    <row r="13" spans="1:9" x14ac:dyDescent="0.25">
      <c r="F13" s="282" t="s">
        <v>12</v>
      </c>
      <c r="G13" s="282"/>
      <c r="H13" s="120" t="s">
        <v>10</v>
      </c>
      <c r="I13" s="11" t="s">
        <v>327</v>
      </c>
    </row>
    <row r="14" spans="1:9" x14ac:dyDescent="0.25">
      <c r="F14" s="282" t="s">
        <v>335</v>
      </c>
      <c r="G14" s="282"/>
      <c r="H14" s="120" t="s">
        <v>10</v>
      </c>
      <c r="I14" s="30" t="s">
        <v>334</v>
      </c>
    </row>
    <row r="15" spans="1:9" x14ac:dyDescent="0.25">
      <c r="A15" s="30" t="s">
        <v>18</v>
      </c>
      <c r="B15" s="9" t="s">
        <v>19</v>
      </c>
      <c r="C15" s="9"/>
      <c r="H15" s="120" t="s">
        <v>10</v>
      </c>
      <c r="I15" s="136" t="s">
        <v>348</v>
      </c>
    </row>
    <row r="16" spans="1:9" ht="16.5" thickBot="1" x14ac:dyDescent="0.3"/>
    <row r="17" spans="1:11" ht="26.25" customHeight="1" x14ac:dyDescent="0.25">
      <c r="A17" s="83" t="s">
        <v>20</v>
      </c>
      <c r="B17" s="84" t="s">
        <v>21</v>
      </c>
      <c r="C17" s="84" t="s">
        <v>22</v>
      </c>
      <c r="D17" s="84" t="s">
        <v>24</v>
      </c>
      <c r="E17" s="84" t="s">
        <v>25</v>
      </c>
      <c r="F17" s="219" t="s">
        <v>332</v>
      </c>
      <c r="G17" s="271" t="s">
        <v>27</v>
      </c>
      <c r="H17" s="272"/>
      <c r="I17" s="87" t="s">
        <v>28</v>
      </c>
    </row>
    <row r="18" spans="1:11" ht="48" customHeight="1" x14ac:dyDescent="0.25">
      <c r="A18" s="88">
        <v>1</v>
      </c>
      <c r="B18" s="89">
        <v>44575</v>
      </c>
      <c r="C18" s="105"/>
      <c r="D18" s="210" t="s">
        <v>350</v>
      </c>
      <c r="E18" s="211" t="s">
        <v>351</v>
      </c>
      <c r="F18" s="92">
        <v>1</v>
      </c>
      <c r="G18" s="277">
        <v>13861386</v>
      </c>
      <c r="H18" s="278"/>
      <c r="I18" s="220">
        <f>G18</f>
        <v>13861386</v>
      </c>
      <c r="K18">
        <f>14000000/1.01</f>
        <v>13861386.138613861</v>
      </c>
    </row>
    <row r="19" spans="1:11" ht="32.25" customHeight="1" thickBot="1" x14ac:dyDescent="0.3">
      <c r="A19" s="263" t="s">
        <v>29</v>
      </c>
      <c r="B19" s="264"/>
      <c r="C19" s="264"/>
      <c r="D19" s="264"/>
      <c r="E19" s="264"/>
      <c r="F19" s="264"/>
      <c r="G19" s="264"/>
      <c r="H19" s="265"/>
      <c r="I19" s="95">
        <f>I18</f>
        <v>13861386</v>
      </c>
      <c r="K19" s="117"/>
    </row>
    <row r="20" spans="1:11" x14ac:dyDescent="0.25">
      <c r="A20" s="266"/>
      <c r="B20" s="266"/>
      <c r="C20" s="218"/>
      <c r="D20" s="218"/>
      <c r="E20" s="218"/>
      <c r="F20" s="218"/>
      <c r="G20" s="97"/>
      <c r="H20" s="97"/>
      <c r="I20" s="29"/>
    </row>
    <row r="21" spans="1:11" x14ac:dyDescent="0.25">
      <c r="A21" s="218"/>
      <c r="B21" s="218"/>
      <c r="C21" s="218"/>
      <c r="D21" s="218"/>
      <c r="E21" s="218"/>
      <c r="F21" s="225" t="s">
        <v>352</v>
      </c>
      <c r="G21" s="97"/>
      <c r="H21" s="97"/>
      <c r="I21" s="224">
        <f>I19*50%</f>
        <v>6930693</v>
      </c>
    </row>
    <row r="22" spans="1:11" x14ac:dyDescent="0.25">
      <c r="A22" s="218"/>
      <c r="B22" s="218"/>
      <c r="C22" s="218"/>
      <c r="D22" s="218"/>
      <c r="E22" s="218"/>
      <c r="F22" s="225" t="s">
        <v>135</v>
      </c>
      <c r="G22" s="97"/>
      <c r="H22" s="97"/>
      <c r="I22" s="29">
        <f>I19-I21</f>
        <v>6930693</v>
      </c>
    </row>
    <row r="23" spans="1:11" x14ac:dyDescent="0.25">
      <c r="A23" s="218"/>
      <c r="B23" s="218"/>
      <c r="C23" s="218"/>
      <c r="D23" s="218"/>
      <c r="E23" s="218"/>
      <c r="F23" s="226" t="s">
        <v>62</v>
      </c>
      <c r="G23" s="28"/>
      <c r="H23" s="98" t="e">
        <f>#REF!*1%</f>
        <v>#REF!</v>
      </c>
      <c r="I23" s="29">
        <f>I19*1%</f>
        <v>138613.86000000002</v>
      </c>
    </row>
    <row r="24" spans="1:11" ht="16.5" thickBot="1" x14ac:dyDescent="0.3">
      <c r="A24" s="218"/>
      <c r="B24" s="218"/>
      <c r="C24" s="218"/>
      <c r="D24" s="218"/>
      <c r="E24" s="218"/>
      <c r="F24" s="227" t="s">
        <v>31</v>
      </c>
      <c r="G24" s="31"/>
      <c r="H24" s="32">
        <f>H20*10%</f>
        <v>0</v>
      </c>
      <c r="I24" s="32">
        <f>I19*2%</f>
        <v>277227.72000000003</v>
      </c>
    </row>
    <row r="25" spans="1:11" x14ac:dyDescent="0.25">
      <c r="E25" s="1"/>
      <c r="F25" s="33" t="s">
        <v>85</v>
      </c>
      <c r="G25" s="33"/>
      <c r="H25" s="34" t="e">
        <f>H19+H23</f>
        <v>#REF!</v>
      </c>
      <c r="I25" s="34">
        <f>I21</f>
        <v>6930693</v>
      </c>
      <c r="K25" s="147">
        <f>I19+I23-I24</f>
        <v>13722772.139999999</v>
      </c>
    </row>
    <row r="26" spans="1:11" x14ac:dyDescent="0.25">
      <c r="E26" s="1"/>
      <c r="F26" s="1"/>
      <c r="G26" s="33"/>
      <c r="H26" s="34"/>
      <c r="I26" s="34"/>
    </row>
    <row r="27" spans="1:11" x14ac:dyDescent="0.25">
      <c r="A27" s="1" t="s">
        <v>353</v>
      </c>
      <c r="D27" s="1"/>
      <c r="E27" s="1"/>
      <c r="F27" s="1"/>
      <c r="G27" s="33"/>
      <c r="H27" s="33"/>
      <c r="I27" s="34"/>
    </row>
    <row r="28" spans="1:11" x14ac:dyDescent="0.25">
      <c r="A28" s="127"/>
      <c r="D28" s="1"/>
      <c r="E28" s="1"/>
      <c r="F28" s="1"/>
      <c r="G28" s="33"/>
      <c r="H28" s="33"/>
      <c r="I28" s="34"/>
    </row>
    <row r="29" spans="1:11" x14ac:dyDescent="0.25">
      <c r="D29" s="1"/>
      <c r="E29" s="1"/>
      <c r="F29" s="1"/>
      <c r="G29" s="33"/>
      <c r="H29" s="33"/>
      <c r="I29" s="34"/>
    </row>
    <row r="30" spans="1:11" x14ac:dyDescent="0.25">
      <c r="A30" s="72" t="s">
        <v>33</v>
      </c>
    </row>
    <row r="31" spans="1:11" x14ac:dyDescent="0.25">
      <c r="A31" s="74" t="s">
        <v>34</v>
      </c>
      <c r="B31" s="128"/>
      <c r="C31" s="128"/>
      <c r="D31" s="129"/>
      <c r="E31" s="129"/>
      <c r="F31" s="129"/>
    </row>
    <row r="32" spans="1:11" x14ac:dyDescent="0.25">
      <c r="A32" s="74" t="s">
        <v>35</v>
      </c>
      <c r="B32" s="128"/>
      <c r="C32" s="128"/>
      <c r="D32" s="129"/>
      <c r="E32" s="129"/>
      <c r="F32" s="129"/>
    </row>
    <row r="33" spans="1:9" x14ac:dyDescent="0.25">
      <c r="A33" s="75" t="s">
        <v>36</v>
      </c>
      <c r="B33" s="130"/>
      <c r="C33" s="130"/>
      <c r="D33" s="129"/>
      <c r="E33" s="129"/>
      <c r="F33" s="129"/>
    </row>
    <row r="34" spans="1:9" x14ac:dyDescent="0.25">
      <c r="A34" s="78" t="s">
        <v>0</v>
      </c>
      <c r="B34" s="131"/>
      <c r="C34" s="131"/>
      <c r="D34" s="129"/>
      <c r="E34" s="129"/>
      <c r="F34" s="129"/>
    </row>
    <row r="35" spans="1:9" x14ac:dyDescent="0.25">
      <c r="A35" s="132"/>
      <c r="B35" s="132"/>
      <c r="C35" s="132"/>
    </row>
    <row r="36" spans="1:9" x14ac:dyDescent="0.25">
      <c r="G36" s="133" t="s">
        <v>48</v>
      </c>
      <c r="H36" s="275" t="str">
        <f>+I13</f>
        <v xml:space="preserve"> 24 Januari 2022</v>
      </c>
      <c r="I36" s="276"/>
    </row>
    <row r="40" spans="1:9" ht="18" customHeight="1" x14ac:dyDescent="0.25"/>
    <row r="41" spans="1:9" ht="17.25" customHeight="1" x14ac:dyDescent="0.25"/>
    <row r="43" spans="1:9" x14ac:dyDescent="0.25">
      <c r="G43" s="236" t="s">
        <v>38</v>
      </c>
      <c r="H43" s="236"/>
      <c r="I43" s="236"/>
    </row>
  </sheetData>
  <mergeCells count="10">
    <mergeCell ref="A19:H19"/>
    <mergeCell ref="A20:B20"/>
    <mergeCell ref="H36:I36"/>
    <mergeCell ref="G43:I43"/>
    <mergeCell ref="A10:I10"/>
    <mergeCell ref="F12:G12"/>
    <mergeCell ref="F13:G13"/>
    <mergeCell ref="F14:G14"/>
    <mergeCell ref="G17:H17"/>
    <mergeCell ref="G18:H18"/>
  </mergeCells>
  <printOptions horizontalCentered="1"/>
  <pageMargins left="0.19685039370078741" right="0.19685039370078741" top="0.74803149606299213" bottom="0.74803149606299213" header="0.31496062992125984" footer="0.31496062992125984"/>
  <pageSetup paperSize="9" scale="85" orientation="portrait" horizontalDpi="4294967293" r:id="rId1"/>
  <drawing r:id="rId2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14" sqref="L14"/>
    </sheetView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4"/>
  <sheetViews>
    <sheetView topLeftCell="A13" workbookViewId="0">
      <selection activeCell="I22" sqref="I22"/>
    </sheetView>
  </sheetViews>
  <sheetFormatPr defaultRowHeight="15.75" x14ac:dyDescent="0.25"/>
  <cols>
    <col min="1" max="1" width="6.42578125" style="30" customWidth="1"/>
    <col min="2" max="2" width="11.5703125" style="30" customWidth="1"/>
    <col min="3" max="3" width="9.28515625" style="30" customWidth="1"/>
    <col min="4" max="4" width="28" style="30" customWidth="1"/>
    <col min="5" max="5" width="14.85546875" style="30" customWidth="1"/>
    <col min="6" max="6" width="6.28515625" style="30" customWidth="1"/>
    <col min="7" max="7" width="14.140625" style="117" bestFit="1" customWidth="1"/>
    <col min="8" max="8" width="1.5703125" style="117" customWidth="1"/>
    <col min="9" max="9" width="18.42578125" style="30" customWidth="1"/>
    <col min="10" max="16384" width="9.140625" style="30"/>
  </cols>
  <sheetData>
    <row r="2" spans="1:9" x14ac:dyDescent="0.25">
      <c r="A2" s="1" t="s">
        <v>0</v>
      </c>
    </row>
    <row r="3" spans="1:9" x14ac:dyDescent="0.25">
      <c r="A3" s="5" t="s">
        <v>1</v>
      </c>
    </row>
    <row r="4" spans="1:9" x14ac:dyDescent="0.25">
      <c r="A4" s="5" t="s">
        <v>2</v>
      </c>
    </row>
    <row r="5" spans="1:9" x14ac:dyDescent="0.25">
      <c r="A5" s="5" t="s">
        <v>3</v>
      </c>
    </row>
    <row r="6" spans="1:9" x14ac:dyDescent="0.25">
      <c r="A6" s="5" t="s">
        <v>4</v>
      </c>
    </row>
    <row r="7" spans="1:9" x14ac:dyDescent="0.25">
      <c r="A7" s="5" t="s">
        <v>5</v>
      </c>
    </row>
    <row r="9" spans="1:9" ht="16.5" thickBot="1" x14ac:dyDescent="0.3">
      <c r="A9" s="118"/>
      <c r="B9" s="118"/>
      <c r="C9" s="118"/>
      <c r="D9" s="118"/>
      <c r="E9" s="118"/>
      <c r="F9" s="118"/>
      <c r="G9" s="119"/>
      <c r="H9" s="119"/>
      <c r="I9" s="118"/>
    </row>
    <row r="10" spans="1:9" ht="23.25" customHeight="1" thickBot="1" x14ac:dyDescent="0.3">
      <c r="A10" s="279" t="s">
        <v>6</v>
      </c>
      <c r="B10" s="280"/>
      <c r="C10" s="280"/>
      <c r="D10" s="280"/>
      <c r="E10" s="280"/>
      <c r="F10" s="280"/>
      <c r="G10" s="280"/>
      <c r="H10" s="280"/>
      <c r="I10" s="281"/>
    </row>
    <row r="12" spans="1:9" x14ac:dyDescent="0.25">
      <c r="A12" s="30" t="s">
        <v>7</v>
      </c>
      <c r="B12" s="30" t="s">
        <v>95</v>
      </c>
      <c r="G12" s="117" t="s">
        <v>9</v>
      </c>
      <c r="H12" s="120" t="s">
        <v>10</v>
      </c>
      <c r="I12" s="9" t="s">
        <v>110</v>
      </c>
    </row>
    <row r="13" spans="1:9" x14ac:dyDescent="0.25">
      <c r="G13" s="117" t="s">
        <v>12</v>
      </c>
      <c r="H13" s="120" t="s">
        <v>10</v>
      </c>
      <c r="I13" s="11" t="s">
        <v>93</v>
      </c>
    </row>
    <row r="14" spans="1:9" x14ac:dyDescent="0.25">
      <c r="G14" s="117" t="s">
        <v>15</v>
      </c>
      <c r="H14" s="120" t="s">
        <v>10</v>
      </c>
      <c r="I14" s="11" t="s">
        <v>111</v>
      </c>
    </row>
    <row r="15" spans="1:9" x14ac:dyDescent="0.25">
      <c r="G15" s="117" t="s">
        <v>96</v>
      </c>
      <c r="H15" s="120" t="s">
        <v>97</v>
      </c>
      <c r="I15" s="30" t="s">
        <v>112</v>
      </c>
    </row>
    <row r="16" spans="1:9" x14ac:dyDescent="0.25">
      <c r="A16" s="30" t="s">
        <v>18</v>
      </c>
      <c r="B16" s="9" t="s">
        <v>19</v>
      </c>
      <c r="C16" s="9"/>
      <c r="G16" s="117" t="s">
        <v>17</v>
      </c>
      <c r="H16" s="120" t="s">
        <v>97</v>
      </c>
      <c r="I16" s="136" t="s">
        <v>117</v>
      </c>
    </row>
    <row r="17" spans="1:17" ht="16.5" thickBot="1" x14ac:dyDescent="0.3"/>
    <row r="18" spans="1:17" ht="20.100000000000001" customHeight="1" x14ac:dyDescent="0.25">
      <c r="A18" s="83" t="s">
        <v>20</v>
      </c>
      <c r="B18" s="84" t="s">
        <v>21</v>
      </c>
      <c r="C18" s="84" t="s">
        <v>22</v>
      </c>
      <c r="D18" s="84" t="s">
        <v>24</v>
      </c>
      <c r="E18" s="84" t="s">
        <v>25</v>
      </c>
      <c r="F18" s="116" t="s">
        <v>44</v>
      </c>
      <c r="G18" s="271" t="s">
        <v>27</v>
      </c>
      <c r="H18" s="272"/>
      <c r="I18" s="87" t="s">
        <v>28</v>
      </c>
    </row>
    <row r="19" spans="1:17" ht="53.25" customHeight="1" x14ac:dyDescent="0.25">
      <c r="A19" s="88">
        <v>1</v>
      </c>
      <c r="B19" s="89">
        <v>44565</v>
      </c>
      <c r="C19" s="105">
        <v>403493</v>
      </c>
      <c r="D19" s="91" t="s">
        <v>119</v>
      </c>
      <c r="E19" s="91" t="s">
        <v>118</v>
      </c>
      <c r="F19" s="92">
        <v>143</v>
      </c>
      <c r="G19" s="273">
        <v>3712871</v>
      </c>
      <c r="H19" s="274"/>
      <c r="I19" s="284">
        <f>G19</f>
        <v>3712871</v>
      </c>
    </row>
    <row r="20" spans="1:17" ht="53.25" customHeight="1" x14ac:dyDescent="0.25">
      <c r="A20" s="88">
        <v>2</v>
      </c>
      <c r="B20" s="89">
        <v>44565</v>
      </c>
      <c r="C20" s="105">
        <v>403492</v>
      </c>
      <c r="D20" s="91" t="s">
        <v>120</v>
      </c>
      <c r="E20" s="91" t="s">
        <v>118</v>
      </c>
      <c r="F20" s="92">
        <v>41</v>
      </c>
      <c r="G20" s="287"/>
      <c r="H20" s="288"/>
      <c r="I20" s="285"/>
      <c r="M20" s="30">
        <f>3750000/1.01</f>
        <v>3712871.287128713</v>
      </c>
    </row>
    <row r="21" spans="1:17" ht="53.25" customHeight="1" x14ac:dyDescent="0.25">
      <c r="A21" s="88">
        <v>2</v>
      </c>
      <c r="B21" s="89">
        <v>44565</v>
      </c>
      <c r="C21" s="105">
        <v>403494</v>
      </c>
      <c r="D21" s="91" t="s">
        <v>121</v>
      </c>
      <c r="E21" s="91" t="s">
        <v>118</v>
      </c>
      <c r="F21" s="92">
        <v>80</v>
      </c>
      <c r="G21" s="289"/>
      <c r="H21" s="290"/>
      <c r="I21" s="286"/>
    </row>
    <row r="22" spans="1:17" ht="25.5" customHeight="1" thickBot="1" x14ac:dyDescent="0.3">
      <c r="A22" s="263" t="s">
        <v>29</v>
      </c>
      <c r="B22" s="264"/>
      <c r="C22" s="264"/>
      <c r="D22" s="264"/>
      <c r="E22" s="264"/>
      <c r="F22" s="264"/>
      <c r="G22" s="264"/>
      <c r="H22" s="265"/>
      <c r="I22" s="95">
        <f>SUM(I19)</f>
        <v>3712871</v>
      </c>
    </row>
    <row r="23" spans="1:17" x14ac:dyDescent="0.25">
      <c r="A23" s="266"/>
      <c r="B23" s="266"/>
      <c r="C23" s="115"/>
      <c r="D23" s="115"/>
      <c r="E23" s="115"/>
      <c r="F23" s="115"/>
      <c r="G23" s="97"/>
      <c r="H23" s="97"/>
      <c r="I23" s="29"/>
    </row>
    <row r="24" spans="1:17" x14ac:dyDescent="0.25">
      <c r="A24" s="115"/>
      <c r="B24" s="115"/>
      <c r="C24" s="115"/>
      <c r="D24" s="115"/>
      <c r="E24" s="115"/>
      <c r="F24" s="115"/>
      <c r="G24" s="28" t="s">
        <v>62</v>
      </c>
      <c r="H24" s="98" t="e">
        <f>#REF!*1%</f>
        <v>#REF!</v>
      </c>
      <c r="I24" s="29">
        <f>I22*1%</f>
        <v>37128.71</v>
      </c>
    </row>
    <row r="25" spans="1:17" ht="16.5" thickBot="1" x14ac:dyDescent="0.3">
      <c r="E25" s="1"/>
      <c r="F25" s="1"/>
      <c r="G25" s="99" t="s">
        <v>31</v>
      </c>
      <c r="H25" s="32">
        <v>0</v>
      </c>
      <c r="I25" s="32">
        <f>I22*2%</f>
        <v>74257.42</v>
      </c>
      <c r="Q25" s="30" t="s">
        <v>13</v>
      </c>
    </row>
    <row r="26" spans="1:17" x14ac:dyDescent="0.25">
      <c r="E26" s="1"/>
      <c r="F26" s="1"/>
      <c r="G26" s="33" t="s">
        <v>32</v>
      </c>
      <c r="H26" s="34" t="e">
        <f>H22+H24</f>
        <v>#REF!</v>
      </c>
      <c r="I26" s="34">
        <f>I22+I24-I25</f>
        <v>3675742.29</v>
      </c>
    </row>
    <row r="27" spans="1:17" x14ac:dyDescent="0.25">
      <c r="E27" s="1"/>
      <c r="F27" s="1"/>
      <c r="G27" s="33"/>
      <c r="H27" s="34"/>
      <c r="I27" s="34"/>
    </row>
    <row r="28" spans="1:17" x14ac:dyDescent="0.25">
      <c r="A28" s="1" t="s">
        <v>122</v>
      </c>
      <c r="D28" s="1"/>
      <c r="E28" s="1"/>
      <c r="F28" s="1"/>
      <c r="G28" s="33"/>
      <c r="H28" s="33"/>
      <c r="I28" s="34"/>
    </row>
    <row r="29" spans="1:17" x14ac:dyDescent="0.25">
      <c r="A29" s="127"/>
      <c r="D29" s="1"/>
      <c r="E29" s="1"/>
      <c r="F29" s="1"/>
      <c r="G29" s="33"/>
      <c r="H29" s="33"/>
      <c r="I29" s="34"/>
    </row>
    <row r="30" spans="1:17" x14ac:dyDescent="0.25">
      <c r="D30" s="1"/>
      <c r="E30" s="1"/>
      <c r="F30" s="1"/>
      <c r="G30" s="33"/>
      <c r="H30" s="33"/>
      <c r="I30" s="34"/>
    </row>
    <row r="31" spans="1:17" x14ac:dyDescent="0.25">
      <c r="A31" s="72" t="s">
        <v>33</v>
      </c>
    </row>
    <row r="32" spans="1:17" x14ac:dyDescent="0.25">
      <c r="A32" s="74" t="s">
        <v>34</v>
      </c>
      <c r="B32" s="128"/>
      <c r="C32" s="128"/>
      <c r="D32" s="129"/>
      <c r="E32" s="129"/>
      <c r="F32" s="129"/>
    </row>
    <row r="33" spans="1:9" x14ac:dyDescent="0.25">
      <c r="A33" s="74" t="s">
        <v>35</v>
      </c>
      <c r="B33" s="128"/>
      <c r="C33" s="128"/>
      <c r="D33" s="129"/>
      <c r="E33" s="129"/>
      <c r="F33" s="129"/>
    </row>
    <row r="34" spans="1:9" x14ac:dyDescent="0.25">
      <c r="A34" s="75" t="s">
        <v>36</v>
      </c>
      <c r="B34" s="130"/>
      <c r="C34" s="130"/>
      <c r="D34" s="129"/>
      <c r="E34" s="129"/>
      <c r="F34" s="129"/>
    </row>
    <row r="35" spans="1:9" x14ac:dyDescent="0.25">
      <c r="A35" s="78" t="s">
        <v>0</v>
      </c>
      <c r="B35" s="131"/>
      <c r="C35" s="131"/>
      <c r="D35" s="129"/>
      <c r="E35" s="129"/>
      <c r="F35" s="129"/>
    </row>
    <row r="36" spans="1:9" x14ac:dyDescent="0.25">
      <c r="A36" s="137"/>
      <c r="B36" s="137"/>
      <c r="C36" s="137"/>
    </row>
    <row r="37" spans="1:9" x14ac:dyDescent="0.25">
      <c r="A37" s="132"/>
      <c r="B37" s="132"/>
      <c r="C37" s="132"/>
    </row>
    <row r="38" spans="1:9" x14ac:dyDescent="0.25">
      <c r="G38" s="133" t="s">
        <v>48</v>
      </c>
      <c r="H38" s="275" t="str">
        <f>+I13</f>
        <v xml:space="preserve"> 11 Januari 2022</v>
      </c>
      <c r="I38" s="276"/>
    </row>
    <row r="41" spans="1:9" ht="18" customHeight="1" x14ac:dyDescent="0.25"/>
    <row r="42" spans="1:9" ht="17.25" customHeight="1" x14ac:dyDescent="0.25"/>
    <row r="44" spans="1:9" x14ac:dyDescent="0.25">
      <c r="G44" s="236" t="s">
        <v>38</v>
      </c>
      <c r="H44" s="236"/>
      <c r="I44" s="236"/>
    </row>
  </sheetData>
  <mergeCells count="8">
    <mergeCell ref="H38:I38"/>
    <mergeCell ref="G44:I44"/>
    <mergeCell ref="A10:I10"/>
    <mergeCell ref="G18:H18"/>
    <mergeCell ref="G19:H21"/>
    <mergeCell ref="I19:I21"/>
    <mergeCell ref="A22:H22"/>
    <mergeCell ref="A23:B23"/>
  </mergeCells>
  <printOptions horizontalCentered="1"/>
  <pageMargins left="0.2" right="0.2" top="0.75" bottom="0.75" header="0.3" footer="0.3"/>
  <pageSetup paperSize="9" scale="85" orientation="portrait" horizontalDpi="4294967293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4"/>
  <sheetViews>
    <sheetView topLeftCell="A10" workbookViewId="0">
      <selection activeCell="E19" sqref="E19"/>
    </sheetView>
  </sheetViews>
  <sheetFormatPr defaultRowHeight="15.75" x14ac:dyDescent="0.25"/>
  <cols>
    <col min="1" max="1" width="6.42578125" style="30" customWidth="1"/>
    <col min="2" max="2" width="11.5703125" style="30" customWidth="1"/>
    <col min="3" max="3" width="9.28515625" style="30" customWidth="1"/>
    <col min="4" max="4" width="28" style="30" customWidth="1"/>
    <col min="5" max="5" width="14.85546875" style="30" customWidth="1"/>
    <col min="6" max="6" width="6.28515625" style="30" customWidth="1"/>
    <col min="7" max="7" width="14.140625" style="117" bestFit="1" customWidth="1"/>
    <col min="8" max="8" width="1.5703125" style="117" customWidth="1"/>
    <col min="9" max="9" width="18.42578125" style="30" customWidth="1"/>
    <col min="10" max="16384" width="9.140625" style="30"/>
  </cols>
  <sheetData>
    <row r="2" spans="1:9" x14ac:dyDescent="0.25">
      <c r="A2" s="1" t="s">
        <v>0</v>
      </c>
    </row>
    <row r="3" spans="1:9" x14ac:dyDescent="0.25">
      <c r="A3" s="5" t="s">
        <v>1</v>
      </c>
    </row>
    <row r="4" spans="1:9" x14ac:dyDescent="0.25">
      <c r="A4" s="5" t="s">
        <v>2</v>
      </c>
    </row>
    <row r="5" spans="1:9" x14ac:dyDescent="0.25">
      <c r="A5" s="5" t="s">
        <v>3</v>
      </c>
    </row>
    <row r="6" spans="1:9" x14ac:dyDescent="0.25">
      <c r="A6" s="5" t="s">
        <v>4</v>
      </c>
    </row>
    <row r="7" spans="1:9" x14ac:dyDescent="0.25">
      <c r="A7" s="5" t="s">
        <v>5</v>
      </c>
    </row>
    <row r="9" spans="1:9" ht="16.5" thickBot="1" x14ac:dyDescent="0.3">
      <c r="A9" s="118"/>
      <c r="B9" s="118"/>
      <c r="C9" s="118"/>
      <c r="D9" s="118"/>
      <c r="E9" s="118"/>
      <c r="F9" s="118"/>
      <c r="G9" s="119"/>
      <c r="H9" s="119"/>
      <c r="I9" s="118"/>
    </row>
    <row r="10" spans="1:9" ht="23.25" customHeight="1" thickBot="1" x14ac:dyDescent="0.3">
      <c r="A10" s="279" t="s">
        <v>6</v>
      </c>
      <c r="B10" s="280"/>
      <c r="C10" s="280"/>
      <c r="D10" s="280"/>
      <c r="E10" s="280"/>
      <c r="F10" s="280"/>
      <c r="G10" s="280"/>
      <c r="H10" s="280"/>
      <c r="I10" s="281"/>
    </row>
    <row r="12" spans="1:9" x14ac:dyDescent="0.25">
      <c r="A12" s="30" t="s">
        <v>7</v>
      </c>
      <c r="B12" s="30" t="s">
        <v>95</v>
      </c>
      <c r="G12" s="117" t="s">
        <v>9</v>
      </c>
      <c r="H12" s="120" t="s">
        <v>10</v>
      </c>
      <c r="I12" s="9" t="s">
        <v>116</v>
      </c>
    </row>
    <row r="13" spans="1:9" x14ac:dyDescent="0.25">
      <c r="G13" s="117" t="s">
        <v>12</v>
      </c>
      <c r="H13" s="120" t="s">
        <v>10</v>
      </c>
      <c r="I13" s="11" t="s">
        <v>93</v>
      </c>
    </row>
    <row r="14" spans="1:9" x14ac:dyDescent="0.25">
      <c r="G14" s="117" t="s">
        <v>15</v>
      </c>
      <c r="H14" s="120" t="s">
        <v>10</v>
      </c>
      <c r="I14" s="11" t="s">
        <v>111</v>
      </c>
    </row>
    <row r="15" spans="1:9" x14ac:dyDescent="0.25">
      <c r="G15" s="117" t="s">
        <v>96</v>
      </c>
      <c r="H15" s="120" t="s">
        <v>97</v>
      </c>
      <c r="I15" s="30" t="s">
        <v>129</v>
      </c>
    </row>
    <row r="16" spans="1:9" x14ac:dyDescent="0.25">
      <c r="A16" s="30" t="s">
        <v>18</v>
      </c>
      <c r="B16" s="9" t="s">
        <v>19</v>
      </c>
      <c r="C16" s="9"/>
      <c r="G16" s="117" t="s">
        <v>17</v>
      </c>
      <c r="H16" s="120" t="s">
        <v>97</v>
      </c>
      <c r="I16" s="136" t="s">
        <v>123</v>
      </c>
    </row>
    <row r="17" spans="1:17" ht="16.5" thickBot="1" x14ac:dyDescent="0.3"/>
    <row r="18" spans="1:17" ht="20.100000000000001" customHeight="1" x14ac:dyDescent="0.25">
      <c r="A18" s="83" t="s">
        <v>20</v>
      </c>
      <c r="B18" s="84" t="s">
        <v>21</v>
      </c>
      <c r="C18" s="84" t="s">
        <v>22</v>
      </c>
      <c r="D18" s="84" t="s">
        <v>24</v>
      </c>
      <c r="E18" s="84" t="s">
        <v>25</v>
      </c>
      <c r="F18" s="116" t="s">
        <v>44</v>
      </c>
      <c r="G18" s="271" t="s">
        <v>27</v>
      </c>
      <c r="H18" s="272"/>
      <c r="I18" s="87" t="s">
        <v>28</v>
      </c>
    </row>
    <row r="19" spans="1:17" ht="53.25" customHeight="1" x14ac:dyDescent="0.25">
      <c r="A19" s="88">
        <v>1</v>
      </c>
      <c r="B19" s="89">
        <v>44565</v>
      </c>
      <c r="C19" s="105">
        <v>403489</v>
      </c>
      <c r="D19" s="91" t="s">
        <v>124</v>
      </c>
      <c r="E19" s="91" t="s">
        <v>125</v>
      </c>
      <c r="F19" s="92">
        <v>67</v>
      </c>
      <c r="G19" s="273">
        <v>1287129</v>
      </c>
      <c r="H19" s="274"/>
      <c r="I19" s="284">
        <f>G19</f>
        <v>1287129</v>
      </c>
    </row>
    <row r="20" spans="1:17" ht="53.25" customHeight="1" x14ac:dyDescent="0.25">
      <c r="A20" s="88">
        <v>2</v>
      </c>
      <c r="B20" s="89">
        <v>44565</v>
      </c>
      <c r="C20" s="105">
        <v>403491</v>
      </c>
      <c r="D20" s="91" t="s">
        <v>126</v>
      </c>
      <c r="E20" s="91" t="s">
        <v>125</v>
      </c>
      <c r="F20" s="92">
        <v>49</v>
      </c>
      <c r="G20" s="287"/>
      <c r="H20" s="288"/>
      <c r="I20" s="285"/>
      <c r="M20" s="30">
        <f>1300000/1.01</f>
        <v>1287128.712871287</v>
      </c>
    </row>
    <row r="21" spans="1:17" ht="53.25" customHeight="1" x14ac:dyDescent="0.25">
      <c r="A21" s="88">
        <v>2</v>
      </c>
      <c r="B21" s="89">
        <v>44565</v>
      </c>
      <c r="C21" s="105">
        <v>403490</v>
      </c>
      <c r="D21" s="91" t="s">
        <v>127</v>
      </c>
      <c r="E21" s="91" t="s">
        <v>125</v>
      </c>
      <c r="F21" s="92">
        <v>73</v>
      </c>
      <c r="G21" s="289"/>
      <c r="H21" s="290"/>
      <c r="I21" s="286"/>
    </row>
    <row r="22" spans="1:17" ht="25.5" customHeight="1" thickBot="1" x14ac:dyDescent="0.3">
      <c r="A22" s="263" t="s">
        <v>29</v>
      </c>
      <c r="B22" s="264"/>
      <c r="C22" s="264"/>
      <c r="D22" s="264"/>
      <c r="E22" s="264"/>
      <c r="F22" s="264"/>
      <c r="G22" s="264"/>
      <c r="H22" s="265"/>
      <c r="I22" s="95">
        <f>SUM(I19)</f>
        <v>1287129</v>
      </c>
    </row>
    <row r="23" spans="1:17" x14ac:dyDescent="0.25">
      <c r="A23" s="266"/>
      <c r="B23" s="266"/>
      <c r="C23" s="115"/>
      <c r="D23" s="115"/>
      <c r="E23" s="115"/>
      <c r="F23" s="115"/>
      <c r="G23" s="97"/>
      <c r="H23" s="97"/>
      <c r="I23" s="29"/>
    </row>
    <row r="24" spans="1:17" x14ac:dyDescent="0.25">
      <c r="A24" s="115"/>
      <c r="B24" s="115"/>
      <c r="C24" s="115"/>
      <c r="D24" s="115"/>
      <c r="E24" s="115"/>
      <c r="F24" s="115"/>
      <c r="G24" s="28" t="s">
        <v>62</v>
      </c>
      <c r="H24" s="98" t="e">
        <f>#REF!*1%</f>
        <v>#REF!</v>
      </c>
      <c r="I24" s="29">
        <f>I22*1%</f>
        <v>12871.29</v>
      </c>
    </row>
    <row r="25" spans="1:17" ht="16.5" thickBot="1" x14ac:dyDescent="0.3">
      <c r="E25" s="1"/>
      <c r="F25" s="1"/>
      <c r="G25" s="99" t="s">
        <v>31</v>
      </c>
      <c r="H25" s="32">
        <v>0</v>
      </c>
      <c r="I25" s="32">
        <f>I22*2%</f>
        <v>25742.58</v>
      </c>
      <c r="Q25" s="30" t="s">
        <v>13</v>
      </c>
    </row>
    <row r="26" spans="1:17" x14ac:dyDescent="0.25">
      <c r="E26" s="1"/>
      <c r="F26" s="1"/>
      <c r="G26" s="33" t="s">
        <v>32</v>
      </c>
      <c r="H26" s="34" t="e">
        <f>H22+H24</f>
        <v>#REF!</v>
      </c>
      <c r="I26" s="34">
        <f>I22+I24-I25</f>
        <v>1274257.71</v>
      </c>
    </row>
    <row r="27" spans="1:17" x14ac:dyDescent="0.25">
      <c r="E27" s="1"/>
      <c r="F27" s="1"/>
      <c r="G27" s="33"/>
      <c r="H27" s="34"/>
      <c r="I27" s="34"/>
    </row>
    <row r="28" spans="1:17" x14ac:dyDescent="0.25">
      <c r="A28" s="1" t="s">
        <v>128</v>
      </c>
      <c r="D28" s="1"/>
      <c r="E28" s="1"/>
      <c r="F28" s="1"/>
      <c r="G28" s="33"/>
      <c r="H28" s="33"/>
      <c r="I28" s="34"/>
    </row>
    <row r="29" spans="1:17" x14ac:dyDescent="0.25">
      <c r="A29" s="127"/>
      <c r="D29" s="1"/>
      <c r="E29" s="1"/>
      <c r="F29" s="1"/>
      <c r="G29" s="33"/>
      <c r="H29" s="33"/>
      <c r="I29" s="34"/>
    </row>
    <row r="30" spans="1:17" x14ac:dyDescent="0.25">
      <c r="D30" s="1"/>
      <c r="E30" s="1"/>
      <c r="F30" s="1"/>
      <c r="G30" s="33"/>
      <c r="H30" s="33"/>
      <c r="I30" s="34"/>
    </row>
    <row r="31" spans="1:17" x14ac:dyDescent="0.25">
      <c r="A31" s="72" t="s">
        <v>33</v>
      </c>
    </row>
    <row r="32" spans="1:17" x14ac:dyDescent="0.25">
      <c r="A32" s="74" t="s">
        <v>34</v>
      </c>
      <c r="B32" s="128"/>
      <c r="C32" s="128"/>
      <c r="D32" s="129"/>
      <c r="E32" s="129"/>
      <c r="F32" s="129"/>
    </row>
    <row r="33" spans="1:9" x14ac:dyDescent="0.25">
      <c r="A33" s="74" t="s">
        <v>35</v>
      </c>
      <c r="B33" s="128"/>
      <c r="C33" s="128"/>
      <c r="D33" s="129"/>
      <c r="E33" s="129"/>
      <c r="F33" s="129"/>
    </row>
    <row r="34" spans="1:9" x14ac:dyDescent="0.25">
      <c r="A34" s="75" t="s">
        <v>36</v>
      </c>
      <c r="B34" s="130"/>
      <c r="C34" s="130"/>
      <c r="D34" s="129"/>
      <c r="E34" s="129"/>
      <c r="F34" s="129"/>
    </row>
    <row r="35" spans="1:9" x14ac:dyDescent="0.25">
      <c r="A35" s="78" t="s">
        <v>0</v>
      </c>
      <c r="B35" s="131"/>
      <c r="C35" s="131"/>
      <c r="D35" s="129"/>
      <c r="E35" s="129"/>
      <c r="F35" s="129"/>
    </row>
    <row r="36" spans="1:9" x14ac:dyDescent="0.25">
      <c r="A36" s="137"/>
      <c r="B36" s="137"/>
      <c r="C36" s="137"/>
    </row>
    <row r="37" spans="1:9" x14ac:dyDescent="0.25">
      <c r="A37" s="132"/>
      <c r="B37" s="132"/>
      <c r="C37" s="132"/>
    </row>
    <row r="38" spans="1:9" x14ac:dyDescent="0.25">
      <c r="G38" s="133" t="s">
        <v>48</v>
      </c>
      <c r="H38" s="275" t="str">
        <f>+I13</f>
        <v xml:space="preserve"> 11 Januari 2022</v>
      </c>
      <c r="I38" s="276"/>
    </row>
    <row r="41" spans="1:9" ht="18" customHeight="1" x14ac:dyDescent="0.25"/>
    <row r="42" spans="1:9" ht="17.25" customHeight="1" x14ac:dyDescent="0.25"/>
    <row r="44" spans="1:9" x14ac:dyDescent="0.25">
      <c r="G44" s="236" t="s">
        <v>38</v>
      </c>
      <c r="H44" s="236"/>
      <c r="I44" s="236"/>
    </row>
  </sheetData>
  <mergeCells count="8">
    <mergeCell ref="H38:I38"/>
    <mergeCell ref="G44:I44"/>
    <mergeCell ref="A10:I10"/>
    <mergeCell ref="G18:H18"/>
    <mergeCell ref="G19:H21"/>
    <mergeCell ref="I19:I21"/>
    <mergeCell ref="A22:H22"/>
    <mergeCell ref="A23:B23"/>
  </mergeCells>
  <printOptions horizontalCentered="1"/>
  <pageMargins left="0.2" right="0.2" top="0.75" bottom="0.75" header="0.3" footer="0.3"/>
  <pageSetup paperSize="9" scale="85" orientation="portrait" horizontalDpi="4294967293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9"/>
  <sheetViews>
    <sheetView topLeftCell="A10" workbookViewId="0">
      <selection activeCell="L18" sqref="L18:N24"/>
    </sheetView>
  </sheetViews>
  <sheetFormatPr defaultRowHeight="15.75" x14ac:dyDescent="0.25"/>
  <cols>
    <col min="1" max="1" width="4.85546875" style="30" customWidth="1"/>
    <col min="2" max="2" width="11.42578125" style="30" customWidth="1"/>
    <col min="3" max="3" width="8" style="30" customWidth="1"/>
    <col min="4" max="4" width="26" style="30" customWidth="1"/>
    <col min="5" max="5" width="13.42578125" style="30" customWidth="1"/>
    <col min="6" max="6" width="6.5703125" style="30" customWidth="1"/>
    <col min="7" max="7" width="5.42578125" style="30" customWidth="1"/>
    <col min="8" max="8" width="13" style="117" customWidth="1"/>
    <col min="9" max="9" width="1.28515625" style="117" customWidth="1"/>
    <col min="10" max="10" width="17.7109375" style="30" customWidth="1"/>
    <col min="11" max="11" width="9.140625" style="30"/>
    <col min="12" max="12" width="16.42578125" style="30" customWidth="1"/>
    <col min="13" max="13" width="13.85546875" style="30" customWidth="1"/>
    <col min="14" max="14" width="14.140625" style="30" bestFit="1" customWidth="1"/>
    <col min="15" max="15" width="11.5703125" style="30" bestFit="1" customWidth="1"/>
    <col min="16" max="16384" width="9.140625" style="30"/>
  </cols>
  <sheetData>
    <row r="2" spans="1:10" ht="18" customHeight="1" x14ac:dyDescent="0.25">
      <c r="A2" s="1" t="s">
        <v>0</v>
      </c>
    </row>
    <row r="3" spans="1:10" ht="18" customHeight="1" x14ac:dyDescent="0.25">
      <c r="A3" s="5" t="s">
        <v>1</v>
      </c>
      <c r="B3" s="45"/>
    </row>
    <row r="4" spans="1:10" ht="18" customHeight="1" x14ac:dyDescent="0.25">
      <c r="A4" s="5" t="s">
        <v>2</v>
      </c>
      <c r="B4" s="45"/>
    </row>
    <row r="5" spans="1:10" ht="18" customHeight="1" x14ac:dyDescent="0.25">
      <c r="A5" s="5" t="s">
        <v>3</v>
      </c>
      <c r="B5" s="45"/>
    </row>
    <row r="6" spans="1:10" ht="18" customHeight="1" x14ac:dyDescent="0.25">
      <c r="A6" s="5" t="s">
        <v>4</v>
      </c>
      <c r="B6" s="45"/>
    </row>
    <row r="7" spans="1:10" ht="18" customHeight="1" x14ac:dyDescent="0.25">
      <c r="A7" s="5" t="s">
        <v>5</v>
      </c>
      <c r="B7" s="45"/>
    </row>
    <row r="8" spans="1:10" ht="16.5" thickBot="1" x14ac:dyDescent="0.3"/>
    <row r="9" spans="1:10" ht="24.75" customHeight="1" thickBot="1" x14ac:dyDescent="0.3">
      <c r="A9" s="279" t="s">
        <v>6</v>
      </c>
      <c r="B9" s="280"/>
      <c r="C9" s="280"/>
      <c r="D9" s="280"/>
      <c r="E9" s="280"/>
      <c r="F9" s="280"/>
      <c r="G9" s="280"/>
      <c r="H9" s="280"/>
      <c r="I9" s="280"/>
      <c r="J9" s="281"/>
    </row>
    <row r="11" spans="1:10" ht="23.25" customHeight="1" x14ac:dyDescent="0.25">
      <c r="A11" s="138" t="s">
        <v>7</v>
      </c>
      <c r="B11" s="138" t="s">
        <v>101</v>
      </c>
      <c r="H11" s="117" t="s">
        <v>9</v>
      </c>
      <c r="I11" s="120" t="s">
        <v>10</v>
      </c>
      <c r="J11" s="9" t="s">
        <v>130</v>
      </c>
    </row>
    <row r="12" spans="1:10" x14ac:dyDescent="0.25">
      <c r="H12" s="117" t="s">
        <v>12</v>
      </c>
      <c r="I12" s="120" t="s">
        <v>10</v>
      </c>
      <c r="J12" s="11" t="s">
        <v>93</v>
      </c>
    </row>
    <row r="13" spans="1:10" x14ac:dyDescent="0.25">
      <c r="H13" s="117" t="s">
        <v>15</v>
      </c>
      <c r="I13" s="120" t="s">
        <v>10</v>
      </c>
      <c r="J13" s="11" t="s">
        <v>108</v>
      </c>
    </row>
    <row r="14" spans="1:10" ht="15.75" customHeight="1" x14ac:dyDescent="0.25">
      <c r="H14" s="117" t="s">
        <v>17</v>
      </c>
      <c r="I14" s="117" t="s">
        <v>10</v>
      </c>
      <c r="J14" s="139" t="s">
        <v>102</v>
      </c>
    </row>
    <row r="15" spans="1:10" ht="20.25" customHeight="1" x14ac:dyDescent="0.25">
      <c r="A15" s="138" t="s">
        <v>18</v>
      </c>
      <c r="B15" s="138" t="s">
        <v>103</v>
      </c>
    </row>
    <row r="16" spans="1:10" ht="8.25" customHeight="1" thickBot="1" x14ac:dyDescent="0.3">
      <c r="F16" s="129"/>
      <c r="G16" s="129"/>
    </row>
    <row r="17" spans="1:16" ht="27" customHeight="1" x14ac:dyDescent="0.25">
      <c r="A17" s="83" t="s">
        <v>20</v>
      </c>
      <c r="B17" s="84" t="s">
        <v>21</v>
      </c>
      <c r="C17" s="84" t="s">
        <v>22</v>
      </c>
      <c r="D17" s="84" t="s">
        <v>24</v>
      </c>
      <c r="E17" s="84" t="s">
        <v>25</v>
      </c>
      <c r="F17" s="84" t="s">
        <v>44</v>
      </c>
      <c r="G17" s="116" t="s">
        <v>45</v>
      </c>
      <c r="H17" s="291" t="s">
        <v>27</v>
      </c>
      <c r="I17" s="292"/>
      <c r="J17" s="87" t="s">
        <v>28</v>
      </c>
    </row>
    <row r="18" spans="1:16" ht="55.5" customHeight="1" x14ac:dyDescent="0.25">
      <c r="A18" s="88">
        <v>1</v>
      </c>
      <c r="B18" s="140">
        <v>44547</v>
      </c>
      <c r="C18" s="141">
        <v>406352</v>
      </c>
      <c r="D18" s="142" t="s">
        <v>104</v>
      </c>
      <c r="E18" s="143" t="s">
        <v>109</v>
      </c>
      <c r="F18" s="122">
        <v>12</v>
      </c>
      <c r="G18" s="144">
        <v>329</v>
      </c>
      <c r="H18" s="277">
        <v>13000</v>
      </c>
      <c r="I18" s="278"/>
      <c r="J18" s="145">
        <f>G18*H18</f>
        <v>4277000</v>
      </c>
      <c r="L18" s="146">
        <v>10800</v>
      </c>
      <c r="M18" s="146">
        <f>G18*L18</f>
        <v>3553200</v>
      </c>
    </row>
    <row r="19" spans="1:16" ht="25.5" customHeight="1" thickBot="1" x14ac:dyDescent="0.3">
      <c r="A19" s="263" t="s">
        <v>29</v>
      </c>
      <c r="B19" s="264"/>
      <c r="C19" s="264"/>
      <c r="D19" s="264"/>
      <c r="E19" s="264"/>
      <c r="F19" s="264"/>
      <c r="G19" s="264"/>
      <c r="H19" s="264"/>
      <c r="I19" s="265"/>
      <c r="J19" s="95">
        <f>SUM(J18:J18)</f>
        <v>4277000</v>
      </c>
      <c r="K19" s="29"/>
      <c r="L19" s="147"/>
      <c r="N19" s="98">
        <f>J19-M18</f>
        <v>723800</v>
      </c>
      <c r="O19" s="98"/>
    </row>
    <row r="20" spans="1:16" x14ac:dyDescent="0.25">
      <c r="A20" s="266"/>
      <c r="B20" s="266"/>
      <c r="C20" s="266"/>
      <c r="D20" s="266"/>
      <c r="E20" s="115"/>
      <c r="F20" s="115"/>
      <c r="G20" s="115"/>
      <c r="H20" s="97"/>
      <c r="I20" s="97"/>
      <c r="J20" s="29"/>
      <c r="N20" s="147"/>
    </row>
    <row r="21" spans="1:16" x14ac:dyDescent="0.25">
      <c r="A21" s="115"/>
      <c r="B21" s="115"/>
      <c r="C21" s="115"/>
      <c r="D21" s="115"/>
      <c r="E21" s="115"/>
      <c r="F21" s="115"/>
      <c r="G21" s="115"/>
      <c r="H21" s="28" t="s">
        <v>62</v>
      </c>
      <c r="I21" s="28"/>
      <c r="J21" s="29">
        <f>J19*1%</f>
        <v>42770</v>
      </c>
      <c r="M21" s="148">
        <f>J21</f>
        <v>42770</v>
      </c>
      <c r="N21" s="149"/>
      <c r="O21" s="149"/>
      <c r="P21" s="150"/>
    </row>
    <row r="22" spans="1:16" ht="16.5" thickBot="1" x14ac:dyDescent="0.3">
      <c r="A22" s="115"/>
      <c r="B22" s="115"/>
      <c r="C22" s="115"/>
      <c r="D22" s="115"/>
      <c r="E22" s="115"/>
      <c r="F22" s="115"/>
      <c r="G22" s="115"/>
      <c r="H22" s="31" t="s">
        <v>105</v>
      </c>
      <c r="I22" s="31"/>
      <c r="J22" s="32">
        <f>J19*2%</f>
        <v>85540</v>
      </c>
      <c r="M22" s="148">
        <f>J22</f>
        <v>85540</v>
      </c>
      <c r="N22" s="151"/>
      <c r="O22" s="150"/>
      <c r="P22" s="150"/>
    </row>
    <row r="23" spans="1:16" x14ac:dyDescent="0.25">
      <c r="E23" s="1"/>
      <c r="F23" s="1"/>
      <c r="G23" s="1"/>
      <c r="H23" s="33" t="s">
        <v>32</v>
      </c>
      <c r="I23" s="33"/>
      <c r="J23" s="34">
        <f>J19+J21-J22</f>
        <v>4234230</v>
      </c>
      <c r="M23" s="148">
        <f>M18+M22+M21</f>
        <v>3681510</v>
      </c>
      <c r="O23" s="150"/>
      <c r="P23" s="150"/>
    </row>
    <row r="24" spans="1:16" ht="17.25" customHeight="1" x14ac:dyDescent="0.25">
      <c r="E24" s="1"/>
      <c r="F24" s="1"/>
      <c r="G24" s="1"/>
      <c r="H24" s="33"/>
      <c r="I24" s="33"/>
      <c r="J24" s="34"/>
      <c r="M24" s="152">
        <f>J23-M18</f>
        <v>681030</v>
      </c>
      <c r="N24" s="30" t="s">
        <v>106</v>
      </c>
    </row>
    <row r="25" spans="1:16" ht="18" customHeight="1" x14ac:dyDescent="0.25">
      <c r="A25" s="1" t="s">
        <v>131</v>
      </c>
      <c r="E25" s="1"/>
      <c r="F25" s="1"/>
      <c r="G25" s="1"/>
      <c r="H25" s="33"/>
      <c r="I25" s="33"/>
      <c r="J25" s="34"/>
    </row>
    <row r="26" spans="1:16" ht="12" customHeight="1" x14ac:dyDescent="0.25">
      <c r="A26" s="127"/>
      <c r="E26" s="1"/>
      <c r="F26" s="1"/>
      <c r="G26" s="1"/>
      <c r="H26" s="33"/>
      <c r="I26" s="33"/>
      <c r="J26" s="34"/>
    </row>
    <row r="27" spans="1:16" x14ac:dyDescent="0.25">
      <c r="A27" s="72" t="s">
        <v>33</v>
      </c>
    </row>
    <row r="28" spans="1:16" x14ac:dyDescent="0.25">
      <c r="A28" s="74" t="s">
        <v>34</v>
      </c>
      <c r="B28" s="128"/>
      <c r="C28" s="128"/>
      <c r="D28" s="128"/>
      <c r="E28" s="129"/>
    </row>
    <row r="29" spans="1:16" x14ac:dyDescent="0.25">
      <c r="A29" s="74" t="s">
        <v>35</v>
      </c>
      <c r="B29" s="128"/>
      <c r="C29" s="128"/>
      <c r="D29" s="129"/>
      <c r="E29" s="129"/>
    </row>
    <row r="30" spans="1:16" x14ac:dyDescent="0.25">
      <c r="A30" s="75" t="s">
        <v>36</v>
      </c>
      <c r="B30" s="130"/>
      <c r="C30" s="130"/>
      <c r="D30" s="153"/>
      <c r="E30" s="129"/>
    </row>
    <row r="31" spans="1:16" x14ac:dyDescent="0.25">
      <c r="A31" s="78" t="s">
        <v>0</v>
      </c>
      <c r="B31" s="131"/>
      <c r="C31" s="131"/>
      <c r="D31" s="130"/>
      <c r="E31" s="129"/>
    </row>
    <row r="32" spans="1:16" ht="9" customHeight="1" x14ac:dyDescent="0.25">
      <c r="A32" s="132"/>
      <c r="B32" s="132"/>
      <c r="C32" s="132"/>
      <c r="D32" s="154"/>
    </row>
    <row r="33" spans="8:10" x14ac:dyDescent="0.25">
      <c r="H33" s="133" t="s">
        <v>37</v>
      </c>
      <c r="I33" s="275" t="str">
        <f>+J12</f>
        <v xml:space="preserve"> 11 Januari 2022</v>
      </c>
      <c r="J33" s="275"/>
    </row>
    <row r="39" spans="8:10" x14ac:dyDescent="0.25">
      <c r="H39" s="267" t="s">
        <v>38</v>
      </c>
      <c r="I39" s="267"/>
      <c r="J39" s="267"/>
    </row>
  </sheetData>
  <mergeCells count="7">
    <mergeCell ref="H39:J39"/>
    <mergeCell ref="A9:J9"/>
    <mergeCell ref="H17:I17"/>
    <mergeCell ref="H18:I18"/>
    <mergeCell ref="A19:I19"/>
    <mergeCell ref="A20:D20"/>
    <mergeCell ref="I33:J33"/>
  </mergeCells>
  <pageMargins left="0.45" right="0.2" top="0.75" bottom="0.75" header="0.3" footer="0.3"/>
  <pageSetup paperSize="9" scale="90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</vt:i4>
      </vt:variant>
    </vt:vector>
  </HeadingPairs>
  <TitlesOfParts>
    <vt:vector size="79" baseType="lpstr">
      <vt:lpstr>001_Freyssinet_</vt:lpstr>
      <vt:lpstr>002_Link pasifik_</vt:lpstr>
      <vt:lpstr>003_IGM_Mix</vt:lpstr>
      <vt:lpstr>004_Sicepat_Ambon</vt:lpstr>
      <vt:lpstr>005_Sicepat PNK 01-15 des21</vt:lpstr>
      <vt:lpstr>006_Marugame_Bandung</vt:lpstr>
      <vt:lpstr>007_Marugame_Jogja</vt:lpstr>
      <vt:lpstr>008_Marugame_Bogor</vt:lpstr>
      <vt:lpstr>009_Winson_ Ambon</vt:lpstr>
      <vt:lpstr>010_W6_Tangerang</vt:lpstr>
      <vt:lpstr>011_W6_Lebak Bulus</vt:lpstr>
      <vt:lpstr>012_W6_Bantar Gebang</vt:lpstr>
      <vt:lpstr>013_W6_Bekasi</vt:lpstr>
      <vt:lpstr>014_W6_Bekasi</vt:lpstr>
      <vt:lpstr>015_W6_Bekasi</vt:lpstr>
      <vt:lpstr>016_W6_Bekasi</vt:lpstr>
      <vt:lpstr>017_W6_Bekasi</vt:lpstr>
      <vt:lpstr>018_W6_Bekasi</vt:lpstr>
      <vt:lpstr>019_W6_Bekasi </vt:lpstr>
      <vt:lpstr>020_W6_Bekasi</vt:lpstr>
      <vt:lpstr>021_W6_Bekasi</vt:lpstr>
      <vt:lpstr>022_W6_Bekasi</vt:lpstr>
      <vt:lpstr>023_W6_Bekasi</vt:lpstr>
      <vt:lpstr>024_W6_Bekasi </vt:lpstr>
      <vt:lpstr>025_W6_Bekasi</vt:lpstr>
      <vt:lpstr>027_Pratama Trans_Batam</vt:lpstr>
      <vt:lpstr>028_Marugame_Bogor</vt:lpstr>
      <vt:lpstr>029_Galaksi Mandiri_Makassar</vt:lpstr>
      <vt:lpstr>030_Trucking_28-30 Des 21</vt:lpstr>
      <vt:lpstr>031_Sicepat_TNJ</vt:lpstr>
      <vt:lpstr>032_Sicepat_Manokwari</vt:lpstr>
      <vt:lpstr>033_Sicepat_TJQ</vt:lpstr>
      <vt:lpstr>034_Sicepat_Manokwari</vt:lpstr>
      <vt:lpstr>035_Link pasifik_Vietnam</vt:lpstr>
      <vt:lpstr>036_Sicepat_Manokwari</vt:lpstr>
      <vt:lpstr>037_Sicepat_MERAUKE</vt:lpstr>
      <vt:lpstr>038_Marugame_Bandung</vt:lpstr>
      <vt:lpstr>039_Marugame_Jakarta</vt:lpstr>
      <vt:lpstr>040_Marugame_Bgor</vt:lpstr>
      <vt:lpstr>041_Sicepat_Batam 01-31 Des 21</vt:lpstr>
      <vt:lpstr>042_W6_Bandung </vt:lpstr>
      <vt:lpstr>043_W6_Lebak Bulus</vt:lpstr>
      <vt:lpstr>044_W6_Cakung</vt:lpstr>
      <vt:lpstr>045_W6_Cakung</vt:lpstr>
      <vt:lpstr>046_W6_Cakung </vt:lpstr>
      <vt:lpstr>047_W6_Bogor</vt:lpstr>
      <vt:lpstr>048_W6_Bekasi</vt:lpstr>
      <vt:lpstr>049_W6_Cianjur</vt:lpstr>
      <vt:lpstr>050_W6_Cikarang</vt:lpstr>
      <vt:lpstr>051_Sicepat_Gorontalo_Nov 21</vt:lpstr>
      <vt:lpstr>052_JNE_Medan</vt:lpstr>
      <vt:lpstr>053_JNE_Palembang</vt:lpstr>
      <vt:lpstr>054_Marugame_Solo</vt:lpstr>
      <vt:lpstr>055_Sicepat_Pontianak 16-31 des</vt:lpstr>
      <vt:lpstr>056_Sicepat_TJQ</vt:lpstr>
      <vt:lpstr>057_Marugame_Jakarta </vt:lpstr>
      <vt:lpstr>058_Marugame_Manado</vt:lpstr>
      <vt:lpstr>059_Marugame_Bogor</vt:lpstr>
      <vt:lpstr>060_Winson_ Ciakrang</vt:lpstr>
      <vt:lpstr>Putra Log_DP</vt:lpstr>
      <vt:lpstr>Sheet3</vt:lpstr>
      <vt:lpstr>'002_Link pasifik_'!Print_Area</vt:lpstr>
      <vt:lpstr>'035_Link pasifik_Vietnam'!Print_Area</vt:lpstr>
      <vt:lpstr>'004_Sicepat_Ambon'!Print_Titles</vt:lpstr>
      <vt:lpstr>'005_Sicepat PNK 01-15 des21'!Print_Titles</vt:lpstr>
      <vt:lpstr>'030_Trucking_28-30 Des 21'!Print_Titles</vt:lpstr>
      <vt:lpstr>'031_Sicepat_TNJ'!Print_Titles</vt:lpstr>
      <vt:lpstr>'032_Sicepat_Manokwari'!Print_Titles</vt:lpstr>
      <vt:lpstr>'033_Sicepat_TJQ'!Print_Titles</vt:lpstr>
      <vt:lpstr>'034_Sicepat_Manokwari'!Print_Titles</vt:lpstr>
      <vt:lpstr>'036_Sicepat_Manokwari'!Print_Titles</vt:lpstr>
      <vt:lpstr>'037_Sicepat_MERAUKE'!Print_Titles</vt:lpstr>
      <vt:lpstr>'041_Sicepat_Batam 01-31 Des 21'!Print_Titles</vt:lpstr>
      <vt:lpstr>'051_Sicepat_Gorontalo_Nov 21'!Print_Titles</vt:lpstr>
      <vt:lpstr>'052_JNE_Medan'!Print_Titles</vt:lpstr>
      <vt:lpstr>'053_JNE_Palembang'!Print_Titles</vt:lpstr>
      <vt:lpstr>'055_Sicepat_Pontianak 16-31 des'!Print_Titles</vt:lpstr>
      <vt:lpstr>'056_Sicepat_TJQ'!Print_Titles</vt:lpstr>
      <vt:lpstr>'Putra Log_DP'!Print_Titles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2022-03-17T09:51:35Z</dcterms:modified>
</cp:coreProperties>
</file>