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63" activeTab="63"/>
  </bookViews>
  <sheets>
    <sheet name="061_Marugame_Bandung" sheetId="4" r:id="rId1"/>
    <sheet name="062_Marugame_Jakarta" sheetId="5" r:id="rId2"/>
    <sheet name="063_Marugame_Bogor" sheetId="6" r:id="rId3"/>
    <sheet name="064_Winson_Makassar" sheetId="2" r:id="rId4"/>
    <sheet name="065_Winson_Pancoran" sheetId="7" r:id="rId5"/>
    <sheet name="066_Sicepat_Sorong Des 21" sheetId="8" r:id="rId6"/>
    <sheet name="067_Sicepat_AMBON Des 2021" sheetId="9" r:id="rId7"/>
    <sheet name="068_Sicepat_Merauke Des 2021" sheetId="10" r:id="rId8"/>
    <sheet name="069_Timika_Desember 2021" sheetId="11" r:id="rId9"/>
    <sheet name="070_Sicepat_Gorontalo Des 21" sheetId="12" r:id="rId10"/>
    <sheet name="071_Sicepat_Jayapura Des 2021" sheetId="13" r:id="rId11"/>
    <sheet name="072_Sicepat_Jayapura Nov 2021" sheetId="14" r:id="rId12"/>
    <sheet name="073_W6_Tangerang" sheetId="1" r:id="rId13"/>
    <sheet name="074_W6_Depok" sheetId="15" r:id="rId14"/>
    <sheet name="075_W6_Cianjur" sheetId="16" r:id="rId15"/>
    <sheet name="076_W6_Pesanggrahan" sheetId="17" r:id="rId16"/>
    <sheet name="077_W6_Grogol" sheetId="18" r:id="rId17"/>
    <sheet name="078_W6_Grogol" sheetId="19" r:id="rId18"/>
    <sheet name="079_W6_Grogol " sheetId="20" r:id="rId19"/>
    <sheet name="080_W6_Tangerang" sheetId="21" r:id="rId20"/>
    <sheet name="081_W6_Tangerang" sheetId="22" r:id="rId21"/>
    <sheet name="082_W6_Grogol" sheetId="23" r:id="rId22"/>
    <sheet name="083_W6_Cileungsi" sheetId="24" r:id="rId23"/>
    <sheet name="084_W6_Tangerang" sheetId="25" r:id="rId24"/>
    <sheet name="085_W6_Tangerang " sheetId="26" r:id="rId25"/>
    <sheet name="086_W6_Bekasi" sheetId="27" r:id="rId26"/>
    <sheet name="087_Pratama Trans_Kalimantan" sheetId="29" r:id="rId27"/>
    <sheet name="088_Putra Log_Bali" sheetId="3" r:id="rId28"/>
    <sheet name="089_JNE_Pontianak" sheetId="30" r:id="rId29"/>
    <sheet name="090_Sicepat_Batam 1-20 Jan 22" sheetId="31" r:id="rId30"/>
    <sheet name="091_W6_Tangerang" sheetId="32" r:id="rId31"/>
    <sheet name="092_W6_Tangerang" sheetId="33" r:id="rId32"/>
    <sheet name="093_W6_Tambun" sheetId="34" r:id="rId33"/>
    <sheet name="094_W6_Jak Tim" sheetId="35" r:id="rId34"/>
    <sheet name="095_W6_Cikarang" sheetId="36" r:id="rId35"/>
    <sheet name="096_W6_Tanjung Priok" sheetId="37" r:id="rId36"/>
    <sheet name="097_W6_Bekasi" sheetId="38" r:id="rId37"/>
    <sheet name="098_W6_Grogol" sheetId="39" r:id="rId38"/>
    <sheet name="099_W6_Palembang" sheetId="40" r:id="rId39"/>
    <sheet name="100_W6_Bogor" sheetId="41" r:id="rId40"/>
    <sheet name="101_W6_Lampung" sheetId="42" r:id="rId41"/>
    <sheet name="102_W6_Pademangan" sheetId="43" r:id="rId42"/>
    <sheet name="103_W6_Tangerang" sheetId="44" r:id="rId43"/>
    <sheet name="104_Link pasifik_USA" sheetId="45" r:id="rId44"/>
    <sheet name="105_Link pasifik_Singapore" sheetId="46" r:id="rId45"/>
    <sheet name="106_Marugame_Bandung" sheetId="47" r:id="rId46"/>
    <sheet name="107_Marugame_Jakarta" sheetId="48" r:id="rId47"/>
    <sheet name="108_IPA_IGM_Denpasar" sheetId="49" r:id="rId48"/>
    <sheet name="109_IPA_IGM_MIX" sheetId="50" r:id="rId49"/>
    <sheet name="110_Marugame_Jogja" sheetId="51" r:id="rId50"/>
    <sheet name="111_PT. Triton_Jakarta" sheetId="52" r:id="rId51"/>
    <sheet name="112_Marugame_Bandung" sheetId="53" r:id="rId52"/>
    <sheet name="113_Sicepat_Tarakan_JKT_Des 21" sheetId="55" r:id="rId53"/>
    <sheet name="114_Sicepat_Tarakan_SBY_Des 21" sheetId="56" r:id="rId54"/>
    <sheet name="115_Sicepat_Ternate Des 2021" sheetId="57" r:id="rId55"/>
    <sheet name="116_Sicepat_PNK 01-14 Jan 22" sheetId="58" r:id="rId56"/>
    <sheet name="117_SITC_pabeanan" sheetId="54" r:id="rId57"/>
    <sheet name="118_Galaksi Mandiri_Makassar" sheetId="59" r:id="rId58"/>
    <sheet name="119_Marugame_Bandung " sheetId="60" r:id="rId59"/>
    <sheet name="120_Marugame_Jakarta" sheetId="62" r:id="rId60"/>
    <sheet name="121_Marugame_Jogja" sheetId="63" r:id="rId61"/>
    <sheet name="122_Marugame_Bandung" sheetId="64" r:id="rId62"/>
    <sheet name="123_Marugame_Bandung" sheetId="65" r:id="rId63"/>
    <sheet name="125_Pratama Trans_Cilegon" sheetId="67" r:id="rId64"/>
    <sheet name="126_Sicepat_PNK 15-31 Jan 22" sheetId="68" r:id="rId65"/>
    <sheet name="127_Multutrans_Bali" sheetId="66" r:id="rId66"/>
    <sheet name="128_Marugame_Bogor" sheetId="69" r:id="rId67"/>
    <sheet name="129_Marugame_Jogja" sheetId="70" r:id="rId68"/>
    <sheet name="130_Marugame_Bandung" sheetId="71" r:id="rId69"/>
    <sheet name="131_Marugame_Jakarta" sheetId="72" r:id="rId70"/>
    <sheet name="132_Marugame_Semarang" sheetId="73" r:id="rId71"/>
    <sheet name="133_Marugame_Bogor" sheetId="74" r:id="rId72"/>
    <sheet name="Sheet1" sheetId="28" r:id="rId73"/>
  </sheets>
  <externalReferences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definedNames>
    <definedName name="_xlnm._FilterDatabase" localSheetId="55" hidden="1">'116_Sicepat_PNK 01-14 Jan 22'!$A$17:$J$65</definedName>
    <definedName name="idxRatusan" localSheetId="50">{"";"seratus";"dua ratus";"tiga ratus";"empat ratus";"lima ratus";"enam ratus";"tujuh ratus";"delapan ratus";"sembilan ratus"}</definedName>
    <definedName name="idxRatusan">{"";"seratus";"dua ratus";"tiga ratus";"empat ratus";"lima ratus";"enam ratus";"tujuh ratus";"delapan ratus";"sembilan ratus"}</definedName>
    <definedName name="idxSatuSampaiDuaPuluh" localSheetId="50">{"";"satu";"dua";"tiga";"empat";"lima ";"enam";"tujuh";"delapan";"sembilan";"sepuluh";"sebelas";"dua belas";"tiga belas";"empat belas";"lima belas";"enam belas";"tujuh belas";"delapan belas";"sembilan belas";"dua puluh"}</definedName>
    <definedName name="idxSatuSampaiDuaPuluh">{"";"satu";"dua";"tiga";"empat";"lima ";"enam";"tujuh";"delapan";"sembilan";"sepuluh";"sebelas";"dua belas";"tiga belas";"empat belas";"lima belas";"enam belas";"tujuh belas";"delapan belas";"sembilan belas";"dua puluh"}</definedName>
    <definedName name="InvoiceTotal">[1]Invoice!$E$37</definedName>
    <definedName name="juta" localSheetId="50">" "&amp;INDEX('111_PT. Triton_Jakarta'!idxRatusan,--LEFT(TEXT(RIGHT([0]!nilai,9),REPT("0",9)),1)+1)&amp;" "&amp;IF((--MID(TEXT(RIGHT([0]!nilai,9),REPT("0",9)),2,2)+1)&lt;=20,IF(--LEFT(TEXT(RIGHT([0]!nilai,9),REPT("0",9)),3)=1," satu juta",INDEX('111_PT. Triton_Jakarta'!idxSatuSampaiDuaPuluh,--LEFT(TEXT(RIGHT([0]!nilai,8),REPT("0",8)),2)+1)),INDEX('111_PT. Triton_Jakarta'!idxSatuSampaiDuaPuluh,--LEFT(RIGHT([0]!nilai,8),1)+1)&amp;" puluh "&amp;INDEX('111_PT. Triton_Jakarta'!idxSatuSampaiDuaPuluh,--LEFT(RIGHT([0]!nilai,7),1)+1))&amp;IF(OR(LEN([0]!nilai)&lt;=6,--LEFT(TEXT(RIGHT([0]!nilai,9),REPT("0",9)),3)={0;1}),""," juta")</definedName>
    <definedName name="juta">" "&amp;INDEX(idxRatusan,--LEFT(TEXT(RIGHT(nilai,9),REPT("0",9)),1)+1)&amp;" "&amp;IF((--MID(TEXT(RIGHT(nilai,9),REPT("0",9)),2,2)+1)&lt;=20,IF(--LEFT(TEXT(RIGHT(nilai,9),REPT("0",9)),3)=1," satu juta",INDEX(idxSatuSampaiDuaPuluh,--LEFT(TEXT(RIGHT(nilai,8),REPT("0",8)),2)+1)),INDEX(idxSatuSampaiDuaPuluh,--LEFT(RIGHT(nilai,8),1)+1)&amp;" puluh "&amp;INDEX(idxSatuSampaiDuaPuluh,--LEFT(RIGHT(nilai,7),1)+1))&amp;IF(OR(LEN(nilai)&lt;=6,--LEFT(TEXT(RIGHT(nilai,9),REPT("0",9)),3)={0;1}),""," juta")</definedName>
    <definedName name="juta2" localSheetId="50">" "&amp;INDEX('111_PT. Triton_Jakarta'!idxRatusan,--LEFT(TEXT(RIGHT([0]!nilai,9),REPT("0",9)),1)+1)&amp;" "&amp;IF((--MID(TEXT(RIGHT([0]!nilai,9),REPT("0",9)),2,2)+1)&lt;=20,IF(--LEFT(TEXT(RIGHT([0]!nilai,9),REPT("0",9)),3)=1," satu juta / ",INDEX('111_PT. Triton_Jakarta'!idxSatuSampaiDuaPuluh,--LEFT(TEXT(RIGHT([0]!nilai,8),REPT("0",8)),2)+1)),INDEX('111_PT. Triton_Jakarta'!idxSatuSampaiDuaPuluh,--LEFT(RIGHT([0]!nilai,8),1)+1)&amp;" puluh "&amp;INDEX('111_PT. Triton_Jakarta'!idxSatuSampaiDuaPuluh,--LEFT(RIGHT([0]!nilai,7),1)+1))&amp;IF(OR(LEN([0]!nilai)&lt;=6,--LEFT(TEXT(RIGHT([0]!nilai,9),REPT("0",9)),3)={0;1}),""," juta / ")</definedName>
    <definedName name="juta2">" "&amp;INDEX(idxRatusan,--LEFT(TEXT(RIGHT(nilai,9),REPT("0",9)),1)+1)&amp;" "&amp;IF((--MID(TEXT(RIGHT(nilai,9),REPT("0",9)),2,2)+1)&lt;=20,IF(--LEFT(TEXT(RIGHT(nilai,9),REPT("0",9)),3)=1," satu juta / ",INDEX(idxSatuSampaiDuaPuluh,--LEFT(TEXT(RIGHT(nilai,8),REPT("0",8)),2)+1)),INDEX(idxSatuSampaiDuaPuluh,--LEFT(RIGHT(nilai,8),1)+1)&amp;" puluh "&amp;INDEX(idxSatuSampaiDuaPuluh,--LEFT(RIGHT(nilai,7),1)+1))&amp;IF(OR(LEN(nilai)&lt;=6,--LEFT(TEXT(RIGHT(nilai,9),REPT("0",9)),3)={0;1}),""," juta / ")</definedName>
    <definedName name="juta3" localSheetId="50">" "&amp;INDEX('111_PT. Triton_Jakarta'!idxRatusan,--LEFT(TEXT(RIGHT('[2]Pos Log Serang 260721'!XFD1,9),REPT("0",9)),1)+1)&amp;" "&amp;IF((--MID(TEXT(RIGHT('[2]Pos Log Serang 260721'!XFD1,9),REPT("0",9)),2,2)+1)&lt;=20,IF(--LEFT(TEXT(RIGHT('[2]Pos Log Serang 260721'!XFD1,9),REPT("0",9)),3)=1," satu juta",INDEX('111_PT. Triton_Jakarta'!idxSatuSampaiDuaPuluh,--LEFT(TEXT(RIGHT('[2]Pos Log Serang 260721'!XFD1,8),REPT("0",8)),2)+1)),INDEX('111_PT. Triton_Jakarta'!idxSatuSampaiDuaPuluh,--LEFT(RIGHT('[2]Pos Log Serang 260721'!XFD1,8),1)+1)&amp;" puluh "&amp;INDEX('111_PT. Triton_Jakarta'!idxSatuSampaiDuaPuluh,--LEFT(RIGHT('[2]Pos Log Serang 260721'!XFD1,7),1)+1))&amp;IF(OR(LEN('[2]Pos Log Serang 260721'!XFD1)&lt;=6,--LEFT(TEXT(RIGHT('[2]Pos Log Serang 260721'!XFD1,9),REPT("0",9)),3)={0;1}),""," juta")</definedName>
    <definedName name="juta3">" "&amp;INDEX(idxRatusan,--LEFT(TEXT(RIGHT('[2]Pos Log Serang 260721'!XFD1,9),REPT("0",9)),1)+1)&amp;" "&amp;IF((--MID(TEXT(RIGHT('[2]Pos Log Serang 260721'!XFD1,9),REPT("0",9)),2,2)+1)&lt;=20,IF(--LEFT(TEXT(RIGHT('[2]Pos Log Serang 260721'!XFD1,9),REPT("0",9)),3)=1," satu juta",INDEX(idxSatuSampaiDuaPuluh,--LEFT(TEXT(RIGHT('[2]Pos Log Serang 260721'!XFD1,8),REPT("0",8)),2)+1)),INDEX(idxSatuSampaiDuaPuluh,--LEFT(RIGHT('[2]Pos Log Serang 260721'!XFD1,8),1)+1)&amp;" puluh "&amp;INDEX(idxSatuSampaiDuaPuluh,--LEFT(RIGHT('[2]Pos Log Serang 260721'!XFD1,7),1)+1))&amp;IF(OR(LEN('[2]Pos Log Serang 260721'!XFD1)&lt;=6,--LEFT(TEXT(RIGHT('[2]Pos Log Serang 260721'!XFD1,9),REPT("0",9)),3)={0;1}),""," juta")</definedName>
    <definedName name="juta4" localSheetId="50">" "&amp;INDEX('111_PT. Triton_Jakarta'!idxRatusan,--LEFT(TEXT(RIGHT('[2]Pos Log Serang 260721'!XFD1,9),REPT("0",9)),1)+1)&amp;" "&amp;IF((--MID(TEXT(RIGHT('[2]Pos Log Serang 260721'!XFD1,9),REPT("0",9)),2,2)+1)&lt;=20,IF(--LEFT(TEXT(RIGHT('[2]Pos Log Serang 260721'!XFD1,9),REPT("0",9)),3)=1," satu juta / ",INDEX('111_PT. Triton_Jakarta'!idxSatuSampaiDuaPuluh,--LEFT(TEXT(RIGHT('[2]Pos Log Serang 260721'!XFD1,8),REPT("0",8)),2)+1)),INDEX('111_PT. Triton_Jakarta'!idxSatuSampaiDuaPuluh,--LEFT(RIGHT('[2]Pos Log Serang 260721'!XFD1,8),1)+1)&amp;" puluh "&amp;INDEX('111_PT. Triton_Jakarta'!idxSatuSampaiDuaPuluh,--LEFT(RIGHT('[2]Pos Log Serang 260721'!XFD1,7),1)+1))&amp;IF(OR(LEN('[2]Pos Log Serang 260721'!XFD1)&lt;=6,--LEFT(TEXT(RIGHT('[2]Pos Log Serang 260721'!XFD1,9),REPT("0",9)),3)={0;1}),""," juta / ")</definedName>
    <definedName name="juta4">" "&amp;INDEX(idxRatusan,--LEFT(TEXT(RIGHT('[2]Pos Log Serang 260721'!XFD1,9),REPT("0",9)),1)+1)&amp;" "&amp;IF((--MID(TEXT(RIGHT('[2]Pos Log Serang 260721'!XFD1,9),REPT("0",9)),2,2)+1)&lt;=20,IF(--LEFT(TEXT(RIGHT('[2]Pos Log Serang 260721'!XFD1,9),REPT("0",9)),3)=1," satu juta / ",INDEX(idxSatuSampaiDuaPuluh,--LEFT(TEXT(RIGHT('[2]Pos Log Serang 260721'!XFD1,8),REPT("0",8)),2)+1)),INDEX(idxSatuSampaiDuaPuluh,--LEFT(RIGHT('[2]Pos Log Serang 260721'!XFD1,8),1)+1)&amp;" puluh "&amp;INDEX(idxSatuSampaiDuaPuluh,--LEFT(RIGHT('[2]Pos Log Serang 260721'!XFD1,7),1)+1))&amp;IF(OR(LEN('[2]Pos Log Serang 260721'!XFD1)&lt;=6,--LEFT(TEXT(RIGHT('[2]Pos Log Serang 260721'!XFD1,9),REPT("0",9)),3)={0;1}),""," juta / ")</definedName>
    <definedName name="milyar" localSheetId="50">" "&amp;INDEX('111_PT. Triton_Jakarta'!idxRatusan,--LEFT(TEXT(RIGHT([0]!nilai,12),REPT("0",12)),1)+1)&amp;" "&amp;IF((--MID(TEXT(RIGHT([0]!nilai,12),REPT("0",12)),2,2)+1)&lt;=20,IF(--LEFT(TEXT(RIGHT([0]!nilai,12),REPT("0",12)),3)=1," satu milyar",INDEX('111_PT. Triton_Jakarta'!idxSatuSampaiDuaPuluh,--LEFT(TEXT(RIGHT([0]!nilai,11),REPT("0",11)),2)+1)),INDEX('111_PT. Triton_Jakarta'!idxSatuSampaiDuaPuluh,--LEFT(RIGHT([0]!nilai,11),1)+1)&amp;" puluh "&amp;INDEX('111_PT. Triton_Jakarta'!idxSatuSampaiDuaPuluh,--LEFT(RIGHT([0]!nilai,10),1)+1))&amp;IF(OR(LEN([0]!nilai)&lt;=9,--LEFT(TEXT(RIGHT([0]!nilai,12),REPT("0",12)),3)={0;1}),""," milyar")</definedName>
    <definedName name="milyar">" "&amp;INDEX(idxRatusan,--LEFT(TEXT(RIGHT(nilai,12),REPT("0",12)),1)+1)&amp;" "&amp;IF((--MID(TEXT(RIGHT(nilai,12),REPT("0",12)),2,2)+1)&lt;=20,IF(--LEFT(TEXT(RIGHT(nilai,12),REPT("0",12)),3)=1," satu milyar",INDEX(idxSatuSampaiDuaPuluh,--LEFT(TEXT(RIGHT(nilai,11),REPT("0",11)),2)+1)),INDEX(idxSatuSampaiDuaPuluh,--LEFT(RIGHT(nilai,11),1)+1)&amp;" puluh "&amp;INDEX(idxSatuSampaiDuaPuluh,--LEFT(RIGHT(nilai,10),1)+1))&amp;IF(OR(LEN(nilai)&lt;=9,--LEFT(TEXT(RIGHT(nilai,12),REPT("0",12)),3)={0;1}),""," milyar")</definedName>
    <definedName name="milyar2" localSheetId="50">" "&amp;INDEX('111_PT. Triton_Jakarta'!idxRatusan,--LEFT(TEXT(RIGHT([0]!nilai,12),REPT("0",12)),1)+1)&amp;" "&amp;IF((--MID(TEXT(RIGHT([0]!nilai,12),REPT("0",12)),2,2)+1)&lt;=20,IF(--LEFT(TEXT(RIGHT([0]!nilai,12),REPT("0",12)),3)=1," satu milyar / ",INDEX('111_PT. Triton_Jakarta'!idxSatuSampaiDuaPuluh,--LEFT(TEXT(RIGHT([0]!nilai,11),REPT("0",11)),2)+1)),INDEX('111_PT. Triton_Jakarta'!idxSatuSampaiDuaPuluh,--LEFT(RIGHT([0]!nilai,11),1)+1)&amp;" puluh "&amp;INDEX('111_PT. Triton_Jakarta'!idxSatuSampaiDuaPuluh,--LEFT(RIGHT([0]!nilai,10),1)+1))&amp;IF(OR(LEN([0]!nilai)&lt;=9,--LEFT(TEXT(RIGHT([0]!nilai,12),REPT("0",12)),3)={0;1}),""," milyar / ")</definedName>
    <definedName name="milyar2">" "&amp;INDEX(idxRatusan,--LEFT(TEXT(RIGHT(nilai,12),REPT("0",12)),1)+1)&amp;" "&amp;IF((--MID(TEXT(RIGHT(nilai,12),REPT("0",12)),2,2)+1)&lt;=20,IF(--LEFT(TEXT(RIGHT(nilai,12),REPT("0",12)),3)=1," satu milyar / ",INDEX(idxSatuSampaiDuaPuluh,--LEFT(TEXT(RIGHT(nilai,11),REPT("0",11)),2)+1)),INDEX(idxSatuSampaiDuaPuluh,--LEFT(RIGHT(nilai,11),1)+1)&amp;" puluh "&amp;INDEX(idxSatuSampaiDuaPuluh,--LEFT(RIGHT(nilai,10),1)+1))&amp;IF(OR(LEN(nilai)&lt;=9,--LEFT(TEXT(RIGHT(nilai,12),REPT("0",12)),3)={0;1}),""," milyar / ")</definedName>
    <definedName name="milyar3" localSheetId="50">" "&amp;INDEX('111_PT. Triton_Jakarta'!idxRatusan,--LEFT(TEXT(RIGHT('[2]Pos Log Serang 260721'!XFD1,12),REPT("0",12)),1)+1)&amp;" "&amp;IF((--MID(TEXT(RIGHT('[2]Pos Log Serang 260721'!XFD1,12),REPT("0",12)),2,2)+1)&lt;=20,IF(--LEFT(TEXT(RIGHT('[2]Pos Log Serang 260721'!XFD1,12),REPT("0",12)),3)=1," satu milyar",INDEX('111_PT. Triton_Jakarta'!idxSatuSampaiDuaPuluh,--LEFT(TEXT(RIGHT('[2]Pos Log Serang 260721'!XFD1,11),REPT("0",11)),2)+1)),INDEX('111_PT. Triton_Jakarta'!idxSatuSampaiDuaPuluh,--LEFT(RIGHT('[2]Pos Log Serang 260721'!XFD1,11),1)+1)&amp;" puluh "&amp;INDEX('111_PT. Triton_Jakarta'!idxSatuSampaiDuaPuluh,--LEFT(RIGHT('[2]Pos Log Serang 260721'!XFD1,10),1)+1))&amp;IF(OR(LEN('[2]Pos Log Serang 260721'!XFD1)&lt;=9,--LEFT(TEXT(RIGHT('[2]Pos Log Serang 260721'!XFD1,12),REPT("0",12)),3)={0;1}),""," milyar")</definedName>
    <definedName name="milyar3">" "&amp;INDEX(idxRatusan,--LEFT(TEXT(RIGHT('[2]Pos Log Serang 260721'!XFD1,12),REPT("0",12)),1)+1)&amp;" "&amp;IF((--MID(TEXT(RIGHT('[2]Pos Log Serang 260721'!XFD1,12),REPT("0",12)),2,2)+1)&lt;=20,IF(--LEFT(TEXT(RIGHT('[2]Pos Log Serang 260721'!XFD1,12),REPT("0",12)),3)=1," satu milyar",INDEX(idxSatuSampaiDuaPuluh,--LEFT(TEXT(RIGHT('[2]Pos Log Serang 260721'!XFD1,11),REPT("0",11)),2)+1)),INDEX(idxSatuSampaiDuaPuluh,--LEFT(RIGHT('[2]Pos Log Serang 260721'!XFD1,11),1)+1)&amp;" puluh "&amp;INDEX(idxSatuSampaiDuaPuluh,--LEFT(RIGHT('[2]Pos Log Serang 260721'!XFD1,10),1)+1))&amp;IF(OR(LEN('[2]Pos Log Serang 260721'!XFD1)&lt;=9,--LEFT(TEXT(RIGHT('[2]Pos Log Serang 260721'!XFD1,12),REPT("0",12)),3)={0;1}),""," milyar")</definedName>
    <definedName name="milyar4" localSheetId="50">" "&amp;INDEX('111_PT. Triton_Jakarta'!idxRatusan,--LEFT(TEXT(RIGHT('[2]Pos Log Serang 260721'!XFD1,12),REPT("0",12)),1)+1)&amp;" "&amp;IF((--MID(TEXT(RIGHT('[2]Pos Log Serang 260721'!XFD1,12),REPT("0",12)),2,2)+1)&lt;=20,IF(--LEFT(TEXT(RIGHT('[2]Pos Log Serang 260721'!XFD1,12),REPT("0",12)),3)=1," satu milyar / ",INDEX('111_PT. Triton_Jakarta'!idxSatuSampaiDuaPuluh,--LEFT(TEXT(RIGHT('[2]Pos Log Serang 260721'!XFD1,11),REPT("0",11)),2)+1)),INDEX('111_PT. Triton_Jakarta'!idxSatuSampaiDuaPuluh,--LEFT(RIGHT('[2]Pos Log Serang 260721'!XFD1,11),1)+1)&amp;" puluh "&amp;INDEX('111_PT. Triton_Jakarta'!idxSatuSampaiDuaPuluh,--LEFT(RIGHT('[2]Pos Log Serang 260721'!XFD1,10),1)+1))&amp;IF(OR(LEN('[2]Pos Log Serang 260721'!XFD1)&lt;=9,--LEFT(TEXT(RIGHT('[2]Pos Log Serang 260721'!XFD1,12),REPT("0",12)),3)={0;1}),""," milyar / ")</definedName>
    <definedName name="milyar4">" "&amp;INDEX(idxRatusan,--LEFT(TEXT(RIGHT('[2]Pos Log Serang 260721'!XFD1,12),REPT("0",12)),1)+1)&amp;" "&amp;IF((--MID(TEXT(RIGHT('[2]Pos Log Serang 260721'!XFD1,12),REPT("0",12)),2,2)+1)&lt;=20,IF(--LEFT(TEXT(RIGHT('[2]Pos Log Serang 260721'!XFD1,12),REPT("0",12)),3)=1," satu milyar / ",INDEX(idxSatuSampaiDuaPuluh,--LEFT(TEXT(RIGHT('[2]Pos Log Serang 260721'!XFD1,11),REPT("0",11)),2)+1)),INDEX(idxSatuSampaiDuaPuluh,--LEFT(RIGHT('[2]Pos Log Serang 260721'!XFD1,11),1)+1)&amp;" puluh "&amp;INDEX(idxSatuSampaiDuaPuluh,--LEFT(RIGHT('[2]Pos Log Serang 260721'!XFD1,10),1)+1))&amp;IF(OR(LEN('[2]Pos Log Serang 260721'!XFD1)&lt;=9,--LEFT(TEXT(RIGHT('[2]Pos Log Serang 260721'!XFD1,12),REPT("0",12)),3)={0;1}),""," milyar / ")</definedName>
    <definedName name="nilai">'[2]Pos Log Serang 260721'!$G$22</definedName>
    <definedName name="_xlnm.Print_Area" localSheetId="12">'073_W6_Tangerang'!$A$1:$I$43</definedName>
    <definedName name="_xlnm.Print_Area" localSheetId="13">'074_W6_Depok'!$A$1:$I$43</definedName>
    <definedName name="_xlnm.Print_Area" localSheetId="14">'075_W6_Cianjur'!$A$1:$I$43</definedName>
    <definedName name="_xlnm.Print_Area" localSheetId="15">'076_W6_Pesanggrahan'!$A$1:$I$43</definedName>
    <definedName name="_xlnm.Print_Area" localSheetId="16">'077_W6_Grogol'!$A$1:$I$43</definedName>
    <definedName name="_xlnm.Print_Area" localSheetId="17">'078_W6_Grogol'!$A$1:$I$43</definedName>
    <definedName name="_xlnm.Print_Area" localSheetId="18">'079_W6_Grogol '!$A$1:$I$43</definedName>
    <definedName name="_xlnm.Print_Area" localSheetId="19">'080_W6_Tangerang'!$A$1:$I$43</definedName>
    <definedName name="_xlnm.Print_Area" localSheetId="20">'081_W6_Tangerang'!$A$1:$I$43</definedName>
    <definedName name="_xlnm.Print_Area" localSheetId="21">'082_W6_Grogol'!$A$1:$I$43</definedName>
    <definedName name="_xlnm.Print_Area" localSheetId="22">'083_W6_Cileungsi'!$A$1:$I$43</definedName>
    <definedName name="_xlnm.Print_Area" localSheetId="23">'084_W6_Tangerang'!$A$1:$I$43</definedName>
    <definedName name="_xlnm.Print_Area" localSheetId="24">'085_W6_Tangerang '!$A$1:$I$43</definedName>
    <definedName name="_xlnm.Print_Area" localSheetId="25">'086_W6_Bekasi'!$A$1:$I$43</definedName>
    <definedName name="_xlnm.Print_Area" localSheetId="30">'091_W6_Tangerang'!$A$1:$I$43</definedName>
    <definedName name="_xlnm.Print_Area" localSheetId="31">'092_W6_Tangerang'!$A$1:$I$43</definedName>
    <definedName name="_xlnm.Print_Area" localSheetId="32">'093_W6_Tambun'!$A$1:$I$43</definedName>
    <definedName name="_xlnm.Print_Area" localSheetId="33">'094_W6_Jak Tim'!$A$1:$I$43</definedName>
    <definedName name="_xlnm.Print_Area" localSheetId="34">'095_W6_Cikarang'!$A$1:$I$43</definedName>
    <definedName name="_xlnm.Print_Area" localSheetId="35">'096_W6_Tanjung Priok'!$A$1:$I$43</definedName>
    <definedName name="_xlnm.Print_Area" localSheetId="36">'097_W6_Bekasi'!$A$1:$I$43</definedName>
    <definedName name="_xlnm.Print_Area" localSheetId="37">'098_W6_Grogol'!$A$1:$I$43</definedName>
    <definedName name="_xlnm.Print_Area" localSheetId="38">'099_W6_Palembang'!$A$1:$I$43</definedName>
    <definedName name="_xlnm.Print_Area" localSheetId="39">'100_W6_Bogor'!$A$1:$I$43</definedName>
    <definedName name="_xlnm.Print_Area" localSheetId="40">'101_W6_Lampung'!$A$1:$I$43</definedName>
    <definedName name="_xlnm.Print_Area" localSheetId="41">'102_W6_Pademangan'!$A$1:$I$43</definedName>
    <definedName name="_xlnm.Print_Area" localSheetId="42">'103_W6_Tangerang'!$A$1:$I$43</definedName>
    <definedName name="_xlnm.Print_Area" localSheetId="43">'104_Link pasifik_USA'!$A$2:$J$43</definedName>
    <definedName name="_xlnm.Print_Area" localSheetId="44">'105_Link pasifik_Singapore'!$A$2:$J$43</definedName>
    <definedName name="_xlnm.Print_Area" localSheetId="50">'111_PT. Triton_Jakarta'!$A$2:$I$39</definedName>
    <definedName name="_xlnm.Print_Titles" localSheetId="5">'066_Sicepat_Sorong Des 21'!$2:$17</definedName>
    <definedName name="_xlnm.Print_Titles" localSheetId="6">'067_Sicepat_AMBON Des 2021'!$2:$17</definedName>
    <definedName name="_xlnm.Print_Titles" localSheetId="7">'068_Sicepat_Merauke Des 2021'!$2:$17</definedName>
    <definedName name="_xlnm.Print_Titles" localSheetId="8">'069_Timika_Desember 2021'!$2:$17</definedName>
    <definedName name="_xlnm.Print_Titles" localSheetId="9">'070_Sicepat_Gorontalo Des 21'!$2:$17</definedName>
    <definedName name="_xlnm.Print_Titles" localSheetId="10">'071_Sicepat_Jayapura Des 2021'!$2:$17</definedName>
    <definedName name="_xlnm.Print_Titles" localSheetId="11">'072_Sicepat_Jayapura Nov 2021'!$2:$17</definedName>
    <definedName name="_xlnm.Print_Titles" localSheetId="27">'088_Putra Log_Bali'!$2:$17</definedName>
    <definedName name="_xlnm.Print_Titles" localSheetId="28">'089_JNE_Pontianak'!$2:$17</definedName>
    <definedName name="_xlnm.Print_Titles" localSheetId="29">'090_Sicepat_Batam 1-20 Jan 22'!$2:$17</definedName>
    <definedName name="_xlnm.Print_Titles" localSheetId="52">'113_Sicepat_Tarakan_JKT_Des 21'!$2:$17</definedName>
    <definedName name="_xlnm.Print_Titles" localSheetId="53">'114_Sicepat_Tarakan_SBY_Des 21'!$2:$17</definedName>
    <definedName name="_xlnm.Print_Titles" localSheetId="54">'115_Sicepat_Ternate Des 2021'!$2:$17</definedName>
    <definedName name="_xlnm.Print_Titles" localSheetId="55">'116_Sicepat_PNK 01-14 Jan 22'!$2:$17</definedName>
    <definedName name="_xlnm.Print_Titles" localSheetId="64">'126_Sicepat_PNK 15-31 Jan 22'!$2:$17</definedName>
    <definedName name="ratus" localSheetId="50">" "&amp;INDEX('111_PT. Triton_Jakarta'!idxRatusan,--LEFT(TEXT(RIGHT([0]!nilai,3),"000"),1)+1)&amp;" "&amp;IF(--RIGHT([0]!nilai,2)&lt;=20,INDEX('111_PT. Triton_Jakarta'!idxSatuSampaiDuaPuluh,--LEFT(RIGHT([0]!nilai,2),2)+1),INDEX('111_PT. Triton_Jakarta'!idxSatuSampaiDuaPuluh,--LEFT(RIGHT([0]!nilai,2),1)+1)&amp;" puluh "&amp;INDEX('111_PT. Triton_Jakarta'!idxSatuSampaiDuaPuluh,--RIGHT([0]!nilai,1)+1))</definedName>
    <definedName name="ratus">" "&amp;INDEX(idxRatusan,--LEFT(TEXT(RIGHT(nilai,3),"000"),1)+1)&amp;" "&amp;IF(--RIGHT(nilai,2)&lt;=20,INDEX(idxSatuSampaiDuaPuluh,--LEFT(RIGHT(nilai,2),2)+1),INDEX(idxSatuSampaiDuaPuluh,--LEFT(RIGHT(nilai,2),1)+1)&amp;" puluh "&amp;INDEX(idxSatuSampaiDuaPuluh,--RIGHT(nilai,1)+1))</definedName>
    <definedName name="ratus2" localSheetId="50">" "&amp;INDEX('111_PT. Triton_Jakarta'!idxRatusan,--LEFT(TEXT(RIGHT([0]!nilai,3),"000"),1)+1)&amp;" "&amp;IF(--RIGHT([0]!nilai,2)&lt;=20,INDEX('111_PT. Triton_Jakarta'!idxSatuSampaiDuaPuluh,--LEFT(RIGHT([0]!nilai,2),2)+1),INDEX('111_PT. Triton_Jakarta'!idxSatuSampaiDuaPuluh,--LEFT(RIGHT([0]!nilai,2),1)+1)&amp;" puluh "&amp;INDEX('111_PT. Triton_Jakarta'!idxSatuSampaiDuaPuluh,--RIGHT([0]!nilai,1)+1))</definedName>
    <definedName name="ratus2">" "&amp;INDEX(idxRatusan,--LEFT(TEXT(RIGHT(nilai,3),"000"),1)+1)&amp;" "&amp;IF(--RIGHT(nilai,2)&lt;=20,INDEX(idxSatuSampaiDuaPuluh,--LEFT(RIGHT(nilai,2),2)+1),INDEX(idxSatuSampaiDuaPuluh,--LEFT(RIGHT(nilai,2),1)+1)&amp;" puluh "&amp;INDEX(idxSatuSampaiDuaPuluh,--RIGHT(nilai,1)+1))</definedName>
    <definedName name="ratus3" localSheetId="50">" "&amp;INDEX('111_PT. Triton_Jakarta'!idxRatusan,--LEFT(TEXT(RIGHT('[2]Pos Log Serang 260721'!XFD1,3),"000"),1)+1)&amp;" "&amp;IF(--RIGHT('[2]Pos Log Serang 260721'!XFD1,2)&lt;=20,INDEX('111_PT. Triton_Jakarta'!idxSatuSampaiDuaPuluh,--LEFT(RIGHT('[2]Pos Log Serang 260721'!XFD1,2),2)+1),INDEX('111_PT. Triton_Jakarta'!idxSatuSampaiDuaPuluh,--LEFT(RIGHT('[2]Pos Log Serang 260721'!XFD1,2),1)+1)&amp;" puluh "&amp;INDEX('111_PT. Triton_Jakarta'!idxSatuSampaiDuaPuluh,--RIGHT('[2]Pos Log Serang 260721'!XFD1,1)+1))</definedName>
    <definedName name="ratus3">" "&amp;INDEX(idxRatusan,--LEFT(TEXT(RIGHT('[2]Pos Log Serang 260721'!XFD1,3),"000"),1)+1)&amp;" "&amp;IF(--RIGHT('[2]Pos Log Serang 260721'!XFD1,2)&lt;=20,INDEX(idxSatuSampaiDuaPuluh,--LEFT(RIGHT('[2]Pos Log Serang 260721'!XFD1,2),2)+1),INDEX(idxSatuSampaiDuaPuluh,--LEFT(RIGHT('[2]Pos Log Serang 260721'!XFD1,2),1)+1)&amp;" puluh "&amp;INDEX(idxSatuSampaiDuaPuluh,--RIGHT('[2]Pos Log Serang 260721'!XFD1,1)+1))</definedName>
    <definedName name="ratus4" localSheetId="50">" "&amp;INDEX('111_PT. Triton_Jakarta'!idxRatusan,--LEFT(TEXT(RIGHT('[2]Pos Log Serang 260721'!XFD1,3),"000"),1)+1)&amp;" "&amp;IF(--RIGHT('[2]Pos Log Serang 260721'!XFD1,2)&lt;=20,INDEX('111_PT. Triton_Jakarta'!idxSatuSampaiDuaPuluh,--LEFT(RIGHT('[2]Pos Log Serang 260721'!XFD1,2),2)+1),INDEX('111_PT. Triton_Jakarta'!idxSatuSampaiDuaPuluh,--LEFT(RIGHT('[2]Pos Log Serang 260721'!XFD1,2),1)+1)&amp;" puluh "&amp;INDEX('111_PT. Triton_Jakarta'!idxSatuSampaiDuaPuluh,--RIGHT('[2]Pos Log Serang 260721'!XFD1,1)+1))</definedName>
    <definedName name="ratus4">" "&amp;INDEX(idxRatusan,--LEFT(TEXT(RIGHT('[2]Pos Log Serang 260721'!XFD1,3),"000"),1)+1)&amp;" "&amp;IF(--RIGHT('[2]Pos Log Serang 260721'!XFD1,2)&lt;=20,INDEX(idxSatuSampaiDuaPuluh,--LEFT(RIGHT('[2]Pos Log Serang 260721'!XFD1,2),2)+1),INDEX(idxSatuSampaiDuaPuluh,--LEFT(RIGHT('[2]Pos Log Serang 260721'!XFD1,2),1)+1)&amp;" puluh "&amp;INDEX(idxSatuSampaiDuaPuluh,--RIGHT('[2]Pos Log Serang 260721'!XFD1,1)+1))</definedName>
    <definedName name="ribu" localSheetId="50">" "&amp;INDEX('111_PT. Triton_Jakarta'!idxRatusan,--LEFT(TEXT(RIGHT([0]!nilai,6),REPT("0",6)),1)+1)&amp;" "&amp;IF((--MID(TEXT(RIGHT([0]!nilai,6),REPT("0",6)),2,2)+1)&lt;=20,IF(--LEFT(TEXT(RIGHT([0]!nilai,6),REPT("0",6)),3)=1," seribu",INDEX('111_PT. Triton_Jakarta'!idxSatuSampaiDuaPuluh,--LEFT(TEXT(RIGHT([0]!nilai,5),REPT("0",5)),2)+1)),INDEX('111_PT. Triton_Jakarta'!idxSatuSampaiDuaPuluh,--LEFT(RIGHT([0]!nilai,5),1)+1)&amp;" puluh "&amp;INDEX('111_PT. Triton_Jakarta'!idxSatuSampaiDuaPuluh,--LEFT(RIGHT([0]!nilai,4),1)+1))&amp;IF(OR(LEN([0]!nilai)&lt;=3,--LEFT(TEXT(RIGHT([0]!nilai,6),REPT("0",6)),3)={0;1}),""," ribu")</definedName>
    <definedName name="ribu">" "&amp;INDEX(idxRatusan,--LEFT(TEXT(RIGHT(nilai,6),REPT("0",6)),1)+1)&amp;" "&amp;IF((--MID(TEXT(RIGHT(nilai,6),REPT("0",6)),2,2)+1)&lt;=20,IF(--LEFT(TEXT(RIGHT(nilai,6),REPT("0",6)),3)=1," seribu",INDEX(idxSatuSampaiDuaPuluh,--LEFT(TEXT(RIGHT(nilai,5),REPT("0",5)),2)+1)),INDEX(idxSatuSampaiDuaPuluh,--LEFT(RIGHT(nilai,5),1)+1)&amp;" puluh "&amp;INDEX(idxSatuSampaiDuaPuluh,--LEFT(RIGHT(nilai,4),1)+1))&amp;IF(OR(LEN(nilai)&lt;=3,--LEFT(TEXT(RIGHT(nilai,6),REPT("0",6)),3)={0;1}),""," ribu")</definedName>
    <definedName name="ribu2" localSheetId="50">" "&amp;INDEX('111_PT. Triton_Jakarta'!idxRatusan,--LEFT(TEXT(RIGHT([0]!nilai,6),REPT("0",6)),1)+1)&amp;" "&amp;IF((--MID(TEXT(RIGHT([0]!nilai,6),REPT("0",6)),2,2)+1)&lt;=20,IF(--LEFT(TEXT(RIGHT([0]!nilai,6),REPT("0",6)),3)=1," seribu / ",INDEX('111_PT. Triton_Jakarta'!idxSatuSampaiDuaPuluh,--LEFT(TEXT(RIGHT([0]!nilai,5),REPT("0",5)),2)+1)),INDEX('111_PT. Triton_Jakarta'!idxSatuSampaiDuaPuluh,--LEFT(RIGHT([0]!nilai,5),1)+1)&amp;" puluh "&amp;INDEX('111_PT. Triton_Jakarta'!idxSatuSampaiDuaPuluh,--LEFT(RIGHT([0]!nilai,4),1)+1))&amp;IF(OR(LEN([0]!nilai)&lt;=3,--LEFT(TEXT(RIGHT([0]!nilai,6),REPT("0",6)),3)={0;1}),""," ribu / ")</definedName>
    <definedName name="ribu2">" "&amp;INDEX(idxRatusan,--LEFT(TEXT(RIGHT(nilai,6),REPT("0",6)),1)+1)&amp;" "&amp;IF((--MID(TEXT(RIGHT(nilai,6),REPT("0",6)),2,2)+1)&lt;=20,IF(--LEFT(TEXT(RIGHT(nilai,6),REPT("0",6)),3)=1," seribu / ",INDEX(idxSatuSampaiDuaPuluh,--LEFT(TEXT(RIGHT(nilai,5),REPT("0",5)),2)+1)),INDEX(idxSatuSampaiDuaPuluh,--LEFT(RIGHT(nilai,5),1)+1)&amp;" puluh "&amp;INDEX(idxSatuSampaiDuaPuluh,--LEFT(RIGHT(nilai,4),1)+1))&amp;IF(OR(LEN(nilai)&lt;=3,--LEFT(TEXT(RIGHT(nilai,6),REPT("0",6)),3)={0;1}),""," ribu / ")</definedName>
    <definedName name="ribu3" localSheetId="50">" "&amp;INDEX('111_PT. Triton_Jakarta'!idxRatusan,--LEFT(TEXT(RIGHT('[2]Pos Log Serang 260721'!XFD1,6),REPT("0",6)),1)+1)&amp;" "&amp;IF((--MID(TEXT(RIGHT('[2]Pos Log Serang 260721'!XFD1,6),REPT("0",6)),2,2)+1)&lt;=20,IF(--LEFT(TEXT(RIGHT('[2]Pos Log Serang 260721'!XFD1,6),REPT("0",6)),3)=1," seribu",INDEX('111_PT. Triton_Jakarta'!idxSatuSampaiDuaPuluh,--LEFT(TEXT(RIGHT('[2]Pos Log Serang 260721'!XFD1,5),REPT("0",5)),2)+1)),INDEX('111_PT. Triton_Jakarta'!idxSatuSampaiDuaPuluh,--LEFT(RIGHT('[2]Pos Log Serang 260721'!XFD1,5),1)+1)&amp;" puluh "&amp;INDEX('111_PT. Triton_Jakarta'!idxSatuSampaiDuaPuluh,--LEFT(RIGHT('[2]Pos Log Serang 260721'!XFD1,4),1)+1))&amp;IF(OR(LEN('[2]Pos Log Serang 260721'!XFD1)&lt;=3,--LEFT(TEXT(RIGHT('[2]Pos Log Serang 260721'!XFD1,6),REPT("0",6)),3)={0;1}),""," ribu")</definedName>
    <definedName name="ribu3">" "&amp;INDEX(idxRatusan,--LEFT(TEXT(RIGHT('[2]Pos Log Serang 260721'!XFD1,6),REPT("0",6)),1)+1)&amp;" "&amp;IF((--MID(TEXT(RIGHT('[2]Pos Log Serang 260721'!XFD1,6),REPT("0",6)),2,2)+1)&lt;=20,IF(--LEFT(TEXT(RIGHT('[2]Pos Log Serang 260721'!XFD1,6),REPT("0",6)),3)=1," seribu",INDEX(idxSatuSampaiDuaPuluh,--LEFT(TEXT(RIGHT('[2]Pos Log Serang 260721'!XFD1,5),REPT("0",5)),2)+1)),INDEX(idxSatuSampaiDuaPuluh,--LEFT(RIGHT('[2]Pos Log Serang 260721'!XFD1,5),1)+1)&amp;" puluh "&amp;INDEX(idxSatuSampaiDuaPuluh,--LEFT(RIGHT('[2]Pos Log Serang 260721'!XFD1,4),1)+1))&amp;IF(OR(LEN('[2]Pos Log Serang 260721'!XFD1)&lt;=3,--LEFT(TEXT(RIGHT('[2]Pos Log Serang 260721'!XFD1,6),REPT("0",6)),3)={0;1}),""," ribu")</definedName>
    <definedName name="ribu4" localSheetId="50">" "&amp;INDEX('111_PT. Triton_Jakarta'!idxRatusan,--LEFT(TEXT(RIGHT('[2]Pos Log Serang 260721'!XFD1,6),REPT("0",6)),1)+1)&amp;" "&amp;IF((--MID(TEXT(RIGHT('[2]Pos Log Serang 260721'!XFD1,6),REPT("0",6)),2,2)+1)&lt;=20,IF(--LEFT(TEXT(RIGHT('[2]Pos Log Serang 260721'!XFD1,6),REPT("0",6)),3)=1," seribu / ",INDEX('111_PT. Triton_Jakarta'!idxSatuSampaiDuaPuluh,--LEFT(TEXT(RIGHT('[2]Pos Log Serang 260721'!XFD1,5),REPT("0",5)),2)+1)),INDEX('111_PT. Triton_Jakarta'!idxSatuSampaiDuaPuluh,--LEFT(RIGHT('[2]Pos Log Serang 260721'!XFD1,5),1)+1)&amp;" puluh "&amp;INDEX('111_PT. Triton_Jakarta'!idxSatuSampaiDuaPuluh,--LEFT(RIGHT('[2]Pos Log Serang 260721'!XFD1,4),1)+1))&amp;IF(OR(LEN('[2]Pos Log Serang 260721'!XFD1)&lt;=3,--LEFT(TEXT(RIGHT('[2]Pos Log Serang 260721'!XFD1,6),REPT("0",6)),3)={0;1}),""," ribu / ")</definedName>
    <definedName name="ribu4">" "&amp;INDEX(idxRatusan,--LEFT(TEXT(RIGHT('[2]Pos Log Serang 260721'!XFD1,6),REPT("0",6)),1)+1)&amp;" "&amp;IF((--MID(TEXT(RIGHT('[2]Pos Log Serang 260721'!XFD1,6),REPT("0",6)),2,2)+1)&lt;=20,IF(--LEFT(TEXT(RIGHT('[2]Pos Log Serang 260721'!XFD1,6),REPT("0",6)),3)=1," seribu / ",INDEX(idxSatuSampaiDuaPuluh,--LEFT(TEXT(RIGHT('[2]Pos Log Serang 260721'!XFD1,5),REPT("0",5)),2)+1)),INDEX(idxSatuSampaiDuaPuluh,--LEFT(RIGHT('[2]Pos Log Serang 260721'!XFD1,5),1)+1)&amp;" puluh "&amp;INDEX(idxSatuSampaiDuaPuluh,--LEFT(RIGHT('[2]Pos Log Serang 260721'!XFD1,4),1)+1))&amp;IF(OR(LEN('[2]Pos Log Serang 260721'!XFD1)&lt;=3,--LEFT(TEXT(RIGHT('[2]Pos Log Serang 260721'!XFD1,6),REPT("0",6)),3)={0;1}),""," ribu / ")</definedName>
    <definedName name="terbilang" localSheetId="50">IF([0]!nilai=0,"nol",IF(TYPE([0]!nilai)=1,IF(MOD([0]!nilai,INT([0]!nilai))=0,TRIM('111_PT. Triton_Jakarta'!milyar&amp;'111_PT. Triton_Jakarta'!juta&amp;'111_PT. Triton_Jakarta'!ribu&amp;'111_PT. Triton_Jakarta'!ratus),"ANGKA HARUS BILANGAN BULAT!"),"DATA TIDAK BOLEH BERTIPE TEKS!"))</definedName>
    <definedName name="terbilang">IF(nilai=0,"nol",IF(TYPE(nilai)=1,IF(MOD(nilai,INT(nilai))=0,TRIM(milyar&amp;juta&amp;ribu&amp;ratus),"ANGKA HARUS BILANGAN BULAT!"),"DATA TIDAK BOLEH BERTIPE TEKS!"))</definedName>
    <definedName name="terbilang2" localSheetId="50">TRIM(IF((MID('111_PT. Triton_Jakarta'!trbl2,LEN('111_PT. Triton_Jakarta'!trbl2),1))="/",LEFT('111_PT. Triton_Jakarta'!trbl2,LEN('111_PT. Triton_Jakarta'!trbl2)-1),'111_PT. Triton_Jakarta'!trbl2))</definedName>
    <definedName name="terbilang2">TRIM(IF((MID(trbl2,LEN(trbl2),1))="/",LEFT(trbl2,LEN(trbl2)-1),trbl2))</definedName>
    <definedName name="terbilang3" localSheetId="50">IF('[2]Pos Log Serang 260721'!XFD1=0,"nol",IF(TYPE('[2]Pos Log Serang 260721'!XFD1)=1,IF(MOD('[2]Pos Log Serang 260721'!XFD1,INT('[2]Pos Log Serang 260721'!XFD1))=0,TRIM('111_PT. Triton_Jakarta'!milyar3&amp;'111_PT. Triton_Jakarta'!juta3&amp;'111_PT. Triton_Jakarta'!ribu3&amp;'111_PT. Triton_Jakarta'!ratus3),"ANGKA HARUS BILANGAN BULAT!"),"DATA TIDAK BOLEH BERTIPE TEKS!"))</definedName>
    <definedName name="terbilang3">IF('[2]Pos Log Serang 260721'!XFD1=0,"nol",IF(TYPE('[2]Pos Log Serang 260721'!XFD1)=1,IF(MOD('[2]Pos Log Serang 260721'!XFD1,INT('[2]Pos Log Serang 260721'!XFD1))=0,TRIM(milyar3&amp;juta3&amp;ribu3&amp;ratus3),"ANGKA HARUS BILANGAN BULAT!"),"DATA TIDAK BOLEH BERTIPE TEKS!"))</definedName>
    <definedName name="terbilang4" localSheetId="50">TRIM(IF((MID('111_PT. Triton_Jakarta'!trbl4,LEN('111_PT. Triton_Jakarta'!trbl4),1))="/",LEFT('111_PT. Triton_Jakarta'!trbl4,LEN('111_PT. Triton_Jakarta'!trbl4)-1),'111_PT. Triton_Jakarta'!trbl4))</definedName>
    <definedName name="terbilang4">TRIM(IF((MID(trbl4,LEN(trbl4),1))="/",LEFT(trbl4,LEN(trbl4)-1),trbl4))</definedName>
    <definedName name="trbl2" localSheetId="50">IF([0]!nilai=0,"nol",IF(TYPE([0]!nilai)=1,IF(MOD([0]!nilai,INT([0]!nilai))=0,TRIM('111_PT. Triton_Jakarta'!milyar2&amp;'111_PT. Triton_Jakarta'!juta2&amp;'111_PT. Triton_Jakarta'!ribu2&amp;'111_PT. Triton_Jakarta'!ratus2),"ANGKA HARUS BILANGAN BULAT!"),"DATA TIDAK BOLEH BERTIPE TEKS!"))</definedName>
    <definedName name="trbl2">IF(nilai=0,"nol",IF(TYPE(nilai)=1,IF(MOD(nilai,INT(nilai))=0,TRIM(milyar2&amp;juta2&amp;ribu2&amp;ratus2),"ANGKA HARUS BILANGAN BULAT!"),"DATA TIDAK BOLEH BERTIPE TEKS!"))</definedName>
    <definedName name="trbl4" localSheetId="50">IF('[2]Pos Log Serang 260721'!XFD1=0,"nol",IF(TYPE('[2]Pos Log Serang 260721'!XFD1)=1,IF(MOD('[2]Pos Log Serang 260721'!XFD1,INT('[2]Pos Log Serang 260721'!XFD1))=0,TRIM('111_PT. Triton_Jakarta'!milyar4&amp;'111_PT. Triton_Jakarta'!juta4&amp;'111_PT. Triton_Jakarta'!ribu4&amp;'111_PT. Triton_Jakarta'!ratus4),"ANGKA HARUS BILANGAN BULAT!"),"DATA TIDAK BOLEH BERTIPE TEKS!"))</definedName>
    <definedName name="trbl4">IF('[2]Pos Log Serang 260721'!XFD1=0,"nol",IF(TYPE('[2]Pos Log Serang 260721'!XFD1)=1,IF(MOD('[2]Pos Log Serang 260721'!XFD1,INT('[2]Pos Log Serang 260721'!XFD1))=0,TRIM(milyar4&amp;juta4&amp;ribu4&amp;ratus4),"ANGKA HARUS BILANGAN BULAT!"),"DATA TIDAK BOLEH BERTIPE TEKS!"))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3" i="67" l="1"/>
  <c r="N19" i="2" l="1"/>
  <c r="N23" i="2"/>
  <c r="N22" i="2"/>
  <c r="H38" i="74" l="1"/>
  <c r="H26" i="74"/>
  <c r="I25" i="74"/>
  <c r="H24" i="74"/>
  <c r="I22" i="74"/>
  <c r="I24" i="74" s="1"/>
  <c r="K21" i="74"/>
  <c r="K20" i="74"/>
  <c r="I19" i="74"/>
  <c r="L20" i="73"/>
  <c r="H37" i="73"/>
  <c r="H25" i="73"/>
  <c r="H23" i="73"/>
  <c r="I19" i="73"/>
  <c r="I21" i="73" s="1"/>
  <c r="I26" i="74" l="1"/>
  <c r="I23" i="73"/>
  <c r="I24" i="73"/>
  <c r="I25" i="73"/>
  <c r="H38" i="72" l="1"/>
  <c r="H24" i="72"/>
  <c r="H26" i="72" s="1"/>
  <c r="L20" i="72"/>
  <c r="I19" i="72"/>
  <c r="I22" i="72" s="1"/>
  <c r="I24" i="72" l="1"/>
  <c r="I25" i="72"/>
  <c r="I26" i="72" s="1"/>
  <c r="L20" i="71" l="1"/>
  <c r="H38" i="71"/>
  <c r="H24" i="71"/>
  <c r="H26" i="71" s="1"/>
  <c r="I22" i="71"/>
  <c r="I24" i="71" s="1"/>
  <c r="I19" i="71"/>
  <c r="L21" i="70"/>
  <c r="H38" i="70"/>
  <c r="H26" i="70"/>
  <c r="H24" i="70"/>
  <c r="I22" i="70"/>
  <c r="I24" i="70" s="1"/>
  <c r="L20" i="70"/>
  <c r="I19" i="70"/>
  <c r="I22" i="69"/>
  <c r="K21" i="69"/>
  <c r="K20" i="69"/>
  <c r="H38" i="69"/>
  <c r="H24" i="69"/>
  <c r="H26" i="69" s="1"/>
  <c r="I19" i="69"/>
  <c r="I25" i="71" l="1"/>
  <c r="I26" i="71" s="1"/>
  <c r="I25" i="70"/>
  <c r="I26" i="70" s="1"/>
  <c r="I24" i="69"/>
  <c r="I25" i="69"/>
  <c r="I26" i="69" s="1"/>
  <c r="A20" i="68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A75" i="68" s="1"/>
  <c r="I93" i="68" l="1"/>
  <c r="I81" i="68"/>
  <c r="I80" i="68"/>
  <c r="I82" i="68" s="1"/>
  <c r="G75" i="68"/>
  <c r="J75" i="68" s="1"/>
  <c r="F75" i="68"/>
  <c r="C75" i="68"/>
  <c r="B75" i="68"/>
  <c r="J74" i="68"/>
  <c r="G74" i="68"/>
  <c r="F74" i="68"/>
  <c r="C74" i="68"/>
  <c r="B74" i="68"/>
  <c r="G73" i="68"/>
  <c r="J73" i="68" s="1"/>
  <c r="F73" i="68"/>
  <c r="C73" i="68"/>
  <c r="B73" i="68"/>
  <c r="G72" i="68"/>
  <c r="J72" i="68" s="1"/>
  <c r="F72" i="68"/>
  <c r="C72" i="68"/>
  <c r="B72" i="68"/>
  <c r="G71" i="68"/>
  <c r="J71" i="68" s="1"/>
  <c r="F71" i="68"/>
  <c r="C71" i="68"/>
  <c r="B71" i="68"/>
  <c r="G70" i="68"/>
  <c r="J70" i="68" s="1"/>
  <c r="F70" i="68"/>
  <c r="C70" i="68"/>
  <c r="B70" i="68"/>
  <c r="G69" i="68"/>
  <c r="J69" i="68" s="1"/>
  <c r="F69" i="68"/>
  <c r="C69" i="68"/>
  <c r="B69" i="68"/>
  <c r="G68" i="68"/>
  <c r="J68" i="68" s="1"/>
  <c r="F68" i="68"/>
  <c r="C68" i="68"/>
  <c r="B68" i="68"/>
  <c r="G67" i="68"/>
  <c r="J67" i="68" s="1"/>
  <c r="F67" i="68"/>
  <c r="C67" i="68"/>
  <c r="B67" i="68"/>
  <c r="G66" i="68"/>
  <c r="J66" i="68" s="1"/>
  <c r="F66" i="68"/>
  <c r="C66" i="68"/>
  <c r="B66" i="68"/>
  <c r="G65" i="68"/>
  <c r="J65" i="68" s="1"/>
  <c r="F65" i="68"/>
  <c r="C65" i="68"/>
  <c r="B65" i="68"/>
  <c r="G64" i="68"/>
  <c r="J64" i="68" s="1"/>
  <c r="F64" i="68"/>
  <c r="C64" i="68"/>
  <c r="B64" i="68"/>
  <c r="G63" i="68"/>
  <c r="J63" i="68" s="1"/>
  <c r="F63" i="68"/>
  <c r="C63" i="68"/>
  <c r="B63" i="68"/>
  <c r="J62" i="68"/>
  <c r="G62" i="68"/>
  <c r="F62" i="68"/>
  <c r="C62" i="68"/>
  <c r="B62" i="68"/>
  <c r="G61" i="68"/>
  <c r="J61" i="68" s="1"/>
  <c r="F61" i="68"/>
  <c r="C61" i="68"/>
  <c r="B61" i="68"/>
  <c r="G60" i="68"/>
  <c r="J60" i="68" s="1"/>
  <c r="F60" i="68"/>
  <c r="C60" i="68"/>
  <c r="B60" i="68"/>
  <c r="G59" i="68"/>
  <c r="J59" i="68" s="1"/>
  <c r="F59" i="68"/>
  <c r="C59" i="68"/>
  <c r="B59" i="68"/>
  <c r="G58" i="68"/>
  <c r="J58" i="68" s="1"/>
  <c r="F58" i="68"/>
  <c r="C58" i="68"/>
  <c r="B58" i="68"/>
  <c r="G57" i="68"/>
  <c r="J57" i="68" s="1"/>
  <c r="F57" i="68"/>
  <c r="C57" i="68"/>
  <c r="G56" i="68"/>
  <c r="J56" i="68" s="1"/>
  <c r="F56" i="68"/>
  <c r="C56" i="68"/>
  <c r="B56" i="68"/>
  <c r="G55" i="68"/>
  <c r="J55" i="68" s="1"/>
  <c r="F55" i="68"/>
  <c r="C55" i="68"/>
  <c r="B55" i="68"/>
  <c r="G54" i="68"/>
  <c r="J54" i="68" s="1"/>
  <c r="F54" i="68"/>
  <c r="C54" i="68"/>
  <c r="B54" i="68"/>
  <c r="G53" i="68"/>
  <c r="J53" i="68" s="1"/>
  <c r="F53" i="68"/>
  <c r="C53" i="68"/>
  <c r="B53" i="68"/>
  <c r="G52" i="68"/>
  <c r="J52" i="68" s="1"/>
  <c r="F52" i="68"/>
  <c r="C52" i="68"/>
  <c r="B52" i="68"/>
  <c r="G51" i="68"/>
  <c r="J51" i="68" s="1"/>
  <c r="F51" i="68"/>
  <c r="C51" i="68"/>
  <c r="B51" i="68"/>
  <c r="G50" i="68"/>
  <c r="J50" i="68" s="1"/>
  <c r="F50" i="68"/>
  <c r="C50" i="68"/>
  <c r="B50" i="68"/>
  <c r="G49" i="68"/>
  <c r="J49" i="68" s="1"/>
  <c r="F49" i="68"/>
  <c r="C49" i="68"/>
  <c r="B49" i="68"/>
  <c r="G48" i="68"/>
  <c r="J48" i="68" s="1"/>
  <c r="F48" i="68"/>
  <c r="C48" i="68"/>
  <c r="B48" i="68"/>
  <c r="G47" i="68"/>
  <c r="J47" i="68" s="1"/>
  <c r="F47" i="68"/>
  <c r="C47" i="68"/>
  <c r="B47" i="68"/>
  <c r="J46" i="68"/>
  <c r="G46" i="68"/>
  <c r="F46" i="68"/>
  <c r="C46" i="68"/>
  <c r="B46" i="68"/>
  <c r="G45" i="68"/>
  <c r="J45" i="68" s="1"/>
  <c r="F45" i="68"/>
  <c r="C45" i="68"/>
  <c r="B45" i="68"/>
  <c r="G44" i="68"/>
  <c r="J44" i="68" s="1"/>
  <c r="F44" i="68"/>
  <c r="C44" i="68"/>
  <c r="B44" i="68"/>
  <c r="G43" i="68"/>
  <c r="J43" i="68" s="1"/>
  <c r="F43" i="68"/>
  <c r="C43" i="68"/>
  <c r="B43" i="68"/>
  <c r="G42" i="68"/>
  <c r="J42" i="68" s="1"/>
  <c r="F42" i="68"/>
  <c r="C42" i="68"/>
  <c r="B42" i="68"/>
  <c r="G41" i="68"/>
  <c r="J41" i="68" s="1"/>
  <c r="F41" i="68"/>
  <c r="C41" i="68"/>
  <c r="B41" i="68"/>
  <c r="G40" i="68"/>
  <c r="J40" i="68" s="1"/>
  <c r="F40" i="68"/>
  <c r="C40" i="68"/>
  <c r="B40" i="68"/>
  <c r="G39" i="68"/>
  <c r="J39" i="68" s="1"/>
  <c r="F39" i="68"/>
  <c r="C39" i="68"/>
  <c r="B39" i="68"/>
  <c r="G38" i="68"/>
  <c r="J38" i="68" s="1"/>
  <c r="F38" i="68"/>
  <c r="C38" i="68"/>
  <c r="B38" i="68"/>
  <c r="G37" i="68"/>
  <c r="J37" i="68" s="1"/>
  <c r="F37" i="68"/>
  <c r="C37" i="68"/>
  <c r="B37" i="68"/>
  <c r="G36" i="68"/>
  <c r="J36" i="68" s="1"/>
  <c r="F36" i="68"/>
  <c r="C36" i="68"/>
  <c r="B36" i="68"/>
  <c r="G35" i="68"/>
  <c r="J35" i="68" s="1"/>
  <c r="F35" i="68"/>
  <c r="C35" i="68"/>
  <c r="B35" i="68"/>
  <c r="G34" i="68"/>
  <c r="J34" i="68" s="1"/>
  <c r="F34" i="68"/>
  <c r="C34" i="68"/>
  <c r="B34" i="68"/>
  <c r="G33" i="68"/>
  <c r="J33" i="68" s="1"/>
  <c r="F33" i="68"/>
  <c r="C33" i="68"/>
  <c r="B33" i="68"/>
  <c r="G32" i="68"/>
  <c r="J32" i="68" s="1"/>
  <c r="F32" i="68"/>
  <c r="C32" i="68"/>
  <c r="B32" i="68"/>
  <c r="G31" i="68"/>
  <c r="J31" i="68" s="1"/>
  <c r="F31" i="68"/>
  <c r="C31" i="68"/>
  <c r="B31" i="68"/>
  <c r="J30" i="68"/>
  <c r="G30" i="68"/>
  <c r="F30" i="68"/>
  <c r="C30" i="68"/>
  <c r="B30" i="68"/>
  <c r="G29" i="68"/>
  <c r="J29" i="68" s="1"/>
  <c r="F29" i="68"/>
  <c r="C29" i="68"/>
  <c r="B29" i="68"/>
  <c r="G28" i="68"/>
  <c r="J28" i="68" s="1"/>
  <c r="F28" i="68"/>
  <c r="C28" i="68"/>
  <c r="B28" i="68"/>
  <c r="G27" i="68"/>
  <c r="J27" i="68" s="1"/>
  <c r="F27" i="68"/>
  <c r="C27" i="68"/>
  <c r="B27" i="68"/>
  <c r="G26" i="68"/>
  <c r="J26" i="68" s="1"/>
  <c r="F26" i="68"/>
  <c r="C26" i="68"/>
  <c r="B26" i="68"/>
  <c r="G25" i="68"/>
  <c r="J25" i="68" s="1"/>
  <c r="F25" i="68"/>
  <c r="C25" i="68"/>
  <c r="B25" i="68"/>
  <c r="G24" i="68"/>
  <c r="J24" i="68" s="1"/>
  <c r="F24" i="68"/>
  <c r="C24" i="68"/>
  <c r="B24" i="68"/>
  <c r="G23" i="68"/>
  <c r="J23" i="68" s="1"/>
  <c r="F23" i="68"/>
  <c r="C23" i="68"/>
  <c r="B23" i="68"/>
  <c r="G22" i="68"/>
  <c r="J22" i="68" s="1"/>
  <c r="F22" i="68"/>
  <c r="C22" i="68"/>
  <c r="B22" i="68"/>
  <c r="G21" i="68"/>
  <c r="J21" i="68" s="1"/>
  <c r="F21" i="68"/>
  <c r="C21" i="68"/>
  <c r="B21" i="68"/>
  <c r="G20" i="68"/>
  <c r="J20" i="68" s="1"/>
  <c r="F20" i="68"/>
  <c r="C20" i="68"/>
  <c r="B20" i="68"/>
  <c r="G19" i="68"/>
  <c r="J19" i="68" s="1"/>
  <c r="F19" i="68"/>
  <c r="C19" i="68"/>
  <c r="B19" i="68"/>
  <c r="A19" i="68"/>
  <c r="G18" i="68"/>
  <c r="F18" i="68"/>
  <c r="C18" i="68"/>
  <c r="B18" i="68"/>
  <c r="M76" i="68" l="1"/>
  <c r="L76" i="68"/>
  <c r="J18" i="68"/>
  <c r="J76" i="68" s="1"/>
  <c r="J78" i="68" s="1"/>
  <c r="J79" i="68" s="1"/>
  <c r="I18" i="67"/>
  <c r="I19" i="67" s="1"/>
  <c r="H33" i="67"/>
  <c r="J80" i="68" l="1"/>
  <c r="J81" i="68"/>
  <c r="I21" i="67"/>
  <c r="I22" i="67"/>
  <c r="I23" i="67" s="1"/>
  <c r="I20" i="66"/>
  <c r="I21" i="66" s="1"/>
  <c r="H36" i="66"/>
  <c r="J82" i="68" l="1"/>
  <c r="I24" i="66"/>
  <c r="I23" i="66"/>
  <c r="I25" i="66" s="1"/>
  <c r="H37" i="65" l="1"/>
  <c r="H23" i="65"/>
  <c r="H25" i="65" s="1"/>
  <c r="K20" i="65"/>
  <c r="I19" i="65"/>
  <c r="I21" i="65" s="1"/>
  <c r="K20" i="64"/>
  <c r="H37" i="64"/>
  <c r="H23" i="64"/>
  <c r="H25" i="64" s="1"/>
  <c r="I19" i="64"/>
  <c r="I21" i="64" s="1"/>
  <c r="L20" i="63"/>
  <c r="L21" i="63"/>
  <c r="H38" i="63"/>
  <c r="H24" i="63"/>
  <c r="H26" i="63" s="1"/>
  <c r="I19" i="63"/>
  <c r="I22" i="63" s="1"/>
  <c r="H38" i="62"/>
  <c r="H24" i="62"/>
  <c r="H26" i="62" s="1"/>
  <c r="L20" i="62"/>
  <c r="I19" i="62"/>
  <c r="I22" i="62" s="1"/>
  <c r="I25" i="65" l="1"/>
  <c r="I24" i="65"/>
  <c r="I23" i="65"/>
  <c r="I23" i="64"/>
  <c r="I24" i="64"/>
  <c r="I24" i="63"/>
  <c r="I25" i="63"/>
  <c r="I25" i="62"/>
  <c r="I26" i="62" s="1"/>
  <c r="I24" i="62"/>
  <c r="H38" i="60"/>
  <c r="H24" i="60"/>
  <c r="H26" i="60" s="1"/>
  <c r="I19" i="60"/>
  <c r="I22" i="60" s="1"/>
  <c r="I25" i="64" l="1"/>
  <c r="I26" i="63"/>
  <c r="I25" i="60"/>
  <c r="I24" i="60"/>
  <c r="I26" i="60" s="1"/>
  <c r="I33" i="59"/>
  <c r="J18" i="59"/>
  <c r="J19" i="59" s="1"/>
  <c r="J21" i="59" l="1"/>
  <c r="J23" i="59" s="1"/>
  <c r="J22" i="59"/>
  <c r="I21" i="54" l="1"/>
  <c r="A20" i="58" l="1"/>
  <c r="A21" i="58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I82" i="58"/>
  <c r="I70" i="58"/>
  <c r="I69" i="58"/>
  <c r="I71" i="58" s="1"/>
  <c r="L65" i="58"/>
  <c r="J64" i="58"/>
  <c r="G64" i="58"/>
  <c r="C64" i="58"/>
  <c r="B64" i="58"/>
  <c r="G63" i="58"/>
  <c r="J63" i="58" s="1"/>
  <c r="C63" i="58"/>
  <c r="B63" i="58"/>
  <c r="G62" i="58"/>
  <c r="J62" i="58" s="1"/>
  <c r="C62" i="58"/>
  <c r="B62" i="58"/>
  <c r="J61" i="58"/>
  <c r="G61" i="58"/>
  <c r="C61" i="58"/>
  <c r="B61" i="58"/>
  <c r="G60" i="58"/>
  <c r="J60" i="58" s="1"/>
  <c r="C60" i="58"/>
  <c r="B60" i="58"/>
  <c r="G59" i="58"/>
  <c r="J59" i="58" s="1"/>
  <c r="C59" i="58"/>
  <c r="B59" i="58"/>
  <c r="G58" i="58"/>
  <c r="J58" i="58" s="1"/>
  <c r="C58" i="58"/>
  <c r="B58" i="58"/>
  <c r="J57" i="58"/>
  <c r="G57" i="58"/>
  <c r="C57" i="58"/>
  <c r="B57" i="58"/>
  <c r="G56" i="58"/>
  <c r="J56" i="58" s="1"/>
  <c r="C56" i="58"/>
  <c r="B56" i="58"/>
  <c r="G55" i="58"/>
  <c r="J55" i="58" s="1"/>
  <c r="C55" i="58"/>
  <c r="B55" i="58"/>
  <c r="G54" i="58"/>
  <c r="J54" i="58" s="1"/>
  <c r="C54" i="58"/>
  <c r="B54" i="58"/>
  <c r="J53" i="58"/>
  <c r="G53" i="58"/>
  <c r="C53" i="58"/>
  <c r="B53" i="58"/>
  <c r="G52" i="58"/>
  <c r="J52" i="58" s="1"/>
  <c r="C52" i="58"/>
  <c r="B52" i="58"/>
  <c r="G51" i="58"/>
  <c r="J51" i="58" s="1"/>
  <c r="C51" i="58"/>
  <c r="B51" i="58"/>
  <c r="G50" i="58"/>
  <c r="J50" i="58" s="1"/>
  <c r="C50" i="58"/>
  <c r="B50" i="58"/>
  <c r="J49" i="58"/>
  <c r="G49" i="58"/>
  <c r="C49" i="58"/>
  <c r="B49" i="58"/>
  <c r="G48" i="58"/>
  <c r="J48" i="58" s="1"/>
  <c r="C48" i="58"/>
  <c r="B48" i="58"/>
  <c r="G47" i="58"/>
  <c r="J47" i="58" s="1"/>
  <c r="C47" i="58"/>
  <c r="B47" i="58"/>
  <c r="G46" i="58"/>
  <c r="J46" i="58" s="1"/>
  <c r="C46" i="58"/>
  <c r="B46" i="58"/>
  <c r="J45" i="58"/>
  <c r="G45" i="58"/>
  <c r="C45" i="58"/>
  <c r="B45" i="58"/>
  <c r="G44" i="58"/>
  <c r="J44" i="58" s="1"/>
  <c r="C44" i="58"/>
  <c r="B44" i="58"/>
  <c r="G43" i="58"/>
  <c r="J43" i="58" s="1"/>
  <c r="C43" i="58"/>
  <c r="B43" i="58"/>
  <c r="G42" i="58"/>
  <c r="J42" i="58" s="1"/>
  <c r="J65" i="58" s="1"/>
  <c r="C42" i="58"/>
  <c r="B42" i="58"/>
  <c r="J41" i="58"/>
  <c r="G41" i="58"/>
  <c r="C41" i="58"/>
  <c r="B41" i="58"/>
  <c r="G40" i="58"/>
  <c r="J40" i="58" s="1"/>
  <c r="C40" i="58"/>
  <c r="B40" i="58"/>
  <c r="G39" i="58"/>
  <c r="J39" i="58" s="1"/>
  <c r="C39" i="58"/>
  <c r="B39" i="58"/>
  <c r="G38" i="58"/>
  <c r="J38" i="58" s="1"/>
  <c r="C38" i="58"/>
  <c r="B38" i="58"/>
  <c r="J37" i="58"/>
  <c r="G37" i="58"/>
  <c r="C37" i="58"/>
  <c r="B37" i="58"/>
  <c r="G36" i="58"/>
  <c r="J36" i="58" s="1"/>
  <c r="C36" i="58"/>
  <c r="B36" i="58"/>
  <c r="G35" i="58"/>
  <c r="J35" i="58" s="1"/>
  <c r="C35" i="58"/>
  <c r="B35" i="58"/>
  <c r="G34" i="58"/>
  <c r="J34" i="58" s="1"/>
  <c r="C34" i="58"/>
  <c r="B34" i="58"/>
  <c r="J33" i="58"/>
  <c r="G33" i="58"/>
  <c r="C33" i="58"/>
  <c r="B33" i="58"/>
  <c r="G32" i="58"/>
  <c r="J32" i="58" s="1"/>
  <c r="C32" i="58"/>
  <c r="B32" i="58"/>
  <c r="G31" i="58"/>
  <c r="J31" i="58" s="1"/>
  <c r="C31" i="58"/>
  <c r="B31" i="58"/>
  <c r="G30" i="58"/>
  <c r="J30" i="58" s="1"/>
  <c r="C30" i="58"/>
  <c r="B30" i="58"/>
  <c r="J29" i="58"/>
  <c r="G29" i="58"/>
  <c r="C29" i="58"/>
  <c r="G28" i="58"/>
  <c r="J28" i="58" s="1"/>
  <c r="C28" i="58"/>
  <c r="B28" i="58"/>
  <c r="G27" i="58"/>
  <c r="J27" i="58" s="1"/>
  <c r="C27" i="58"/>
  <c r="B27" i="58"/>
  <c r="G26" i="58"/>
  <c r="J26" i="58" s="1"/>
  <c r="C26" i="58"/>
  <c r="B26" i="58"/>
  <c r="J25" i="58"/>
  <c r="G25" i="58"/>
  <c r="C25" i="58"/>
  <c r="B25" i="58"/>
  <c r="G24" i="58"/>
  <c r="J24" i="58" s="1"/>
  <c r="C24" i="58"/>
  <c r="B24" i="58"/>
  <c r="G23" i="58"/>
  <c r="J23" i="58" s="1"/>
  <c r="C23" i="58"/>
  <c r="B23" i="58"/>
  <c r="G22" i="58"/>
  <c r="J22" i="58" s="1"/>
  <c r="C22" i="58"/>
  <c r="B22" i="58"/>
  <c r="J21" i="58"/>
  <c r="G21" i="58"/>
  <c r="C21" i="58"/>
  <c r="B21" i="58"/>
  <c r="G20" i="58"/>
  <c r="J20" i="58" s="1"/>
  <c r="C20" i="58"/>
  <c r="B20" i="58"/>
  <c r="G19" i="58"/>
  <c r="J19" i="58" s="1"/>
  <c r="C19" i="58"/>
  <c r="B19" i="58"/>
  <c r="A19" i="58"/>
  <c r="G18" i="58"/>
  <c r="J18" i="58" s="1"/>
  <c r="C18" i="58"/>
  <c r="B18" i="58"/>
  <c r="J67" i="58" l="1"/>
  <c r="J68" i="58" s="1"/>
  <c r="M65" i="58"/>
  <c r="J69" i="58" l="1"/>
  <c r="J70" i="58"/>
  <c r="J71" i="58" l="1"/>
  <c r="J37" i="57" l="1"/>
  <c r="I54" i="57"/>
  <c r="I42" i="57"/>
  <c r="I41" i="57"/>
  <c r="I43" i="57" s="1"/>
  <c r="J36" i="57"/>
  <c r="C36" i="57"/>
  <c r="B36" i="57"/>
  <c r="G35" i="57"/>
  <c r="J35" i="57" s="1"/>
  <c r="C35" i="57"/>
  <c r="B35" i="57"/>
  <c r="J34" i="57"/>
  <c r="C34" i="57"/>
  <c r="B34" i="57"/>
  <c r="J33" i="57"/>
  <c r="C33" i="57"/>
  <c r="B33" i="57"/>
  <c r="J32" i="57"/>
  <c r="C32" i="57"/>
  <c r="B32" i="57"/>
  <c r="J31" i="57"/>
  <c r="G31" i="57"/>
  <c r="C31" i="57"/>
  <c r="B31" i="57"/>
  <c r="J30" i="57"/>
  <c r="C30" i="57"/>
  <c r="B30" i="57"/>
  <c r="J29" i="57"/>
  <c r="G29" i="57"/>
  <c r="C29" i="57"/>
  <c r="B29" i="57"/>
  <c r="G28" i="57"/>
  <c r="J28" i="57" s="1"/>
  <c r="C28" i="57"/>
  <c r="B28" i="57"/>
  <c r="J27" i="57"/>
  <c r="C27" i="57"/>
  <c r="B27" i="57"/>
  <c r="J26" i="57"/>
  <c r="C26" i="57"/>
  <c r="B26" i="57"/>
  <c r="G25" i="57"/>
  <c r="J25" i="57" s="1"/>
  <c r="C25" i="57"/>
  <c r="B25" i="57"/>
  <c r="J24" i="57"/>
  <c r="G24" i="57"/>
  <c r="C24" i="57"/>
  <c r="B24" i="57"/>
  <c r="J23" i="57"/>
  <c r="G23" i="57"/>
  <c r="C23" i="57"/>
  <c r="B23" i="57"/>
  <c r="G22" i="57"/>
  <c r="J22" i="57" s="1"/>
  <c r="C22" i="57"/>
  <c r="B22" i="57"/>
  <c r="G21" i="57"/>
  <c r="J21" i="57" s="1"/>
  <c r="C21" i="57"/>
  <c r="B21" i="57"/>
  <c r="J20" i="57"/>
  <c r="C20" i="57"/>
  <c r="B20" i="57"/>
  <c r="J19" i="57"/>
  <c r="C19" i="57"/>
  <c r="B19" i="57"/>
  <c r="A19" i="57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J18" i="57"/>
  <c r="G18" i="57"/>
  <c r="C18" i="57"/>
  <c r="B18" i="57"/>
  <c r="J39" i="57" l="1"/>
  <c r="J40" i="57" s="1"/>
  <c r="J41" i="57" l="1"/>
  <c r="J42" i="57"/>
  <c r="J43" i="57" l="1"/>
  <c r="J21" i="56" l="1"/>
  <c r="I38" i="56"/>
  <c r="I26" i="56"/>
  <c r="I25" i="56"/>
  <c r="I27" i="56" s="1"/>
  <c r="G20" i="56"/>
  <c r="J20" i="56" s="1"/>
  <c r="C20" i="56"/>
  <c r="B20" i="56"/>
  <c r="J19" i="56"/>
  <c r="G19" i="56"/>
  <c r="C19" i="56"/>
  <c r="B19" i="56"/>
  <c r="A19" i="56"/>
  <c r="A20" i="56" s="1"/>
  <c r="J18" i="56"/>
  <c r="G18" i="56"/>
  <c r="C18" i="56"/>
  <c r="B18" i="56"/>
  <c r="J23" i="56" l="1"/>
  <c r="J24" i="56" s="1"/>
  <c r="J26" i="56" l="1"/>
  <c r="J25" i="56"/>
  <c r="J27" i="56" s="1"/>
  <c r="I39" i="55" l="1"/>
  <c r="I27" i="55"/>
  <c r="I26" i="55"/>
  <c r="I28" i="55" s="1"/>
  <c r="J21" i="55"/>
  <c r="C21" i="55"/>
  <c r="B21" i="55"/>
  <c r="J20" i="55"/>
  <c r="C20" i="55"/>
  <c r="B20" i="55"/>
  <c r="J19" i="55"/>
  <c r="C19" i="55"/>
  <c r="B19" i="55"/>
  <c r="A19" i="55"/>
  <c r="A20" i="55" s="1"/>
  <c r="A21" i="55" s="1"/>
  <c r="G18" i="55"/>
  <c r="J18" i="55" s="1"/>
  <c r="J22" i="55" s="1"/>
  <c r="C18" i="55"/>
  <c r="B18" i="55"/>
  <c r="J24" i="55" l="1"/>
  <c r="J25" i="55" s="1"/>
  <c r="I18" i="54"/>
  <c r="H35" i="54"/>
  <c r="H21" i="54"/>
  <c r="H23" i="54" s="1"/>
  <c r="I19" i="54"/>
  <c r="J26" i="55" l="1"/>
  <c r="J28" i="55" s="1"/>
  <c r="J27" i="55"/>
  <c r="I22" i="54"/>
  <c r="L21" i="53"/>
  <c r="H38" i="53"/>
  <c r="H26" i="53"/>
  <c r="H24" i="53"/>
  <c r="I19" i="53"/>
  <c r="I22" i="53" s="1"/>
  <c r="I23" i="54" l="1"/>
  <c r="I24" i="53"/>
  <c r="I26" i="53" s="1"/>
  <c r="I25" i="53"/>
  <c r="I23" i="52"/>
  <c r="H21" i="52"/>
  <c r="H32" i="52"/>
  <c r="I18" i="52"/>
  <c r="I19" i="52" s="1"/>
  <c r="I21" i="52" l="1"/>
  <c r="I22" i="52"/>
  <c r="I21" i="51" l="1"/>
  <c r="L20" i="51"/>
  <c r="H37" i="51"/>
  <c r="H23" i="51"/>
  <c r="H25" i="51" s="1"/>
  <c r="I19" i="51"/>
  <c r="I24" i="51" s="1"/>
  <c r="I23" i="51" l="1"/>
  <c r="I25" i="51" s="1"/>
  <c r="I37" i="50" l="1"/>
  <c r="J22" i="50"/>
  <c r="J21" i="50"/>
  <c r="J20" i="50"/>
  <c r="J19" i="50"/>
  <c r="J24" i="50" l="1"/>
  <c r="J27" i="50" s="1"/>
  <c r="I35" i="49" l="1"/>
  <c r="J19" i="49"/>
  <c r="J20" i="49" s="1"/>
  <c r="J22" i="49" l="1"/>
  <c r="J25" i="49" s="1"/>
  <c r="H38" i="48" l="1"/>
  <c r="H24" i="48"/>
  <c r="H26" i="48" s="1"/>
  <c r="L20" i="48"/>
  <c r="I19" i="48"/>
  <c r="I22" i="48" s="1"/>
  <c r="L20" i="47"/>
  <c r="I25" i="48" l="1"/>
  <c r="I24" i="48"/>
  <c r="I26" i="48" s="1"/>
  <c r="L21" i="47"/>
  <c r="H38" i="47"/>
  <c r="H26" i="47"/>
  <c r="H24" i="47"/>
  <c r="I19" i="47"/>
  <c r="I22" i="47" s="1"/>
  <c r="I36" i="46"/>
  <c r="J20" i="46"/>
  <c r="J21" i="46" s="1"/>
  <c r="I36" i="45"/>
  <c r="J20" i="45"/>
  <c r="J21" i="45" s="1"/>
  <c r="I24" i="47" l="1"/>
  <c r="I25" i="47"/>
  <c r="I26" i="47"/>
  <c r="J24" i="46"/>
  <c r="J23" i="46"/>
  <c r="J24" i="45"/>
  <c r="J23" i="45"/>
  <c r="J25" i="45" s="1"/>
  <c r="H36" i="44"/>
  <c r="H22" i="44"/>
  <c r="H21" i="44"/>
  <c r="H24" i="44" s="1"/>
  <c r="I18" i="44"/>
  <c r="I19" i="44" s="1"/>
  <c r="H36" i="43"/>
  <c r="H22" i="43"/>
  <c r="H21" i="43"/>
  <c r="H24" i="43" s="1"/>
  <c r="I18" i="43"/>
  <c r="I19" i="43" s="1"/>
  <c r="H36" i="42"/>
  <c r="H22" i="42"/>
  <c r="H21" i="42"/>
  <c r="H24" i="42" s="1"/>
  <c r="I18" i="42"/>
  <c r="I19" i="42" s="1"/>
  <c r="I22" i="42" s="1"/>
  <c r="H36" i="41"/>
  <c r="H22" i="41"/>
  <c r="H21" i="41"/>
  <c r="H24" i="41" s="1"/>
  <c r="I18" i="41"/>
  <c r="I19" i="41" s="1"/>
  <c r="H36" i="40"/>
  <c r="H22" i="40"/>
  <c r="H21" i="40"/>
  <c r="H24" i="40" s="1"/>
  <c r="I18" i="40"/>
  <c r="I19" i="40" s="1"/>
  <c r="I22" i="40" s="1"/>
  <c r="H36" i="39"/>
  <c r="H22" i="39"/>
  <c r="H21" i="39"/>
  <c r="H24" i="39" s="1"/>
  <c r="I18" i="39"/>
  <c r="I19" i="39" s="1"/>
  <c r="H36" i="38"/>
  <c r="H22" i="38"/>
  <c r="H21" i="38"/>
  <c r="H24" i="38" s="1"/>
  <c r="I18" i="38"/>
  <c r="I19" i="38" s="1"/>
  <c r="H36" i="37"/>
  <c r="H22" i="37"/>
  <c r="H21" i="37"/>
  <c r="H24" i="37" s="1"/>
  <c r="I18" i="37"/>
  <c r="I19" i="37" s="1"/>
  <c r="H36" i="36"/>
  <c r="H22" i="36"/>
  <c r="H21" i="36"/>
  <c r="H24" i="36" s="1"/>
  <c r="I18" i="36"/>
  <c r="I19" i="36" s="1"/>
  <c r="H36" i="35"/>
  <c r="H22" i="35"/>
  <c r="H21" i="35"/>
  <c r="H24" i="35" s="1"/>
  <c r="I18" i="35"/>
  <c r="I19" i="35" s="1"/>
  <c r="H36" i="34"/>
  <c r="H22" i="34"/>
  <c r="H21" i="34"/>
  <c r="H24" i="34" s="1"/>
  <c r="I18" i="34"/>
  <c r="I19" i="34" s="1"/>
  <c r="H36" i="33"/>
  <c r="H22" i="33"/>
  <c r="H21" i="33"/>
  <c r="H24" i="33" s="1"/>
  <c r="I18" i="33"/>
  <c r="I19" i="33" s="1"/>
  <c r="J25" i="46" l="1"/>
  <c r="I21" i="44"/>
  <c r="I23" i="44"/>
  <c r="I23" i="43"/>
  <c r="I21" i="43"/>
  <c r="I21" i="42"/>
  <c r="I23" i="42"/>
  <c r="I23" i="41"/>
  <c r="I21" i="41"/>
  <c r="I21" i="40"/>
  <c r="I23" i="40"/>
  <c r="I24" i="40" s="1"/>
  <c r="I21" i="39"/>
  <c r="I23" i="39"/>
  <c r="I23" i="38"/>
  <c r="I21" i="38"/>
  <c r="I23" i="37"/>
  <c r="I21" i="37"/>
  <c r="I23" i="36"/>
  <c r="I21" i="36"/>
  <c r="I21" i="35"/>
  <c r="I23" i="35"/>
  <c r="I21" i="34"/>
  <c r="I23" i="34"/>
  <c r="I24" i="34" s="1"/>
  <c r="I21" i="33"/>
  <c r="I23" i="33"/>
  <c r="I24" i="33" s="1"/>
  <c r="I24" i="44" l="1"/>
  <c r="I24" i="43"/>
  <c r="I24" i="42"/>
  <c r="I24" i="41"/>
  <c r="I24" i="39"/>
  <c r="I24" i="38"/>
  <c r="I24" i="37"/>
  <c r="I24" i="36"/>
  <c r="I24" i="35"/>
  <c r="H36" i="32" l="1"/>
  <c r="H22" i="32"/>
  <c r="H21" i="32"/>
  <c r="H24" i="32" s="1"/>
  <c r="I18" i="32"/>
  <c r="I19" i="32" s="1"/>
  <c r="I21" i="32" l="1"/>
  <c r="I23" i="32"/>
  <c r="I24" i="32" s="1"/>
  <c r="I96" i="31"/>
  <c r="I84" i="31"/>
  <c r="I83" i="31"/>
  <c r="I85" i="31" s="1"/>
  <c r="G78" i="31"/>
  <c r="J78" i="31" s="1"/>
  <c r="C78" i="31"/>
  <c r="B78" i="31"/>
  <c r="G77" i="31"/>
  <c r="J77" i="31" s="1"/>
  <c r="C77" i="31"/>
  <c r="B77" i="31"/>
  <c r="G76" i="31"/>
  <c r="J76" i="31" s="1"/>
  <c r="C76" i="31"/>
  <c r="B76" i="31"/>
  <c r="G75" i="31"/>
  <c r="J75" i="31" s="1"/>
  <c r="C75" i="31"/>
  <c r="B75" i="31"/>
  <c r="G74" i="31"/>
  <c r="J74" i="31" s="1"/>
  <c r="C74" i="31"/>
  <c r="B74" i="31"/>
  <c r="G73" i="31"/>
  <c r="J73" i="31" s="1"/>
  <c r="C73" i="31"/>
  <c r="B73" i="31"/>
  <c r="G72" i="31"/>
  <c r="J72" i="31" s="1"/>
  <c r="C72" i="31"/>
  <c r="B72" i="31"/>
  <c r="G71" i="31"/>
  <c r="J71" i="31" s="1"/>
  <c r="C71" i="31"/>
  <c r="B71" i="31"/>
  <c r="G70" i="31"/>
  <c r="J70" i="31" s="1"/>
  <c r="C70" i="31"/>
  <c r="B70" i="31"/>
  <c r="G69" i="31"/>
  <c r="J69" i="31" s="1"/>
  <c r="C69" i="31"/>
  <c r="B69" i="31"/>
  <c r="G68" i="31"/>
  <c r="J68" i="31" s="1"/>
  <c r="C68" i="31"/>
  <c r="B68" i="31"/>
  <c r="G67" i="31"/>
  <c r="J67" i="31" s="1"/>
  <c r="C67" i="31"/>
  <c r="B67" i="31"/>
  <c r="G66" i="31"/>
  <c r="J66" i="31" s="1"/>
  <c r="C66" i="31"/>
  <c r="B66" i="31"/>
  <c r="G65" i="31"/>
  <c r="J65" i="31" s="1"/>
  <c r="C65" i="31"/>
  <c r="B65" i="31"/>
  <c r="G64" i="31"/>
  <c r="J64" i="31" s="1"/>
  <c r="C64" i="31"/>
  <c r="B64" i="31"/>
  <c r="G63" i="31"/>
  <c r="J63" i="31" s="1"/>
  <c r="C63" i="31"/>
  <c r="B63" i="31"/>
  <c r="G62" i="31"/>
  <c r="J62" i="31" s="1"/>
  <c r="C62" i="31"/>
  <c r="B62" i="31"/>
  <c r="G61" i="31"/>
  <c r="J61" i="31" s="1"/>
  <c r="C61" i="31"/>
  <c r="B61" i="31"/>
  <c r="G60" i="31"/>
  <c r="J60" i="31" s="1"/>
  <c r="C60" i="31"/>
  <c r="B60" i="31"/>
  <c r="G59" i="31"/>
  <c r="J59" i="31" s="1"/>
  <c r="C59" i="31"/>
  <c r="B59" i="31"/>
  <c r="G58" i="31"/>
  <c r="J58" i="31" s="1"/>
  <c r="C58" i="31"/>
  <c r="B58" i="31"/>
  <c r="G57" i="31"/>
  <c r="J57" i="31" s="1"/>
  <c r="C57" i="31"/>
  <c r="B57" i="31"/>
  <c r="G56" i="31"/>
  <c r="J56" i="31" s="1"/>
  <c r="C56" i="31"/>
  <c r="B56" i="31"/>
  <c r="G55" i="31"/>
  <c r="J55" i="31" s="1"/>
  <c r="C55" i="31"/>
  <c r="B55" i="31"/>
  <c r="G54" i="31"/>
  <c r="J54" i="31" s="1"/>
  <c r="C54" i="31"/>
  <c r="B54" i="31"/>
  <c r="G53" i="31"/>
  <c r="J53" i="31" s="1"/>
  <c r="C53" i="31"/>
  <c r="B53" i="31"/>
  <c r="G52" i="31"/>
  <c r="J52" i="31" s="1"/>
  <c r="C52" i="31"/>
  <c r="B52" i="31"/>
  <c r="G51" i="31"/>
  <c r="J51" i="31" s="1"/>
  <c r="C51" i="31"/>
  <c r="B51" i="31"/>
  <c r="G50" i="31"/>
  <c r="J50" i="31" s="1"/>
  <c r="C50" i="31"/>
  <c r="B50" i="31"/>
  <c r="G49" i="31"/>
  <c r="J49" i="31" s="1"/>
  <c r="C49" i="31"/>
  <c r="B49" i="31"/>
  <c r="G48" i="31"/>
  <c r="J48" i="31" s="1"/>
  <c r="C48" i="31"/>
  <c r="B48" i="31"/>
  <c r="G47" i="31"/>
  <c r="J47" i="31" s="1"/>
  <c r="C47" i="31"/>
  <c r="B47" i="31"/>
  <c r="G46" i="31"/>
  <c r="J46" i="31" s="1"/>
  <c r="C46" i="31"/>
  <c r="B46" i="31"/>
  <c r="G45" i="31"/>
  <c r="J45" i="31" s="1"/>
  <c r="C45" i="31"/>
  <c r="B45" i="31"/>
  <c r="G44" i="31"/>
  <c r="J44" i="31" s="1"/>
  <c r="C44" i="31"/>
  <c r="B44" i="31"/>
  <c r="G43" i="31"/>
  <c r="J43" i="31" s="1"/>
  <c r="C43" i="31"/>
  <c r="B43" i="31"/>
  <c r="G42" i="31"/>
  <c r="J42" i="31" s="1"/>
  <c r="C42" i="31"/>
  <c r="B42" i="31"/>
  <c r="G41" i="31"/>
  <c r="J41" i="31" s="1"/>
  <c r="C41" i="31"/>
  <c r="B41" i="31"/>
  <c r="G40" i="31"/>
  <c r="J40" i="31" s="1"/>
  <c r="C40" i="31"/>
  <c r="B40" i="31"/>
  <c r="G39" i="31"/>
  <c r="J39" i="31" s="1"/>
  <c r="C39" i="31"/>
  <c r="B39" i="31"/>
  <c r="G38" i="31"/>
  <c r="J38" i="31" s="1"/>
  <c r="C38" i="31"/>
  <c r="B38" i="31"/>
  <c r="G37" i="31"/>
  <c r="J37" i="31" s="1"/>
  <c r="C37" i="31"/>
  <c r="B37" i="31"/>
  <c r="G36" i="31"/>
  <c r="J36" i="31" s="1"/>
  <c r="C36" i="31"/>
  <c r="B36" i="31"/>
  <c r="G35" i="31"/>
  <c r="J35" i="31" s="1"/>
  <c r="C35" i="31"/>
  <c r="B35" i="31"/>
  <c r="G34" i="31"/>
  <c r="J34" i="31" s="1"/>
  <c r="C34" i="31"/>
  <c r="B34" i="31"/>
  <c r="G33" i="31"/>
  <c r="J33" i="31" s="1"/>
  <c r="C33" i="31"/>
  <c r="B33" i="31"/>
  <c r="G32" i="31"/>
  <c r="J32" i="31" s="1"/>
  <c r="C32" i="31"/>
  <c r="B32" i="31"/>
  <c r="G31" i="31"/>
  <c r="J31" i="31" s="1"/>
  <c r="C31" i="31"/>
  <c r="B31" i="31"/>
  <c r="G30" i="31"/>
  <c r="J30" i="31" s="1"/>
  <c r="C30" i="31"/>
  <c r="B30" i="31"/>
  <c r="G29" i="31"/>
  <c r="J29" i="31" s="1"/>
  <c r="C29" i="31"/>
  <c r="B29" i="31"/>
  <c r="G28" i="31"/>
  <c r="J28" i="31" s="1"/>
  <c r="C28" i="31"/>
  <c r="B28" i="31"/>
  <c r="G27" i="31"/>
  <c r="J27" i="31" s="1"/>
  <c r="C27" i="31"/>
  <c r="B27" i="31"/>
  <c r="G26" i="31"/>
  <c r="J26" i="31" s="1"/>
  <c r="C26" i="31"/>
  <c r="B26" i="31"/>
  <c r="G25" i="31"/>
  <c r="J25" i="31" s="1"/>
  <c r="C25" i="31"/>
  <c r="B25" i="31"/>
  <c r="G24" i="31"/>
  <c r="J24" i="31" s="1"/>
  <c r="C24" i="31"/>
  <c r="B24" i="31"/>
  <c r="G23" i="31"/>
  <c r="J23" i="31" s="1"/>
  <c r="C23" i="31"/>
  <c r="B23" i="31"/>
  <c r="G22" i="31"/>
  <c r="J22" i="31" s="1"/>
  <c r="C22" i="31"/>
  <c r="B22" i="31"/>
  <c r="G21" i="31"/>
  <c r="J21" i="31" s="1"/>
  <c r="C21" i="31"/>
  <c r="B21" i="31"/>
  <c r="G20" i="31"/>
  <c r="J20" i="31" s="1"/>
  <c r="C20" i="31"/>
  <c r="B20" i="31"/>
  <c r="G19" i="31"/>
  <c r="J19" i="31" s="1"/>
  <c r="C19" i="31"/>
  <c r="B19" i="31"/>
  <c r="A19" i="3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G18" i="31"/>
  <c r="J18" i="31" s="1"/>
  <c r="C18" i="31"/>
  <c r="B18" i="31"/>
  <c r="J79" i="31" l="1"/>
  <c r="J82" i="31" s="1"/>
  <c r="J18" i="30"/>
  <c r="J19" i="30" s="1"/>
  <c r="J84" i="31" l="1"/>
  <c r="J83" i="31"/>
  <c r="I34" i="30"/>
  <c r="I22" i="30"/>
  <c r="I21" i="30"/>
  <c r="I23" i="30" s="1"/>
  <c r="J85" i="31" l="1"/>
  <c r="J21" i="30"/>
  <c r="J22" i="30"/>
  <c r="J23" i="30" l="1"/>
  <c r="J18" i="29"/>
  <c r="I33" i="29"/>
  <c r="J19" i="29"/>
  <c r="J22" i="29" l="1"/>
  <c r="J21" i="29"/>
  <c r="J23" i="29" s="1"/>
  <c r="H36" i="27"/>
  <c r="H22" i="27"/>
  <c r="H21" i="27"/>
  <c r="H24" i="27" s="1"/>
  <c r="I18" i="27"/>
  <c r="I19" i="27" s="1"/>
  <c r="H36" i="26"/>
  <c r="H22" i="26"/>
  <c r="H21" i="26"/>
  <c r="H24" i="26" s="1"/>
  <c r="I19" i="26"/>
  <c r="I21" i="26" s="1"/>
  <c r="I18" i="26"/>
  <c r="H36" i="25"/>
  <c r="H22" i="25"/>
  <c r="H21" i="25"/>
  <c r="H24" i="25" s="1"/>
  <c r="I18" i="25"/>
  <c r="I19" i="25" s="1"/>
  <c r="H36" i="24"/>
  <c r="H22" i="24"/>
  <c r="H21" i="24"/>
  <c r="H24" i="24" s="1"/>
  <c r="I18" i="24"/>
  <c r="I19" i="24" s="1"/>
  <c r="I21" i="24" s="1"/>
  <c r="H36" i="23"/>
  <c r="H22" i="23"/>
  <c r="H21" i="23"/>
  <c r="H24" i="23" s="1"/>
  <c r="I18" i="23"/>
  <c r="I19" i="23" s="1"/>
  <c r="H36" i="22"/>
  <c r="H22" i="22"/>
  <c r="H21" i="22"/>
  <c r="H24" i="22" s="1"/>
  <c r="I18" i="22"/>
  <c r="I19" i="22" s="1"/>
  <c r="I21" i="22" s="1"/>
  <c r="H36" i="21"/>
  <c r="H22" i="21"/>
  <c r="H21" i="21"/>
  <c r="H24" i="21" s="1"/>
  <c r="I18" i="21"/>
  <c r="I19" i="21" s="1"/>
  <c r="I23" i="21" s="1"/>
  <c r="H36" i="20"/>
  <c r="H22" i="20"/>
  <c r="H21" i="20"/>
  <c r="H24" i="20" s="1"/>
  <c r="I18" i="20"/>
  <c r="I19" i="20" s="1"/>
  <c r="I23" i="20" s="1"/>
  <c r="H36" i="19"/>
  <c r="H22" i="19"/>
  <c r="H21" i="19"/>
  <c r="H24" i="19" s="1"/>
  <c r="I18" i="19"/>
  <c r="I19" i="19" s="1"/>
  <c r="I21" i="27" l="1"/>
  <c r="I23" i="27"/>
  <c r="I24" i="27" s="1"/>
  <c r="I23" i="26"/>
  <c r="I24" i="26" s="1"/>
  <c r="I21" i="25"/>
  <c r="I23" i="25"/>
  <c r="I23" i="24"/>
  <c r="I24" i="24" s="1"/>
  <c r="I21" i="23"/>
  <c r="I23" i="23"/>
  <c r="I23" i="22"/>
  <c r="I24" i="22" s="1"/>
  <c r="I21" i="21"/>
  <c r="I24" i="21" s="1"/>
  <c r="I21" i="20"/>
  <c r="I24" i="20" s="1"/>
  <c r="I21" i="19"/>
  <c r="I23" i="19"/>
  <c r="I24" i="19" s="1"/>
  <c r="I24" i="25" l="1"/>
  <c r="I24" i="23"/>
  <c r="H36" i="18" l="1"/>
  <c r="H22" i="18"/>
  <c r="H21" i="18"/>
  <c r="H24" i="18" s="1"/>
  <c r="I18" i="18"/>
  <c r="I19" i="18" s="1"/>
  <c r="H36" i="17"/>
  <c r="H22" i="17"/>
  <c r="H21" i="17"/>
  <c r="H24" i="17" s="1"/>
  <c r="I18" i="17"/>
  <c r="I19" i="17" s="1"/>
  <c r="H36" i="16"/>
  <c r="H22" i="16"/>
  <c r="H21" i="16"/>
  <c r="H24" i="16" s="1"/>
  <c r="I18" i="16"/>
  <c r="I19" i="16" s="1"/>
  <c r="H36" i="15"/>
  <c r="H22" i="15"/>
  <c r="H21" i="15"/>
  <c r="H24" i="15" s="1"/>
  <c r="I18" i="15"/>
  <c r="I19" i="15" s="1"/>
  <c r="H36" i="1"/>
  <c r="H22" i="1"/>
  <c r="H21" i="1"/>
  <c r="H24" i="1" s="1"/>
  <c r="I18" i="1"/>
  <c r="I19" i="1" s="1"/>
  <c r="I23" i="18" l="1"/>
  <c r="I21" i="18"/>
  <c r="I23" i="17"/>
  <c r="I21" i="17"/>
  <c r="I23" i="16"/>
  <c r="I21" i="16"/>
  <c r="I23" i="15"/>
  <c r="I21" i="15"/>
  <c r="I21" i="1"/>
  <c r="I23" i="1"/>
  <c r="I24" i="18" l="1"/>
  <c r="I24" i="17"/>
  <c r="I24" i="16"/>
  <c r="I24" i="15"/>
  <c r="I24" i="1"/>
  <c r="I37" i="11" l="1"/>
  <c r="I40" i="14" l="1"/>
  <c r="I29" i="14"/>
  <c r="I28" i="14"/>
  <c r="I30" i="14" s="1"/>
  <c r="J23" i="14"/>
  <c r="C23" i="14"/>
  <c r="B23" i="14"/>
  <c r="J22" i="14"/>
  <c r="C22" i="14"/>
  <c r="B22" i="14"/>
  <c r="J21" i="14"/>
  <c r="C21" i="14"/>
  <c r="B21" i="14"/>
  <c r="G20" i="14"/>
  <c r="J20" i="14" s="1"/>
  <c r="C20" i="14"/>
  <c r="B20" i="14"/>
  <c r="J19" i="14"/>
  <c r="C19" i="14"/>
  <c r="B19" i="14"/>
  <c r="A19" i="14"/>
  <c r="A20" i="14" s="1"/>
  <c r="A21" i="14" s="1"/>
  <c r="A22" i="14" s="1"/>
  <c r="A23" i="14" s="1"/>
  <c r="J18" i="14"/>
  <c r="C18" i="14"/>
  <c r="B18" i="14"/>
  <c r="J24" i="14" l="1"/>
  <c r="J26" i="14"/>
  <c r="J27" i="14" s="1"/>
  <c r="J28" i="14" l="1"/>
  <c r="J29" i="14"/>
  <c r="J30" i="14" s="1"/>
  <c r="I49" i="13" l="1"/>
  <c r="I38" i="13"/>
  <c r="I37" i="13"/>
  <c r="I39" i="13" s="1"/>
  <c r="J32" i="13"/>
  <c r="J31" i="13"/>
  <c r="J30" i="13"/>
  <c r="G29" i="13"/>
  <c r="J29" i="13" s="1"/>
  <c r="G28" i="13"/>
  <c r="J28" i="13" s="1"/>
  <c r="G27" i="13"/>
  <c r="J27" i="13" s="1"/>
  <c r="G26" i="13"/>
  <c r="J26" i="13" s="1"/>
  <c r="G25" i="13"/>
  <c r="J25" i="13" s="1"/>
  <c r="G24" i="13"/>
  <c r="J24" i="13" s="1"/>
  <c r="J23" i="13"/>
  <c r="G22" i="13"/>
  <c r="J22" i="13" s="1"/>
  <c r="J21" i="13"/>
  <c r="G20" i="13"/>
  <c r="J20" i="13" s="1"/>
  <c r="J19" i="13"/>
  <c r="A19" i="13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J18" i="13"/>
  <c r="J33" i="13" l="1"/>
  <c r="J35" i="13"/>
  <c r="J36" i="13" s="1"/>
  <c r="J37" i="13" l="1"/>
  <c r="J38" i="13"/>
  <c r="J39" i="13" l="1"/>
  <c r="I43" i="12"/>
  <c r="I32" i="12"/>
  <c r="I31" i="12"/>
  <c r="I33" i="12" s="1"/>
  <c r="J26" i="12"/>
  <c r="G25" i="12"/>
  <c r="J25" i="12" s="1"/>
  <c r="J24" i="12"/>
  <c r="J23" i="12"/>
  <c r="G22" i="12"/>
  <c r="J22" i="12" s="1"/>
  <c r="J21" i="12"/>
  <c r="J20" i="12"/>
  <c r="J19" i="12"/>
  <c r="A19" i="12"/>
  <c r="A20" i="12" s="1"/>
  <c r="A21" i="12" s="1"/>
  <c r="A22" i="12" s="1"/>
  <c r="A23" i="12" s="1"/>
  <c r="A24" i="12" s="1"/>
  <c r="A25" i="12" s="1"/>
  <c r="A26" i="12" s="1"/>
  <c r="G18" i="12"/>
  <c r="J18" i="12" s="1"/>
  <c r="J27" i="12" l="1"/>
  <c r="J29" i="12" s="1"/>
  <c r="J30" i="12" l="1"/>
  <c r="J31" i="12" s="1"/>
  <c r="J32" i="12"/>
  <c r="J33" i="12" l="1"/>
  <c r="I25" i="11"/>
  <c r="I24" i="11"/>
  <c r="I26" i="11" s="1"/>
  <c r="J19" i="11"/>
  <c r="C19" i="11"/>
  <c r="B19" i="11"/>
  <c r="A19" i="11"/>
  <c r="G18" i="11"/>
  <c r="J18" i="11" s="1"/>
  <c r="J20" i="11" s="1"/>
  <c r="C18" i="11"/>
  <c r="B18" i="11"/>
  <c r="J22" i="11" l="1"/>
  <c r="J23" i="11"/>
  <c r="J25" i="11" l="1"/>
  <c r="J24" i="11"/>
  <c r="J26" i="11" s="1"/>
  <c r="I37" i="10" l="1"/>
  <c r="I25" i="10"/>
  <c r="I24" i="10"/>
  <c r="I26" i="10" s="1"/>
  <c r="J19" i="10"/>
  <c r="C19" i="10"/>
  <c r="B19" i="10"/>
  <c r="A19" i="10"/>
  <c r="J18" i="10"/>
  <c r="J20" i="10" s="1"/>
  <c r="J22" i="10" s="1"/>
  <c r="C18" i="10"/>
  <c r="B18" i="10"/>
  <c r="J23" i="10" l="1"/>
  <c r="J24" i="10" l="1"/>
  <c r="J25" i="10"/>
  <c r="J26" i="10" l="1"/>
  <c r="I44" i="9"/>
  <c r="I33" i="9"/>
  <c r="I32" i="9"/>
  <c r="I34" i="9" s="1"/>
  <c r="G27" i="9"/>
  <c r="J27" i="9" s="1"/>
  <c r="C27" i="9"/>
  <c r="B27" i="9"/>
  <c r="G26" i="9"/>
  <c r="J26" i="9" s="1"/>
  <c r="B26" i="9"/>
  <c r="G25" i="9"/>
  <c r="J25" i="9" s="1"/>
  <c r="C25" i="9"/>
  <c r="B25" i="9"/>
  <c r="G24" i="9"/>
  <c r="J24" i="9" s="1"/>
  <c r="C24" i="9"/>
  <c r="B24" i="9"/>
  <c r="G23" i="9"/>
  <c r="J23" i="9" s="1"/>
  <c r="C23" i="9"/>
  <c r="B23" i="9"/>
  <c r="G22" i="9"/>
  <c r="J22" i="9" s="1"/>
  <c r="C22" i="9"/>
  <c r="B22" i="9"/>
  <c r="G21" i="9"/>
  <c r="J21" i="9" s="1"/>
  <c r="C21" i="9"/>
  <c r="B21" i="9"/>
  <c r="J20" i="9"/>
  <c r="C20" i="9"/>
  <c r="B20" i="9"/>
  <c r="J19" i="9"/>
  <c r="C19" i="9"/>
  <c r="B19" i="9"/>
  <c r="A19" i="9"/>
  <c r="A20" i="9" s="1"/>
  <c r="A21" i="9" s="1"/>
  <c r="A22" i="9" s="1"/>
  <c r="A23" i="9" s="1"/>
  <c r="A24" i="9" s="1"/>
  <c r="A25" i="9" s="1"/>
  <c r="A26" i="9" s="1"/>
  <c r="A27" i="9" s="1"/>
  <c r="G18" i="9"/>
  <c r="J18" i="9" s="1"/>
  <c r="C18" i="9"/>
  <c r="B18" i="9"/>
  <c r="J28" i="9" l="1"/>
  <c r="J30" i="9"/>
  <c r="J31" i="9" s="1"/>
  <c r="J33" i="9" l="1"/>
  <c r="J32" i="9"/>
  <c r="J34" i="9" s="1"/>
  <c r="I40" i="8" l="1"/>
  <c r="I28" i="8"/>
  <c r="I27" i="8"/>
  <c r="I29" i="8" s="1"/>
  <c r="J22" i="8"/>
  <c r="C22" i="8"/>
  <c r="B22" i="8"/>
  <c r="J21" i="8"/>
  <c r="C21" i="8"/>
  <c r="B21" i="8"/>
  <c r="G20" i="8"/>
  <c r="J20" i="8" s="1"/>
  <c r="C20" i="8"/>
  <c r="B20" i="8"/>
  <c r="G19" i="8"/>
  <c r="J19" i="8" s="1"/>
  <c r="C19" i="8"/>
  <c r="B19" i="8"/>
  <c r="A19" i="8"/>
  <c r="A20" i="8" s="1"/>
  <c r="A21" i="8" s="1"/>
  <c r="A22" i="8" s="1"/>
  <c r="G18" i="8"/>
  <c r="J18" i="8" s="1"/>
  <c r="C18" i="8"/>
  <c r="B18" i="8"/>
  <c r="J23" i="8" l="1"/>
  <c r="J25" i="8" s="1"/>
  <c r="J26" i="8" s="1"/>
  <c r="I18" i="7"/>
  <c r="J28" i="8" l="1"/>
  <c r="J27" i="8"/>
  <c r="J29" i="8" s="1"/>
  <c r="H33" i="7" l="1"/>
  <c r="M19" i="7"/>
  <c r="M22" i="7" s="1"/>
  <c r="I19" i="7"/>
  <c r="I22" i="7" l="1"/>
  <c r="N19" i="7"/>
  <c r="I21" i="7"/>
  <c r="I23" i="7" l="1"/>
  <c r="M23" i="7" s="1"/>
  <c r="H38" i="6" l="1"/>
  <c r="H24" i="6"/>
  <c r="H26" i="6" s="1"/>
  <c r="L20" i="6"/>
  <c r="I19" i="6"/>
  <c r="I22" i="6" s="1"/>
  <c r="L20" i="5"/>
  <c r="L20" i="4"/>
  <c r="H38" i="5"/>
  <c r="H24" i="5"/>
  <c r="H26" i="5" s="1"/>
  <c r="I19" i="5"/>
  <c r="I22" i="5" s="1"/>
  <c r="I25" i="6" l="1"/>
  <c r="I24" i="6"/>
  <c r="I24" i="5"/>
  <c r="I25" i="5"/>
  <c r="H37" i="4"/>
  <c r="H23" i="4"/>
  <c r="H25" i="4" s="1"/>
  <c r="I19" i="4"/>
  <c r="I21" i="4" s="1"/>
  <c r="I26" i="6" l="1"/>
  <c r="I26" i="5"/>
  <c r="I23" i="4"/>
  <c r="I24" i="4"/>
  <c r="I25" i="4" l="1"/>
  <c r="H36" i="3"/>
  <c r="H24" i="3"/>
  <c r="H23" i="3"/>
  <c r="H25" i="3" s="1"/>
  <c r="I18" i="3"/>
  <c r="I19" i="3" s="1"/>
  <c r="I33" i="2"/>
  <c r="J18" i="2"/>
  <c r="J19" i="2" s="1"/>
  <c r="O19" i="2" s="1"/>
  <c r="J21" i="2" l="1"/>
  <c r="J22" i="2"/>
  <c r="I24" i="3"/>
  <c r="I22" i="3"/>
  <c r="I25" i="3" s="1"/>
  <c r="I21" i="3"/>
  <c r="I23" i="3"/>
  <c r="J23" i="2" l="1"/>
</calcChain>
</file>

<file path=xl/sharedStrings.xml><?xml version="1.0" encoding="utf-8"?>
<sst xmlns="http://schemas.openxmlformats.org/spreadsheetml/2006/main" count="3934" uniqueCount="429">
  <si>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</si>
  <si>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</si>
  <si>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</si>
  <si>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</si>
  <si>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</si>
  <si>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</si>
  <si>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INVOICE</t>
  </si>
  <si>
    <t>To</t>
  </si>
  <si>
    <t>: PT. Winson Express Transindo</t>
  </si>
  <si>
    <t>Invoice No</t>
  </si>
  <si>
    <t>:</t>
  </si>
  <si>
    <t xml:space="preserve"> 061/PCI/K1/II/22</t>
  </si>
  <si>
    <t>Invoice Date</t>
  </si>
  <si>
    <t>Due Date</t>
  </si>
  <si>
    <t>16 Februari 2022</t>
  </si>
  <si>
    <t>JO</t>
  </si>
  <si>
    <t>Attn</t>
  </si>
  <si>
    <t>:  Bpk. Fuad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</si>
  <si>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</si>
  <si>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</si>
  <si>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</si>
  <si>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</si>
  <si>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</si>
  <si>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</si>
  <si>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</si>
  <si>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</si>
  <si>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</si>
  <si>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Pengiriman Barang PT. Angkasa Pura Sport Cab. Makassar</t>
  </si>
  <si>
    <t>Makassar</t>
  </si>
  <si>
    <t>SUB TOTAL</t>
  </si>
  <si>
    <t>PPN 1%</t>
  </si>
  <si>
    <t>PPh 23%</t>
  </si>
  <si>
    <t>Total</t>
  </si>
  <si>
    <t>Payment Instructions</t>
  </si>
  <si>
    <t>Pay Cheque or Transfer to :</t>
  </si>
  <si>
    <t>BANK CENTRAL ASIA (BCA)</t>
  </si>
  <si>
    <t>521-1322-455</t>
  </si>
  <si>
    <t xml:space="preserve">Bekasi, </t>
  </si>
  <si>
    <t>Dede Komalasari</t>
  </si>
  <si>
    <t>: PT. Putra Log Indonesia</t>
  </si>
  <si>
    <t>Invoice</t>
  </si>
  <si>
    <t xml:space="preserve">Due Date </t>
  </si>
  <si>
    <t xml:space="preserve"> 24 Februari 2022</t>
  </si>
  <si>
    <t>:  Finance Dept</t>
  </si>
  <si>
    <t>0169</t>
  </si>
  <si>
    <t>UNIT</t>
  </si>
  <si>
    <t>Trucking Pengiriman Barang Tujuan Cileungsi - Bali ( WB K 1760 FD)</t>
  </si>
  <si>
    <t>Bali</t>
  </si>
  <si>
    <t>DP</t>
  </si>
  <si>
    <t>Pelunasan</t>
  </si>
  <si>
    <t>PPh 23 2%</t>
  </si>
  <si>
    <t>TOTAL</t>
  </si>
  <si>
    <t>Bekasi,</t>
  </si>
  <si>
    <t>: PT. Sriboga Marugame Indonesia</t>
  </si>
  <si>
    <t>Unit</t>
  </si>
  <si>
    <t xml:space="preserve">: </t>
  </si>
  <si>
    <t>CDE Long</t>
  </si>
  <si>
    <t>Pengiriman Barang Tujuan F022 Marugame Food Court Senayan City</t>
  </si>
  <si>
    <t>Jakarta</t>
  </si>
  <si>
    <t>Pengiriman Barang Tujuan M055 Blok M Palza</t>
  </si>
  <si>
    <t>Pengiriman Barang Tujuan R022 Fatmawati</t>
  </si>
  <si>
    <t xml:space="preserve"> </t>
  </si>
  <si>
    <t xml:space="preserve"> 062/PCI/K1/II/22</t>
  </si>
  <si>
    <t xml:space="preserve"> 03 Februari 2022</t>
  </si>
  <si>
    <t xml:space="preserve"> 03 Maret 2022</t>
  </si>
  <si>
    <t xml:space="preserve">Pengiriman Barang Tujuan M044 Paris Van Java </t>
  </si>
  <si>
    <t>Pengiriman Barang Tujuan M070 Buah Batu</t>
  </si>
  <si>
    <t>Bandung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</si>
  <si>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Delapan Ratus Tiga Belas Ribu Tiga Ratus Enam Puluh Enam Rupiah.</t>
    </r>
  </si>
  <si>
    <t>0193</t>
  </si>
  <si>
    <t>0230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</si>
  <si>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Seratus Dua Puluh Tujuh Ribu Dua Ratus Dua Puluh Delapan Rupiah.</t>
    </r>
  </si>
  <si>
    <t xml:space="preserve"> 063/PCI/K1/II/22</t>
  </si>
  <si>
    <t>0231</t>
  </si>
  <si>
    <t>Pengiriman Barang Tujuan M024 Botani Square</t>
  </si>
  <si>
    <t>Bogor</t>
  </si>
  <si>
    <t>Pengiriman Barang Tujuan M073 Aeon Sentul City</t>
  </si>
  <si>
    <t>Pengiriman Barang Tujuan M042 Cibinong City Mall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</si>
  <si>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Empat Puluh Tiga Juta Enam Ratus Sembilan Puluh Empat Ribu Enam Ratus Empat Puluh Rupiah.</t>
    </r>
  </si>
  <si>
    <t>UP</t>
  </si>
  <si>
    <t xml:space="preserve"> 064/PCI/K1/II/22</t>
  </si>
  <si>
    <t xml:space="preserve"> 065/PCI/K1/II/22</t>
  </si>
  <si>
    <t xml:space="preserve">Pengiriman Barang Tujuan Pancoran </t>
  </si>
  <si>
    <t>Pancoran</t>
  </si>
  <si>
    <t>0136</t>
  </si>
  <si>
    <t>0263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</si>
  <si>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Tujuh Ratus Sembilan Puluh Dua Ribu Rupiah.</t>
    </r>
  </si>
  <si>
    <t>: PT. Sicepat Express Indonesia</t>
  </si>
  <si>
    <t>Periode</t>
  </si>
  <si>
    <t>SORONG</t>
  </si>
  <si>
    <t>PENGIRIMAN BARANG TUJUAN SORONG</t>
  </si>
  <si>
    <t>DMP SOQ (SORONG)</t>
  </si>
  <si>
    <t>Discount 10%</t>
  </si>
  <si>
    <t>Total Setelah Discount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</si>
  <si>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Enam Belas Juta Enam Ratus Tujuh Puluh Ribu Tujuh Ratus Dua Puluh Delapan Rupiah.</t>
    </r>
  </si>
  <si>
    <t>DESEMBER 2021</t>
  </si>
  <si>
    <t xml:space="preserve"> 066/PCI/K1/II/22</t>
  </si>
  <si>
    <t>AMBON</t>
  </si>
  <si>
    <t xml:space="preserve"> DESEMBER 2021</t>
  </si>
  <si>
    <t>PENGIRIMAN BARANG TUJUAN AMBON</t>
  </si>
  <si>
    <t>DMP AMQ (AMBON)</t>
  </si>
  <si>
    <t>MERAUKE</t>
  </si>
  <si>
    <t>PENGIRIMAN BARANG TUJUAN MERAUKE</t>
  </si>
  <si>
    <t>DMP MKQ (MERAUKE)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</si>
  <si>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Tiga Ratus Delapan Puluh Lima Ribu Delapan Ratus Rupiah.</t>
    </r>
  </si>
  <si>
    <t>TIMIKA</t>
  </si>
  <si>
    <t>DESEMBER 21</t>
  </si>
  <si>
    <t>PENGIRIMAN BARANG TUJUAN TIMIKA</t>
  </si>
  <si>
    <t>DMP TIM (TIMIKA)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</si>
  <si>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Enam Ratus Lima Puluh Tiga Ribu Dua Ratus Tujuh Puluh Delapan Rupiah.</t>
    </r>
  </si>
  <si>
    <t>GORONTALO</t>
  </si>
  <si>
    <t>PENGIRIMAN BARANG TUJUAN GORONTALO</t>
  </si>
  <si>
    <t>DMP GTO (GORONTALO)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</si>
  <si>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Lima Juta Enam Ratus Lima Ribu Empat Ratus Sembilan Puluh Sembilan Rupiah.</t>
    </r>
  </si>
  <si>
    <t>JAYAPURA</t>
  </si>
  <si>
    <t>PENGIRIMAN BARANG TUJUAN JAYAPURA</t>
  </si>
  <si>
    <t>DMP DJJ (JAYAPURA)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</si>
  <si>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Puluh Dua Juta Empat Ratus Tiga Puluh Tujuh Ribu Sembilan Puluh Enam Rupiah.</t>
    </r>
  </si>
  <si>
    <t xml:space="preserve"> NOVEMBER 2021</t>
  </si>
  <si>
    <t>PENGIRIMAN BARANG TUJUAN JAYA PURA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</si>
  <si>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Delapan Juta Empat Ratus Enam Puluh Enam Ribu Enam Ratus Tiga Rupiah.</t>
    </r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</si>
  <si>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Puluh Empat Juta Tujuh Ratus Empat Puluh Tujuh Ribu Tiga Ratus Empat Puluh Enam Rupiah.</t>
    </r>
  </si>
  <si>
    <t xml:space="preserve"> 067/PCI/K1/II/22</t>
  </si>
  <si>
    <t xml:space="preserve"> 04 Februari 2022</t>
  </si>
  <si>
    <t xml:space="preserve"> 068/PCI/K1/II/22</t>
  </si>
  <si>
    <t xml:space="preserve"> 069/PCI/K1/II/22</t>
  </si>
  <si>
    <t xml:space="preserve"> 070/PCI/K1/II/22</t>
  </si>
  <si>
    <t xml:space="preserve"> 071/PCI/K1/II/22</t>
  </si>
  <si>
    <t xml:space="preserve"> 072/PCI/K1/II/22</t>
  </si>
  <si>
    <t>: PT. Tibeka Logistik Indonesia</t>
  </si>
  <si>
    <t/>
  </si>
  <si>
    <t>QTY</t>
  </si>
  <si>
    <t>Bekasi</t>
  </si>
  <si>
    <t>DP 50%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</si>
  <si>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Sembilan Ratus Sembilan Ribu Rupiah</t>
    </r>
  </si>
  <si>
    <t xml:space="preserve"> 073/PCI/K1/II/22</t>
  </si>
  <si>
    <t>403300</t>
  </si>
  <si>
    <t xml:space="preserve">Pengiriman Barang Tujuan Tangerang (DO/W6/2022/01/011BA), JO.0194/01/2022                                 CDD                 </t>
  </si>
  <si>
    <t>Tangerang</t>
  </si>
  <si>
    <t>403294</t>
  </si>
  <si>
    <t xml:space="preserve">Pengiriman Barang Tujuan Depok (DO/W6/2022/01/00E6F), JO.0135/01/2022                                 CDD                 </t>
  </si>
  <si>
    <t>Depok</t>
  </si>
  <si>
    <t xml:space="preserve"> 074/PCI/K1/II/22</t>
  </si>
  <si>
    <t xml:space="preserve"> 075/PCI/K1/II/22</t>
  </si>
  <si>
    <t>403291</t>
  </si>
  <si>
    <t xml:space="preserve">Pengiriman Barang Tujuan Cianjur (DO/W6/2022/01/00D11), JO.0133/01/2022                                 CDD                 </t>
  </si>
  <si>
    <t xml:space="preserve">Cianjur 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</si>
  <si>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Enam Ratus Enam Belas Ribu Rupiah</t>
    </r>
  </si>
  <si>
    <t xml:space="preserve"> 076/PCI/K1/II/22</t>
  </si>
  <si>
    <t>403292</t>
  </si>
  <si>
    <t xml:space="preserve">Pengiriman Barang Tujuan Pesanggrahan (DO/W6/2022/01/00E6E), JO.0134/01/2022                                 CDD Long                 </t>
  </si>
  <si>
    <t xml:space="preserve">Pesanggrahan 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</si>
  <si>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Seratus Delapan Puluh Satu Ribu Tujuh Ratus Rupiah</t>
    </r>
  </si>
  <si>
    <t xml:space="preserve"> 077/PCI/K1/II/22</t>
  </si>
  <si>
    <t>403295</t>
  </si>
  <si>
    <t xml:space="preserve">Pengiriman Barang Tujuan Grogol (DO/W6/2022/01/00E3C), JO.0162/01/2022                                 CDD                </t>
  </si>
  <si>
    <t xml:space="preserve">Grogol 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</si>
  <si>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Seratus Sebelas Ribu Rupiah</t>
    </r>
  </si>
  <si>
    <t xml:space="preserve"> 078/PCI/K1/II/22</t>
  </si>
  <si>
    <t>403297</t>
  </si>
  <si>
    <t xml:space="preserve">Pengiriman Barang Tujuan Grogol (DO/W6/2022/01/00E3A), JO.0164/01/2022                                 CDD                </t>
  </si>
  <si>
    <t xml:space="preserve"> 079/PCI/K1/II/22</t>
  </si>
  <si>
    <t>403296</t>
  </si>
  <si>
    <t xml:space="preserve">Pengiriman Barang Tujuan Grogol (DO/W6/2022/01/00E3B), JO.0163/01/2022                                 CDD                </t>
  </si>
  <si>
    <t xml:space="preserve"> 080/PCI/K1/II/22</t>
  </si>
  <si>
    <t>403402</t>
  </si>
  <si>
    <t xml:space="preserve">Tangerang  </t>
  </si>
  <si>
    <t xml:space="preserve">Pengiriman Barang Tujuan Tangerang  (DO/W6/2022/01/00AD5), JO.0117/01/2022                                 CDD                </t>
  </si>
  <si>
    <t xml:space="preserve"> 081/PCI/K1/II/22</t>
  </si>
  <si>
    <t>402884</t>
  </si>
  <si>
    <t xml:space="preserve">Pengiriman Barang Tujuan Tangerang  (DO/W6/2022/01/009F1), JO.0111/01/2022                                 CDD                </t>
  </si>
  <si>
    <t xml:space="preserve"> 082/PCI/K1/II/22</t>
  </si>
  <si>
    <t>403401</t>
  </si>
  <si>
    <t xml:space="preserve">Pengiriman Barang Tujuan Grogol  (DO/W6/2022/01/00A94), JO.0116/01/2022                                 CDD                </t>
  </si>
  <si>
    <t>Grogol</t>
  </si>
  <si>
    <t xml:space="preserve"> 083/PCI/K1/II/22</t>
  </si>
  <si>
    <t>403403</t>
  </si>
  <si>
    <t xml:space="preserve">Pengiriman Barang Tujuan Cileungsi  (DO/W6/2022/01/00B1A), JO.0120/01/2022                                 CDD                </t>
  </si>
  <si>
    <t>Cileungsi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</si>
  <si>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Delapan Ratus Delapan Ribu Rupiah</t>
    </r>
  </si>
  <si>
    <t xml:space="preserve"> 084/PCI/K1/II/22</t>
  </si>
  <si>
    <t>402883</t>
  </si>
  <si>
    <t xml:space="preserve">Pengiriman Barang Tujuan Tangerang  (DO/W6/2022/01/008EA/R/01), JO.097/01/2022                                 CDD                </t>
  </si>
  <si>
    <t xml:space="preserve"> 085/PCI/K1/II/22</t>
  </si>
  <si>
    <t>402881</t>
  </si>
  <si>
    <t xml:space="preserve">Pengiriman Barang Tujuan Tangerang  (DO/W6/2022/01/006F7), JO.081/01/2022                                 CDD                </t>
  </si>
  <si>
    <t xml:space="preserve"> 086/PCI/K1/II/22</t>
  </si>
  <si>
    <t>403873</t>
  </si>
  <si>
    <t xml:space="preserve">Pengiriman Barang Tujuan Bekasi  (DO/W6/2021/12/014A4/R/01), JO.0821/12/2021                                 CDD                </t>
  </si>
  <si>
    <t>: PT. Pratama Trans Logistik</t>
  </si>
  <si>
    <t>:  Bpk. Novril</t>
  </si>
  <si>
    <t xml:space="preserve"> 087/PCI/K1/II/22</t>
  </si>
  <si>
    <t xml:space="preserve"> 07 Februari 2022</t>
  </si>
  <si>
    <t>21 Februari 2022</t>
  </si>
  <si>
    <t>0801</t>
  </si>
  <si>
    <t>Pengiriman Barang Tujuan PT. Pertamina Hulu</t>
  </si>
  <si>
    <t>Kalimantan Timur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</si>
  <si>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Empat Juta Enam Ratus Sembilan Puluh Delapan Ribu Lima Ratus Empat Puuh Rupiah.</t>
    </r>
  </si>
  <si>
    <t xml:space="preserve"> INVOICE</t>
  </si>
  <si>
    <t xml:space="preserve"> 09 Februari 2022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</si>
  <si>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Enam Juta Tujuh Ratus Sembilan Puluh Dua Ribu Tujuh Puluh Sembilan Rupiah.</t>
    </r>
  </si>
  <si>
    <t xml:space="preserve"> 088/PCI/K1/II/22</t>
  </si>
  <si>
    <t>: PT. Jalur Nugraha Eka Logistik</t>
  </si>
  <si>
    <t xml:space="preserve"> 089/PCI/K1/II/22</t>
  </si>
  <si>
    <t xml:space="preserve"> 07 Maret 2022</t>
  </si>
  <si>
    <t>0165</t>
  </si>
  <si>
    <t>Pengiriman Barang Tujuan PT. MNC SKY Vision</t>
  </si>
  <si>
    <t>Pontianak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</si>
  <si>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Delapan Ratus Enam Puluh Dua Ribu Tujuh Ratus Delapan Puluh Lima Rupiah.</t>
    </r>
  </si>
  <si>
    <t>BATAM</t>
  </si>
  <si>
    <t>01 - 20 Januari 2022</t>
  </si>
  <si>
    <t xml:space="preserve">PENGIRIMAN BARANG TUJUAN BATAM </t>
  </si>
  <si>
    <t>DMP BTH (BATAM)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</si>
  <si>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Lima Ratus Empat Puluh Empat Juta Tiga Ratus Enam Ribu Seratus Dua Puluh Empat Rupiah.</t>
    </r>
  </si>
  <si>
    <t xml:space="preserve">Invoice </t>
  </si>
  <si>
    <t xml:space="preserve"> 090/PCI/K1/II/22</t>
  </si>
  <si>
    <t xml:space="preserve"> 08 Februari 2022</t>
  </si>
  <si>
    <t>DESTINATION</t>
  </si>
  <si>
    <t xml:space="preserve"> 091/PCI/K1/II/22</t>
  </si>
  <si>
    <t xml:space="preserve"> 01 Maret 2022</t>
  </si>
  <si>
    <t>404506</t>
  </si>
  <si>
    <t xml:space="preserve">Pengiriman Barang Tujuan Tangerang  (DO/W6/2022/01/0178B/R/01), JO.0242/01/2022                                 CDD Long               </t>
  </si>
  <si>
    <t xml:space="preserve">Tangerang </t>
  </si>
  <si>
    <t xml:space="preserve"> 092/PCI/K1/II/22</t>
  </si>
  <si>
    <t>404504</t>
  </si>
  <si>
    <t xml:space="preserve">Pengiriman Barang Tujuan  Tangerang  (DO/W6/2022/01/0178C), JO.0241/01/2022                                 CDD Long               </t>
  </si>
  <si>
    <t xml:space="preserve"> 093/PCI/K1/II/22</t>
  </si>
  <si>
    <t>403446</t>
  </si>
  <si>
    <t xml:space="preserve">Pengiriman Barang Tujuan  Tambun  (DO/W6/2022/01/01513), JO.0209/01/2022                                 CDD            </t>
  </si>
  <si>
    <t xml:space="preserve"> 094/PCI/K1/II/22</t>
  </si>
  <si>
    <t>403444</t>
  </si>
  <si>
    <t>Jak Tim</t>
  </si>
  <si>
    <t xml:space="preserve">Pengiriman Barang Tujuan  Jak Tim  (DO/W6/2022/01/01518), JO.0197/01/2022                                 CDE            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</si>
  <si>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Tujuh Ratus Tujuh Ribu Rupiah</t>
    </r>
  </si>
  <si>
    <t xml:space="preserve"> 095/PCI/K1/II/22</t>
  </si>
  <si>
    <t>404509</t>
  </si>
  <si>
    <t xml:space="preserve">Pengiriman Barang Tujuan  Cikarang  (DO/W6/2022/01/013CA), JO.0259/02/2022                                 CDD Long            </t>
  </si>
  <si>
    <t>Cikarang</t>
  </si>
  <si>
    <t xml:space="preserve"> 096/PCI/K1/II/22</t>
  </si>
  <si>
    <t>403450</t>
  </si>
  <si>
    <t xml:space="preserve">Pengiriman Barang Tanjung Priok  (DO/W6/2022/01/016C3), JO.0237/01/2022                                 CDE         </t>
  </si>
  <si>
    <t xml:space="preserve">Tanjung Priok  </t>
  </si>
  <si>
    <t xml:space="preserve"> 097/PCI/K1/II/22</t>
  </si>
  <si>
    <t>403448</t>
  </si>
  <si>
    <t xml:space="preserve">Pengiriman Barang Bekasi  (DO/W6/2022/01/01406), JO.0211/01/2022                                 CDD Long         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</si>
  <si>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Sepuluh Ribu Rupiah</t>
    </r>
  </si>
  <si>
    <t xml:space="preserve"> 098/PCI/K1/II/22</t>
  </si>
  <si>
    <t>403449</t>
  </si>
  <si>
    <t xml:space="preserve">Pengiriman Barang Grogol (DO/W6/2022/01/01474), JO.0236/01/2022                                 CDE     </t>
  </si>
  <si>
    <t xml:space="preserve"> 099/PCI/K1/II/22</t>
  </si>
  <si>
    <t>403290</t>
  </si>
  <si>
    <t xml:space="preserve">Pengiriman Barang Palembang (DO/W6/2022/01/00C7C), JO.0132/01/2022                                 Wing Box     </t>
  </si>
  <si>
    <t>Palembang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</si>
  <si>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Enam Juta Lima Ratus Dua Puluh Delapan Ribu Rupiah</t>
    </r>
  </si>
  <si>
    <t xml:space="preserve"> 100/PCI/K1/II/22</t>
  </si>
  <si>
    <t>403298</t>
  </si>
  <si>
    <t xml:space="preserve">Pengiriman Barang Bogor (DO/W6/2022/01/010FD), JO.0170/01/2022                                 CDE   </t>
  </si>
  <si>
    <t xml:space="preserve"> 101/PCI/K1/II/22</t>
  </si>
  <si>
    <t>403299</t>
  </si>
  <si>
    <t xml:space="preserve">Pengiriman Barang Lampung (DO/W6/2022/01/011DD), JO.0180/01/2022                                 WingBox   </t>
  </si>
  <si>
    <t>Lampung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</si>
  <si>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Empat Juta Sembilan Ratus Sembilah Puluh Delapan Ribu Rupiah</t>
    </r>
  </si>
  <si>
    <t xml:space="preserve"> 102/PCI/K1/II/22</t>
  </si>
  <si>
    <t>403447</t>
  </si>
  <si>
    <t xml:space="preserve">Pengiriman Barang Pademangan (DO/W6/2022/01/0150B), JO.0210/01/2022                                 CDD   </t>
  </si>
  <si>
    <t>Pademangan</t>
  </si>
  <si>
    <t xml:space="preserve"> 103/PCI/K1/II/22</t>
  </si>
  <si>
    <t>403445</t>
  </si>
  <si>
    <t xml:space="preserve">Pengiriman Barang Tangerang (DO/W6/2022/01/01514), JO.0198/01/2022                                 CDD Long  </t>
  </si>
  <si>
    <t>: PT Link Pasifik</t>
  </si>
  <si>
    <t xml:space="preserve">  Jl. Gading Batavia N Jakarta No. 14310 RT. 10 RW. 7</t>
  </si>
  <si>
    <t xml:space="preserve">  Kelapa Gading - Jakarta 14240</t>
  </si>
  <si>
    <t>PPn 1%</t>
  </si>
  <si>
    <t>PPh Pasal 23 2%</t>
  </si>
  <si>
    <t xml:space="preserve"> 23 Februari 2022</t>
  </si>
  <si>
    <t>0182</t>
  </si>
  <si>
    <t>Pengiriman Barang Tujuan Nalco USA                                    (AWB No. 1412357822)</t>
  </si>
  <si>
    <t>USA</t>
  </si>
  <si>
    <r>
      <t xml:space="preserve">Say </t>
    </r>
    <r>
      <rPr>
        <b/>
        <i/>
        <sz val="11"/>
        <color theme="1"/>
        <rFont val="Calibri"/>
        <family val="2"/>
        <scheme val="minor"/>
      </rPr>
      <t>:  Dua Juta Tiga Ratus Tujuh Puluh Enam Ribu Rupiah.</t>
    </r>
  </si>
  <si>
    <t xml:space="preserve"> 105/PCI/K1/II/22</t>
  </si>
  <si>
    <t>0269</t>
  </si>
  <si>
    <t>Pengiriman Barang Tujuan Nalco Sinagapore                                    (AWB No. 27441507212)</t>
  </si>
  <si>
    <t>Singapore</t>
  </si>
  <si>
    <r>
      <t xml:space="preserve">Say </t>
    </r>
    <r>
      <rPr>
        <b/>
        <i/>
        <sz val="11"/>
        <color theme="1"/>
        <rFont val="Calibri"/>
        <family val="2"/>
        <scheme val="minor"/>
      </rPr>
      <t>:  Satu Juta Dua Ratus Delapan Puluh Tujuh Ribu Rupiah.</t>
    </r>
  </si>
  <si>
    <t xml:space="preserve"> 104/PCI/K1/II/22</t>
  </si>
  <si>
    <t xml:space="preserve"> 106/PCI/K1/II/22</t>
  </si>
  <si>
    <t>0250</t>
  </si>
  <si>
    <t xml:space="preserve"> 09 Maret 2022</t>
  </si>
  <si>
    <t>Pengiriman Barang Tujuan M034 Resindah Park Mall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</si>
  <si>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Juta Sembilan Ribu Empat Ratus Enam Rupiah.</t>
    </r>
  </si>
  <si>
    <t xml:space="preserve"> 107/PCI/K1/II/22</t>
  </si>
  <si>
    <t>0285</t>
  </si>
  <si>
    <t>Pengiriman Barang Tujuan R002 Fatmawati</t>
  </si>
  <si>
    <t>Ruko Asera Blok 1S-20 No.26</t>
  </si>
  <si>
    <t>: PT. Indofarma Global Medika</t>
  </si>
  <si>
    <t xml:space="preserve"> Jl. Indofarma No. 1 Cibitung </t>
  </si>
  <si>
    <t>Cikarang Barat, Bekasi 17530</t>
  </si>
  <si>
    <t>0137</t>
  </si>
  <si>
    <t>PO</t>
  </si>
  <si>
    <t>Pengiriman Barang Tujuan IGM Denpasar</t>
  </si>
  <si>
    <t>Denpasar</t>
  </si>
  <si>
    <t>PPN 1 %</t>
  </si>
  <si>
    <t xml:space="preserve">DP   </t>
  </si>
  <si>
    <t xml:space="preserve">Pelunasan </t>
  </si>
  <si>
    <r>
      <t xml:space="preserve">Say </t>
    </r>
    <r>
      <rPr>
        <b/>
        <i/>
        <sz val="12"/>
        <color theme="1"/>
        <rFont val="Calibri"/>
        <family val="2"/>
        <scheme val="minor"/>
      </rPr>
      <t>: Satu Juta Lima Ratus Lima Belas Ribu Rupiah.</t>
    </r>
  </si>
  <si>
    <t xml:space="preserve"> 108/PCI/K1/II/22</t>
  </si>
  <si>
    <t>Pengiriman Barang Tujuan IGM Mataram</t>
  </si>
  <si>
    <t>Mataram</t>
  </si>
  <si>
    <t>Pengiriman Barang Tujuan IGM Malang</t>
  </si>
  <si>
    <t>Malang</t>
  </si>
  <si>
    <t>Pengiriman Barang Tujuan IGM Jember</t>
  </si>
  <si>
    <t>Jember</t>
  </si>
  <si>
    <r>
      <t xml:space="preserve">Say </t>
    </r>
    <r>
      <rPr>
        <b/>
        <i/>
        <sz val="12"/>
        <color theme="1"/>
        <rFont val="Calibri"/>
        <family val="2"/>
        <scheme val="minor"/>
      </rPr>
      <t>: Dua Juta Sembilan Ratus Dua Puluh Enam Ribu Empat Ratus Tujuh Puluh Lima Rupiah</t>
    </r>
  </si>
  <si>
    <t xml:space="preserve"> 109/PCI/K1/II/22</t>
  </si>
  <si>
    <t xml:space="preserve">INVOICE </t>
  </si>
  <si>
    <t xml:space="preserve"> 110/PCI/K1/II/22</t>
  </si>
  <si>
    <t>CDE</t>
  </si>
  <si>
    <t>0249</t>
  </si>
  <si>
    <t>Pengiriman Barang Tujuan M029 Plaza Ambarukmo</t>
  </si>
  <si>
    <t>Pengiriman Barang Tujuan M065 Hartono Mall Jogja</t>
  </si>
  <si>
    <t>Jogja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</si>
  <si>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Delapan Puluh Tujuh Ribu Enam Ratus Dua Puluh Empat Rupiah.</t>
    </r>
  </si>
  <si>
    <t xml:space="preserve"> Jakarta</t>
  </si>
  <si>
    <t>0302</t>
  </si>
  <si>
    <t>Trucking Pengiriman Barang Tujuan PT. Duhita Dwi Manunggal Jakarta                                 Grandmax ( B 1698 URX)</t>
  </si>
  <si>
    <t>Jakarta Utara</t>
  </si>
  <si>
    <t>batal pakai ppn dan ganti nama PT. triton</t>
  </si>
  <si>
    <t>BCA-IDR</t>
  </si>
  <si>
    <t>A/C : 521-137-0492</t>
  </si>
  <si>
    <t>A/N : M. IMAM ATAU HENRY TIRTASAPUTRA JUNIOR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</si>
  <si>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Empat Ratus Sembilan Puluh Lima Ribu Rupiah.</t>
    </r>
  </si>
  <si>
    <t>: PT.Triton Internasional</t>
  </si>
  <si>
    <t xml:space="preserve"> 112/PCI/K1/II/22</t>
  </si>
  <si>
    <t xml:space="preserve"> 10 Februari 2022</t>
  </si>
  <si>
    <t xml:space="preserve"> 10 Maret 2022</t>
  </si>
  <si>
    <t>0287</t>
  </si>
  <si>
    <t>: PT. SITC Logistick Indonesia</t>
  </si>
  <si>
    <t xml:space="preserve"> 113/PCI/K1/II/22</t>
  </si>
  <si>
    <t>28 Februari 2022</t>
  </si>
  <si>
    <t>0349</t>
  </si>
  <si>
    <t>China</t>
  </si>
  <si>
    <t xml:space="preserve"> TARAKAN</t>
  </si>
  <si>
    <t>PENGIRIMAN BARANG TUJUAN JAKARTA - TARAKAN</t>
  </si>
  <si>
    <t>DMP TRK (TARAKAN)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</si>
  <si>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Lima Juta Lima Ratus Tiga Belas Ribu Lima Ratus Delapan Rupiah.</t>
    </r>
  </si>
  <si>
    <t xml:space="preserve"> 15 Februari 2022</t>
  </si>
  <si>
    <t>PENGIRIMAN BARANG TUJUAN SURABAYA - TARAKAN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</si>
  <si>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Belas Juta Dua Ratus Enam Puluh Tujuh Ribu Tujuh Ratus Sembilan Puluh Satu Ribu Rupiah</t>
    </r>
  </si>
  <si>
    <t xml:space="preserve"> 114/PCI/K1/II/22</t>
  </si>
  <si>
    <t>TERNATE</t>
  </si>
  <si>
    <t>PENGIRIMAN BARANG TUJUAN TERNATE</t>
  </si>
  <si>
    <t>DMP TTE (TERNATE)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</si>
  <si>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Puluh Enam Juta Tiga Ratus Tujuh Puluh Enam Ribu Seratus Tiga Puluh Rupiah.</t>
    </r>
  </si>
  <si>
    <t xml:space="preserve"> 115/PCI/K1/II/22</t>
  </si>
  <si>
    <t>PONTIANAK</t>
  </si>
  <si>
    <t>01-14 Januari 22</t>
  </si>
  <si>
    <t>PENGIIRMAN BARANG TUJUAN PONTIANAK</t>
  </si>
  <si>
    <t>DMP PNK (PONTIANAK)</t>
  </si>
  <si>
    <t xml:space="preserve"> 116/PCI/K1/II/22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</si>
  <si>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Ratus Lima Puluh Tujuh Juta Tiga Ratus Ribu Dua Ratus Empat Puluh  Empat Rupiah.</t>
    </r>
  </si>
  <si>
    <t>Pengurusan Pembuatan Dokumen Pabeanan</t>
  </si>
  <si>
    <t xml:space="preserve"> 117/PCI/K1/II/22</t>
  </si>
  <si>
    <t>PPN 10%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</si>
  <si>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Puluh Dua Juta Empat Ratus Ribu Rupiah.</t>
    </r>
  </si>
  <si>
    <t xml:space="preserve"> 111/PCI/K1/II/22</t>
  </si>
  <si>
    <t>: PT. Galaksi Mandiri Utama</t>
  </si>
  <si>
    <t>Pengiriman Barang Tujuan PT. Galaksi Mandiri Utama</t>
  </si>
  <si>
    <t xml:space="preserve"> 16 Februari 2022</t>
  </si>
  <si>
    <t xml:space="preserve"> 118/PCI/K1/II/22</t>
  </si>
  <si>
    <t>:  Bpk. Widodo</t>
  </si>
  <si>
    <t>0382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</si>
  <si>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Delapan Ratus Dua Puluh Satu Ribu Seratus Enam Rupiah.</t>
    </r>
  </si>
  <si>
    <t xml:space="preserve"> 119/PCI/K1/II/22</t>
  </si>
  <si>
    <t xml:space="preserve"> 17 Februari 2022</t>
  </si>
  <si>
    <t xml:space="preserve"> 17 Maret 2022</t>
  </si>
  <si>
    <t>0126</t>
  </si>
  <si>
    <t xml:space="preserve"> 120/PCI/K1/II/22</t>
  </si>
  <si>
    <t>0366</t>
  </si>
  <si>
    <t xml:space="preserve"> 121/PCI/K1/II/22</t>
  </si>
  <si>
    <t>CDD</t>
  </si>
  <si>
    <t>0125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</si>
  <si>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Juta Enam Ratus Tujuh Puluh Lima  Ribu Tujuh Ratus Empat Puluh Dua Rupiah.</t>
    </r>
  </si>
  <si>
    <t xml:space="preserve"> 122/PCI/K1/II/22</t>
  </si>
  <si>
    <t>0336</t>
  </si>
  <si>
    <t xml:space="preserve"> 123/PCI/K1/II/22</t>
  </si>
  <si>
    <t>0372</t>
  </si>
  <si>
    <t>Pengiriman Barang Tujuan M025 Riau Bandung</t>
  </si>
  <si>
    <t>Pengiriman Barang Tujuan M036 Paskal Hypersquare Bandung</t>
  </si>
  <si>
    <t>Pengiriman Barang Tujuan R011 Marugame Kitchen Jogja City Mall</t>
  </si>
  <si>
    <t xml:space="preserve"> 125/PCI/K1/II/22</t>
  </si>
  <si>
    <t xml:space="preserve"> 21 Februari 2022</t>
  </si>
  <si>
    <t>07 Maret 2022</t>
  </si>
  <si>
    <t>0413</t>
  </si>
  <si>
    <t>Pengiriman Barang Tujuan PT. Othori Indonesia</t>
  </si>
  <si>
    <t>Cilegon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</si>
  <si>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Satu Juta Enam Ratus Delapan Puluh Tiga Ribu Rupiah.</t>
    </r>
  </si>
  <si>
    <t>15-31 Januari 22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</si>
  <si>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Ratus Delapan Puluh Satu Juta Enam Ratus Enam Puluh Empat Ribu Enam Ratus Tiga Belas Rupiah.</t>
    </r>
  </si>
  <si>
    <t xml:space="preserve"> 126/PCI/K1/II/22</t>
  </si>
  <si>
    <t xml:space="preserve"> 22 Februari 2022</t>
  </si>
  <si>
    <t>: PT. MULTISTRAN ENGINEERING</t>
  </si>
  <si>
    <t xml:space="preserve">  Ciputat Indah Permai Blok A-1 </t>
  </si>
  <si>
    <t xml:space="preserve">  Jl. Ir. H Juanda No. 50 Ciputat 15419</t>
  </si>
  <si>
    <t xml:space="preserve"> 127/PCI/K1/II/22</t>
  </si>
  <si>
    <t xml:space="preserve"> 08 Maret 2022</t>
  </si>
  <si>
    <t>0324</t>
  </si>
  <si>
    <t>Trucking Pengiriman Barang Tujuan Bali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</si>
  <si>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Belas Juta Delapan Ratus Tujuh Puluh Ribu Rupiah.</t>
    </r>
  </si>
  <si>
    <t xml:space="preserve"> 23 Maret 2022</t>
  </si>
  <si>
    <t>0373</t>
  </si>
  <si>
    <t xml:space="preserve"> 128/PCI/K1/II/22</t>
  </si>
  <si>
    <t xml:space="preserve"> 129/PCI/K1/II/22</t>
  </si>
  <si>
    <t>0387</t>
  </si>
  <si>
    <t xml:space="preserve"> 130/PCI/K1/II/22</t>
  </si>
  <si>
    <t>0401</t>
  </si>
  <si>
    <t>Karawang</t>
  </si>
  <si>
    <t>Pengiriman Barang Tujuan M070 Buah Batu Bandung</t>
  </si>
  <si>
    <t>Pengiriman Barang Tujuan M044 Paris Van Java</t>
  </si>
  <si>
    <t xml:space="preserve"> 131/PCI/K1/II/22</t>
  </si>
  <si>
    <t xml:space="preserve"> 24 Maret 2022</t>
  </si>
  <si>
    <t>0447</t>
  </si>
  <si>
    <t xml:space="preserve"> 132/PCI/K1/II/22</t>
  </si>
  <si>
    <t>0386</t>
  </si>
  <si>
    <t>Pengiriman Barang Tujuan M021 Paragon Mall</t>
  </si>
  <si>
    <t>Semarang</t>
  </si>
  <si>
    <t>Pengiriman Barang Tujuan M072 Cirebon Super Block</t>
  </si>
  <si>
    <t>Cirebon</t>
  </si>
  <si>
    <t xml:space="preserve"> 133/PCI/K1/II/22</t>
  </si>
  <si>
    <t>0458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</si>
</sst>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-* #,##0.00_-;\-* #,##0.00_-;_-* &quot;-&quot;??_-;_-@_-"/>
    <numFmt numFmtId="164" formatCode="_(&quot;Rp&quot;* #,##0_);_(&quot;Rp&quot;* \(#,##0\);_(&quot;Rp&quot;* &quot;-&quot;_);_(@_)"/>
    <numFmt numFmtId="165" formatCode="_(* #,##0_);_(* \(#,##0\);_(* &quot;-&quot;_);_(@_)"/>
    <numFmt numFmtId="166" formatCode="_(* #,##0.00_);_(* \(#,##0.00\);_(* &quot;-&quot;??_);_(@_)"/>
    <numFmt numFmtId="167" formatCode="_(* #,##0_);_(* \(#,##0\);_(* &quot;-&quot;??_);_(@_)"/>
    <numFmt numFmtId="168" formatCode="[$-F800]dddd\,\ mmmm\ dd\,\ yyyy"/>
    <numFmt numFmtId="169" formatCode="_-* #,##0_-;\-* #,##0_-;_-* &quot;-&quot;??_-;_-@_-"/>
    <numFmt numFmtId="170" formatCode="[$-421]dd\ mmmm\ yyyy;@"/>
    <numFmt numFmtId="171" formatCode="[$-409]d\-mmm\-yy;@"/>
    <numFmt numFmtId="172" formatCode="dd/mm/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70C0"/>
      <name val="Calibri"/>
      <family val="2"/>
      <charset val="1"/>
      <scheme val="minor"/>
    </font>
    <font>
      <b/>
      <sz val="16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6"/>
      <color theme="2" tint="-0.749992370372631"/>
      <name val="Calibri"/>
      <family val="2"/>
      <scheme val="minor"/>
    </font>
    <font>
      <sz val="11"/>
      <color theme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2">
    <xf numFmtId="0" fontId="0" fillId="0" borderId="0" xfId="0"/>
    <xf numFmtId="0" fontId="2" fillId="0" borderId="0" xfId="0" applyFont="1"/>
    <xf numFmtId="0" fontId="3" fillId="0" borderId="0" xfId="0" applyFont="1"/>
    <xf numFmtId="167" fontId="3" fillId="0" borderId="0" xfId="1" applyNumberFormat="1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vertical="center"/>
    </xf>
    <xf numFmtId="167" fontId="3" fillId="0" borderId="0" xfId="1" applyNumberFormat="1" applyFont="1" applyAlignment="1">
      <alignment horizontal="center"/>
    </xf>
    <xf numFmtId="0" fontId="7" fillId="0" borderId="0" xfId="0" applyFont="1"/>
    <xf numFmtId="168" fontId="3" fillId="0" borderId="0" xfId="0" quotePrefix="1" applyNumberFormat="1" applyFont="1"/>
    <xf numFmtId="0" fontId="2" fillId="0" borderId="0" xfId="0" quotePrefix="1" applyFont="1"/>
    <xf numFmtId="0" fontId="3" fillId="0" borderId="0" xfId="0" applyFont="1" applyBorder="1"/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15" fontId="3" fillId="3" borderId="10" xfId="0" quotePrefix="1" applyNumberFormat="1" applyFont="1" applyFill="1" applyBorder="1" applyAlignment="1">
      <alignment horizontal="center" vertical="center"/>
    </xf>
    <xf numFmtId="0" fontId="3" fillId="3" borderId="10" xfId="0" quotePrefix="1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 wrapText="1"/>
    </xf>
    <xf numFmtId="167" fontId="3" fillId="3" borderId="10" xfId="1" applyNumberFormat="1" applyFont="1" applyFill="1" applyBorder="1" applyAlignment="1">
      <alignment horizontal="center" vertical="center" wrapText="1"/>
    </xf>
    <xf numFmtId="0" fontId="3" fillId="3" borderId="11" xfId="1" applyNumberFormat="1" applyFont="1" applyFill="1" applyBorder="1" applyAlignment="1">
      <alignment horizontal="center" vertical="center" wrapText="1"/>
    </xf>
    <xf numFmtId="0" fontId="3" fillId="3" borderId="12" xfId="1" applyNumberFormat="1" applyFont="1" applyFill="1" applyBorder="1" applyAlignment="1">
      <alignment horizontal="center" vertical="center" wrapText="1"/>
    </xf>
    <xf numFmtId="167" fontId="3" fillId="3" borderId="14" xfId="0" applyNumberFormat="1" applyFont="1" applyFill="1" applyBorder="1" applyAlignment="1">
      <alignment vertical="center"/>
    </xf>
    <xf numFmtId="165" fontId="3" fillId="0" borderId="18" xfId="0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/>
    <xf numFmtId="0" fontId="2" fillId="0" borderId="0" xfId="0" applyFont="1" applyAlignment="1">
      <alignment horizontal="center" vertical="center"/>
    </xf>
    <xf numFmtId="167" fontId="3" fillId="0" borderId="0" xfId="1" applyNumberFormat="1" applyFont="1" applyAlignment="1">
      <alignment horizontal="center" vertical="center"/>
    </xf>
    <xf numFmtId="167" fontId="2" fillId="0" borderId="0" xfId="1" applyNumberFormat="1" applyFont="1" applyAlignment="1">
      <alignment horizontal="left" vertical="center"/>
    </xf>
    <xf numFmtId="165" fontId="3" fillId="3" borderId="0" xfId="0" applyNumberFormat="1" applyFont="1" applyFill="1"/>
    <xf numFmtId="0" fontId="3" fillId="3" borderId="0" xfId="0" applyFont="1" applyFill="1"/>
    <xf numFmtId="167" fontId="2" fillId="0" borderId="19" xfId="1" applyNumberFormat="1" applyFont="1" applyBorder="1" applyAlignment="1">
      <alignment horizontal="left" vertical="center"/>
    </xf>
    <xf numFmtId="164" fontId="3" fillId="0" borderId="19" xfId="0" applyNumberFormat="1" applyFont="1" applyBorder="1" applyAlignment="1">
      <alignment horizontal="center" vertical="center"/>
    </xf>
    <xf numFmtId="167" fontId="2" fillId="0" borderId="0" xfId="1" applyNumberFormat="1" applyFont="1"/>
    <xf numFmtId="164" fontId="2" fillId="0" borderId="0" xfId="0" applyNumberFormat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2" fillId="0" borderId="0" xfId="0" applyFont="1" applyBorder="1"/>
    <xf numFmtId="0" fontId="10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10" fillId="0" borderId="0" xfId="0" quotePrefix="1" applyFont="1" applyAlignment="1">
      <alignment horizontal="left"/>
    </xf>
    <xf numFmtId="0" fontId="2" fillId="0" borderId="0" xfId="0" quotePrefix="1" applyFont="1" applyBorder="1" applyAlignment="1">
      <alignment horizontal="left"/>
    </xf>
    <xf numFmtId="0" fontId="2" fillId="0" borderId="0" xfId="0" quotePrefix="1" applyFont="1" applyAlignment="1">
      <alignment horizontal="lef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19" xfId="0" applyFont="1" applyBorder="1"/>
    <xf numFmtId="167" fontId="3" fillId="0" borderId="19" xfId="1" applyNumberFormat="1" applyFont="1" applyBorder="1"/>
    <xf numFmtId="0" fontId="3" fillId="0" borderId="0" xfId="0" quotePrefix="1" applyFont="1"/>
    <xf numFmtId="0" fontId="2" fillId="2" borderId="6" xfId="0" applyFont="1" applyFill="1" applyBorder="1" applyAlignment="1">
      <alignment horizontal="center" vertical="center"/>
    </xf>
    <xf numFmtId="15" fontId="3" fillId="3" borderId="11" xfId="0" quotePrefix="1" applyNumberFormat="1" applyFont="1" applyFill="1" applyBorder="1" applyAlignment="1">
      <alignment horizontal="center" vertical="center"/>
    </xf>
    <xf numFmtId="0" fontId="3" fillId="3" borderId="11" xfId="0" quotePrefix="1" applyNumberFormat="1" applyFont="1" applyFill="1" applyBorder="1" applyAlignment="1">
      <alignment horizontal="center" vertical="center" wrapText="1"/>
    </xf>
    <xf numFmtId="167" fontId="3" fillId="3" borderId="20" xfId="1" applyNumberFormat="1" applyFont="1" applyFill="1" applyBorder="1" applyAlignment="1">
      <alignment horizontal="center" vertical="center" wrapText="1"/>
    </xf>
    <xf numFmtId="167" fontId="11" fillId="3" borderId="11" xfId="1" applyNumberFormat="1" applyFont="1" applyFill="1" applyBorder="1" applyAlignment="1">
      <alignment horizontal="center" vertical="center" wrapText="1"/>
    </xf>
    <xf numFmtId="0" fontId="3" fillId="3" borderId="20" xfId="1" applyNumberFormat="1" applyFont="1" applyFill="1" applyBorder="1" applyAlignment="1">
      <alignment horizontal="center" vertical="center" wrapText="1"/>
    </xf>
    <xf numFmtId="167" fontId="3" fillId="0" borderId="21" xfId="1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1" applyNumberFormat="1" applyFont="1" applyAlignment="1">
      <alignment horizontal="left" vertical="center"/>
    </xf>
    <xf numFmtId="0" fontId="2" fillId="0" borderId="19" xfId="1" applyNumberFormat="1" applyFont="1" applyBorder="1" applyAlignment="1">
      <alignment horizontal="left" vertical="center"/>
    </xf>
    <xf numFmtId="164" fontId="3" fillId="0" borderId="0" xfId="0" applyNumberFormat="1" applyFont="1"/>
    <xf numFmtId="167" fontId="3" fillId="3" borderId="11" xfId="1" applyNumberFormat="1" applyFont="1" applyFill="1" applyBorder="1" applyAlignment="1">
      <alignment horizontal="center" vertical="center" wrapText="1"/>
    </xf>
    <xf numFmtId="167" fontId="2" fillId="0" borderId="19" xfId="1" applyNumberFormat="1" applyFont="1" applyBorder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center" vertical="center"/>
    </xf>
    <xf numFmtId="169" fontId="3" fillId="0" borderId="0" xfId="2" applyNumberFormat="1" applyFont="1"/>
    <xf numFmtId="169" fontId="3" fillId="0" borderId="0" xfId="0" applyNumberFormat="1" applyFont="1"/>
    <xf numFmtId="0" fontId="2" fillId="2" borderId="6" xfId="0" applyFont="1" applyFill="1" applyBorder="1" applyAlignment="1">
      <alignment horizontal="center" vertical="center"/>
    </xf>
    <xf numFmtId="167" fontId="3" fillId="0" borderId="21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7" fontId="3" fillId="0" borderId="0" xfId="1" applyNumberFormat="1" applyFont="1" applyAlignment="1">
      <alignment horizontal="left"/>
    </xf>
    <xf numFmtId="1" fontId="3" fillId="3" borderId="11" xfId="1" applyNumberFormat="1" applyFont="1" applyFill="1" applyBorder="1" applyAlignment="1">
      <alignment horizontal="center" vertical="center" wrapText="1"/>
    </xf>
    <xf numFmtId="1" fontId="3" fillId="3" borderId="20" xfId="1" applyNumberFormat="1" applyFont="1" applyFill="1" applyBorder="1" applyAlignment="1">
      <alignment horizontal="center" vertical="center" wrapText="1"/>
    </xf>
    <xf numFmtId="167" fontId="12" fillId="0" borderId="0" xfId="1" applyNumberFormat="1" applyFont="1" applyBorder="1" applyAlignment="1">
      <alignment horizontal="left" vertical="center"/>
    </xf>
    <xf numFmtId="167" fontId="3" fillId="0" borderId="0" xfId="1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7" fontId="3" fillId="0" borderId="14" xfId="1" applyNumberFormat="1" applyFont="1" applyBorder="1" applyAlignment="1">
      <alignment horizontal="center" vertical="center"/>
    </xf>
    <xf numFmtId="49" fontId="3" fillId="3" borderId="11" xfId="0" quotePrefix="1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7" fontId="3" fillId="0" borderId="21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3" borderId="27" xfId="1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3" fillId="3" borderId="11" xfId="0" quotePrefix="1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7" fontId="3" fillId="0" borderId="21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14" fillId="0" borderId="0" xfId="0" applyFont="1"/>
    <xf numFmtId="167" fontId="0" fillId="0" borderId="0" xfId="1" applyNumberFormat="1" applyFont="1"/>
    <xf numFmtId="0" fontId="0" fillId="0" borderId="19" xfId="0" applyBorder="1"/>
    <xf numFmtId="167" fontId="0" fillId="0" borderId="19" xfId="1" applyNumberFormat="1" applyFont="1" applyBorder="1"/>
    <xf numFmtId="167" fontId="0" fillId="0" borderId="0" xfId="1" applyNumberFormat="1" applyFont="1" applyAlignment="1">
      <alignment horizontal="center"/>
    </xf>
    <xf numFmtId="0" fontId="0" fillId="0" borderId="0" xfId="0" applyAlignment="1"/>
    <xf numFmtId="170" fontId="3" fillId="0" borderId="0" xfId="0" quotePrefix="1" applyNumberFormat="1" applyFont="1"/>
    <xf numFmtId="168" fontId="14" fillId="0" borderId="0" xfId="0" quotePrefix="1" applyNumberFormat="1" applyFont="1" applyAlignment="1">
      <alignment horizontal="left"/>
    </xf>
    <xf numFmtId="168" fontId="0" fillId="0" borderId="0" xfId="0" applyNumberFormat="1" applyAlignment="1">
      <alignment horizontal="left"/>
    </xf>
    <xf numFmtId="0" fontId="14" fillId="2" borderId="4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center"/>
    </xf>
    <xf numFmtId="0" fontId="14" fillId="2" borderId="8" xfId="0" applyFont="1" applyFill="1" applyBorder="1" applyAlignment="1">
      <alignment horizontal="center"/>
    </xf>
    <xf numFmtId="0" fontId="0" fillId="3" borderId="32" xfId="0" applyFill="1" applyBorder="1" applyAlignment="1">
      <alignment horizontal="center" vertical="center"/>
    </xf>
    <xf numFmtId="171" fontId="0" fillId="3" borderId="10" xfId="0" quotePrefix="1" applyNumberFormat="1" applyFill="1" applyBorder="1" applyAlignment="1">
      <alignment horizontal="center" vertical="center"/>
    </xf>
    <xf numFmtId="0" fontId="0" fillId="3" borderId="10" xfId="0" quotePrefix="1" applyNumberForma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quotePrefix="1" applyFill="1" applyBorder="1" applyAlignment="1">
      <alignment horizontal="center" vertical="center"/>
    </xf>
    <xf numFmtId="167" fontId="0" fillId="3" borderId="14" xfId="0" applyNumberFormat="1" applyFill="1" applyBorder="1" applyAlignment="1">
      <alignment vertical="center"/>
    </xf>
    <xf numFmtId="164" fontId="14" fillId="0" borderId="18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67" fontId="0" fillId="0" borderId="0" xfId="1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67" fontId="14" fillId="0" borderId="0" xfId="1" applyNumberFormat="1" applyFont="1" applyAlignment="1">
      <alignment horizontal="left" vertical="center"/>
    </xf>
    <xf numFmtId="167" fontId="14" fillId="0" borderId="19" xfId="1" applyNumberFormat="1" applyFont="1" applyBorder="1" applyAlignment="1">
      <alignment horizontal="left" vertical="center"/>
    </xf>
    <xf numFmtId="164" fontId="0" fillId="0" borderId="19" xfId="0" applyNumberFormat="1" applyBorder="1" applyAlignment="1">
      <alignment horizontal="center" vertical="center"/>
    </xf>
    <xf numFmtId="167" fontId="14" fillId="0" borderId="0" xfId="1" applyNumberFormat="1" applyFont="1"/>
    <xf numFmtId="164" fontId="14" fillId="0" borderId="0" xfId="0" applyNumberFormat="1" applyFont="1"/>
    <xf numFmtId="0" fontId="14" fillId="0" borderId="0" xfId="0" applyFont="1" applyAlignment="1">
      <alignment vertical="center"/>
    </xf>
    <xf numFmtId="0" fontId="17" fillId="0" borderId="0" xfId="0" applyFont="1"/>
    <xf numFmtId="0" fontId="14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4" fillId="0" borderId="0" xfId="0" quotePrefix="1" applyFont="1" applyAlignment="1">
      <alignment horizontal="left"/>
    </xf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 vertical="center"/>
    </xf>
    <xf numFmtId="167" fontId="3" fillId="0" borderId="21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167" fontId="7" fillId="0" borderId="0" xfId="1" applyNumberFormat="1" applyFont="1"/>
    <xf numFmtId="0" fontId="7" fillId="0" borderId="19" xfId="0" applyFont="1" applyBorder="1"/>
    <xf numFmtId="167" fontId="7" fillId="0" borderId="19" xfId="1" applyNumberFormat="1" applyFont="1" applyBorder="1"/>
    <xf numFmtId="0" fontId="7" fillId="0" borderId="0" xfId="0" applyFont="1" applyAlignment="1"/>
    <xf numFmtId="0" fontId="10" fillId="0" borderId="0" xfId="0" quotePrefix="1" applyFont="1"/>
    <xf numFmtId="0" fontId="3" fillId="3" borderId="11" xfId="1" applyNumberFormat="1" applyFont="1" applyFill="1" applyBorder="1" applyAlignment="1">
      <alignment horizontal="center" vertical="center"/>
    </xf>
    <xf numFmtId="0" fontId="3" fillId="3" borderId="22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7" fontId="7" fillId="0" borderId="0" xfId="1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7" fontId="10" fillId="0" borderId="0" xfId="1" applyNumberFormat="1" applyFont="1" applyAlignment="1">
      <alignment horizontal="left" vertical="center"/>
    </xf>
    <xf numFmtId="164" fontId="10" fillId="0" borderId="0" xfId="0" applyNumberFormat="1" applyFont="1" applyAlignment="1">
      <alignment horizontal="center" vertical="center"/>
    </xf>
    <xf numFmtId="167" fontId="10" fillId="0" borderId="19" xfId="1" applyNumberFormat="1" applyFont="1" applyBorder="1"/>
    <xf numFmtId="164" fontId="7" fillId="0" borderId="19" xfId="0" quotePrefix="1" applyNumberFormat="1" applyFont="1" applyBorder="1" applyAlignment="1">
      <alignment horizontal="center" vertical="center"/>
    </xf>
    <xf numFmtId="9" fontId="7" fillId="0" borderId="0" xfId="0" applyNumberFormat="1" applyFont="1"/>
    <xf numFmtId="167" fontId="10" fillId="0" borderId="0" xfId="1" applyNumberFormat="1" applyFont="1"/>
    <xf numFmtId="164" fontId="10" fillId="0" borderId="0" xfId="0" applyNumberFormat="1" applyFont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 applyAlignment="1">
      <alignment horizontal="right"/>
    </xf>
    <xf numFmtId="0" fontId="3" fillId="3" borderId="11" xfId="0" quotePrefix="1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15" fontId="3" fillId="3" borderId="20" xfId="0" quotePrefix="1" applyNumberFormat="1" applyFont="1" applyFill="1" applyBorder="1" applyAlignment="1">
      <alignment horizontal="center" vertical="center"/>
    </xf>
    <xf numFmtId="0" fontId="3" fillId="3" borderId="10" xfId="0" quotePrefix="1" applyNumberFormat="1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0" xfId="1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65" fontId="3" fillId="0" borderId="0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7" fontId="3" fillId="0" borderId="21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167" fontId="3" fillId="0" borderId="21" xfId="1" applyNumberFormat="1" applyFont="1" applyBorder="1" applyAlignment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15" fontId="3" fillId="3" borderId="11" xfId="0" quotePrefix="1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12" fillId="0" borderId="0" xfId="0" applyFont="1"/>
    <xf numFmtId="0" fontId="12" fillId="0" borderId="0" xfId="0" quotePrefix="1" applyFont="1" applyAlignment="1">
      <alignment horizontal="left"/>
    </xf>
    <xf numFmtId="0" fontId="12" fillId="0" borderId="0" xfId="0" applyFont="1" applyAlignment="1">
      <alignment horizontal="left"/>
    </xf>
    <xf numFmtId="0" fontId="21" fillId="0" borderId="0" xfId="0" applyFont="1"/>
    <xf numFmtId="167" fontId="3" fillId="3" borderId="21" xfId="0" applyNumberFormat="1" applyFont="1" applyFill="1" applyBorder="1" applyAlignment="1">
      <alignment horizontal="center" vertical="center"/>
    </xf>
    <xf numFmtId="0" fontId="3" fillId="3" borderId="11" xfId="0" quotePrefix="1" applyFont="1" applyFill="1" applyBorder="1" applyAlignment="1">
      <alignment horizontal="center" vertical="center" wrapText="1"/>
    </xf>
    <xf numFmtId="172" fontId="3" fillId="3" borderId="11" xfId="0" quotePrefix="1" applyNumberFormat="1" applyFont="1" applyFill="1" applyBorder="1" applyAlignment="1">
      <alignment horizontal="center" vertical="center"/>
    </xf>
    <xf numFmtId="168" fontId="3" fillId="0" borderId="0" xfId="0" applyNumberFormat="1" applyFont="1"/>
    <xf numFmtId="0" fontId="3" fillId="0" borderId="0" xfId="0" applyFont="1" applyAlignment="1"/>
    <xf numFmtId="168" fontId="2" fillId="0" borderId="0" xfId="0" quotePrefix="1" applyNumberFormat="1" applyFont="1"/>
    <xf numFmtId="0" fontId="2" fillId="2" borderId="6" xfId="0" applyFont="1" applyFill="1" applyBorder="1" applyAlignment="1">
      <alignment horizontal="center" vertical="center"/>
    </xf>
    <xf numFmtId="167" fontId="3" fillId="0" borderId="21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67" fontId="3" fillId="0" borderId="22" xfId="1" applyNumberFormat="1" applyFont="1" applyBorder="1" applyAlignment="1">
      <alignment horizontal="center" vertical="center"/>
    </xf>
    <xf numFmtId="167" fontId="3" fillId="0" borderId="23" xfId="1" applyNumberFormat="1" applyFont="1" applyBorder="1" applyAlignment="1">
      <alignment horizontal="center" vertical="center"/>
    </xf>
    <xf numFmtId="167" fontId="3" fillId="0" borderId="24" xfId="1" applyNumberFormat="1" applyFont="1" applyBorder="1" applyAlignment="1">
      <alignment horizontal="center" vertical="center"/>
    </xf>
    <xf numFmtId="167" fontId="3" fillId="0" borderId="25" xfId="1" applyNumberFormat="1" applyFont="1" applyBorder="1" applyAlignment="1">
      <alignment horizontal="center" vertical="center"/>
    </xf>
    <xf numFmtId="167" fontId="3" fillId="0" borderId="21" xfId="1" applyNumberFormat="1" applyFont="1" applyBorder="1" applyAlignment="1">
      <alignment horizontal="center" vertical="center"/>
    </xf>
    <xf numFmtId="167" fontId="3" fillId="0" borderId="26" xfId="1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7" fontId="3" fillId="0" borderId="27" xfId="1" applyNumberFormat="1" applyFont="1" applyBorder="1" applyAlignment="1">
      <alignment horizontal="center" vertical="center"/>
    </xf>
    <xf numFmtId="167" fontId="3" fillId="0" borderId="28" xfId="1" applyNumberFormat="1" applyFont="1" applyBorder="1" applyAlignment="1">
      <alignment horizontal="center" vertical="center"/>
    </xf>
    <xf numFmtId="167" fontId="3" fillId="0" borderId="29" xfId="1" applyNumberFormat="1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167" fontId="2" fillId="2" borderId="6" xfId="1" applyNumberFormat="1" applyFont="1" applyFill="1" applyBorder="1" applyAlignment="1">
      <alignment horizontal="center" vertical="center"/>
    </xf>
    <xf numFmtId="167" fontId="2" fillId="2" borderId="7" xfId="1" applyNumberFormat="1" applyFont="1" applyFill="1" applyBorder="1" applyAlignment="1">
      <alignment horizontal="center" vertical="center"/>
    </xf>
    <xf numFmtId="167" fontId="3" fillId="0" borderId="12" xfId="1" applyNumberFormat="1" applyFont="1" applyBorder="1" applyAlignment="1">
      <alignment horizontal="center" vertical="center"/>
    </xf>
    <xf numFmtId="167" fontId="3" fillId="0" borderId="13" xfId="1" applyNumberFormat="1" applyFont="1" applyBorder="1" applyAlignment="1">
      <alignment horizontal="center" vertical="center"/>
    </xf>
    <xf numFmtId="167" fontId="3" fillId="0" borderId="0" xfId="1" applyNumberFormat="1" applyFont="1" applyAlignment="1">
      <alignment horizontal="left"/>
    </xf>
    <xf numFmtId="167" fontId="3" fillId="0" borderId="11" xfId="1" applyNumberFormat="1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167" fontId="14" fillId="2" borderId="6" xfId="1" applyNumberFormat="1" applyFont="1" applyFill="1" applyBorder="1" applyAlignment="1">
      <alignment horizontal="center"/>
    </xf>
    <xf numFmtId="167" fontId="14" fillId="2" borderId="7" xfId="1" applyNumberFormat="1" applyFont="1" applyFill="1" applyBorder="1" applyAlignment="1">
      <alignment horizontal="center"/>
    </xf>
    <xf numFmtId="165" fontId="0" fillId="0" borderId="12" xfId="1" applyNumberFormat="1" applyFont="1" applyBorder="1" applyAlignment="1">
      <alignment horizontal="center" vertical="center"/>
    </xf>
    <xf numFmtId="165" fontId="0" fillId="0" borderId="13" xfId="1" applyNumberFormat="1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33" xfId="0" applyFont="1" applyBorder="1" applyAlignment="1">
      <alignment horizontal="center" vertic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67" fontId="10" fillId="2" borderId="6" xfId="1" applyNumberFormat="1" applyFont="1" applyFill="1" applyBorder="1" applyAlignment="1">
      <alignment horizontal="center"/>
    </xf>
    <xf numFmtId="167" fontId="10" fillId="2" borderId="7" xfId="1" applyNumberFormat="1" applyFont="1" applyFill="1" applyBorder="1" applyAlignment="1">
      <alignment horizontal="center"/>
    </xf>
    <xf numFmtId="0" fontId="2" fillId="0" borderId="15" xfId="0" quotePrefix="1" applyFont="1" applyBorder="1" applyAlignment="1">
      <alignment horizontal="center" vertical="center"/>
    </xf>
    <xf numFmtId="0" fontId="2" fillId="0" borderId="16" xfId="0" quotePrefix="1" applyFont="1" applyBorder="1" applyAlignment="1">
      <alignment horizontal="center" vertical="center"/>
    </xf>
    <xf numFmtId="0" fontId="2" fillId="0" borderId="17" xfId="0" quotePrefix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70" fontId="7" fillId="0" borderId="0" xfId="0" applyNumberFormat="1" applyFont="1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167" fontId="2" fillId="2" borderId="6" xfId="1" applyNumberFormat="1" applyFont="1" applyFill="1" applyBorder="1" applyAlignment="1">
      <alignment horizontal="center"/>
    </xf>
    <xf numFmtId="167" fontId="2" fillId="2" borderId="7" xfId="1" applyNumberFormat="1" applyFont="1" applyFill="1" applyBorder="1" applyAlignment="1">
      <alignment horizontal="center"/>
    </xf>
    <xf numFmtId="170" fontId="3" fillId="0" borderId="0" xfId="0" applyNumberFormat="1" applyFont="1" applyAlignment="1">
      <alignment horizontal="center"/>
    </xf>
  </cellXfs>
  <cellStyles count="3">
    <cellStyle name="Comma" xfId="2" builtinId="3"/>
    <cellStyle name="Comma 2" xfId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externalLink" Target="externalLinks/externalLink11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1.xml"/><Relationship Id="rId79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externalLink" Target="externalLinks/externalLink7.xml"/><Relationship Id="rId85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externalLink" Target="externalLinks/externalLink2.xml"/><Relationship Id="rId83" Type="http://schemas.openxmlformats.org/officeDocument/2006/relationships/externalLink" Target="externalLinks/externalLink10.xml"/><Relationship Id="rId88" Type="http://schemas.openxmlformats.org/officeDocument/2006/relationships/externalLink" Target="externalLinks/externalLink15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externalLink" Target="externalLinks/externalLink5.xml"/><Relationship Id="rId81" Type="http://schemas.openxmlformats.org/officeDocument/2006/relationships/externalLink" Target="externalLinks/externalLink8.xml"/><Relationship Id="rId86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externalLink" Target="externalLinks/externalLink14.xml"/><Relationship Id="rId61" Type="http://schemas.openxmlformats.org/officeDocument/2006/relationships/worksheet" Target="worksheets/sheet61.xml"/><Relationship Id="rId82" Type="http://schemas.openxmlformats.org/officeDocument/2006/relationships/externalLink" Target="externalLinks/externalLink9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95250</xdr:colOff>
      <xdr:row>1</xdr:row>
      <xdr:rowOff>127188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6300" y="32721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15</xdr:col>
      <xdr:colOff>476250</xdr:colOff>
      <xdr:row>37</xdr:row>
      <xdr:rowOff>152400</xdr:rowOff>
    </xdr:from>
    <xdr:to>
      <xdr:col>20</xdr:col>
      <xdr:colOff>190500</xdr:colOff>
      <xdr:row>44</xdr:row>
      <xdr:rowOff>46320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4225" y="8601075"/>
          <a:ext cx="2762250" cy="1294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108138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1025" y="3081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14</xdr:col>
      <xdr:colOff>476250</xdr:colOff>
      <xdr:row>37</xdr:row>
      <xdr:rowOff>152400</xdr:rowOff>
    </xdr:from>
    <xdr:to>
      <xdr:col>19</xdr:col>
      <xdr:colOff>190500</xdr:colOff>
      <xdr:row>44</xdr:row>
      <xdr:rowOff>46320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0" y="8601075"/>
          <a:ext cx="2762250" cy="1294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11</xdr:col>
      <xdr:colOff>923925</xdr:colOff>
      <xdr:row>37</xdr:row>
      <xdr:rowOff>163229</xdr:rowOff>
    </xdr:from>
    <xdr:to>
      <xdr:col>16</xdr:col>
      <xdr:colOff>200025</xdr:colOff>
      <xdr:row>44</xdr:row>
      <xdr:rowOff>28574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4975" y="10078754"/>
          <a:ext cx="2762250" cy="1294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14" name="Picture 13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17" name="Picture 16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</xdr:colOff>
      <xdr:row>1</xdr:row>
      <xdr:rowOff>108138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52975" y="3081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11</xdr:col>
      <xdr:colOff>466725</xdr:colOff>
      <xdr:row>32</xdr:row>
      <xdr:rowOff>171450</xdr:rowOff>
    </xdr:from>
    <xdr:to>
      <xdr:col>16</xdr:col>
      <xdr:colOff>180975</xdr:colOff>
      <xdr:row>39</xdr:row>
      <xdr:rowOff>65370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8175" y="7620000"/>
          <a:ext cx="2762250" cy="129409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190500</xdr:colOff>
      <xdr:row>1</xdr:row>
      <xdr:rowOff>127188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43450" y="32721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11</xdr:col>
      <xdr:colOff>209550</xdr:colOff>
      <xdr:row>34</xdr:row>
      <xdr:rowOff>127869</xdr:rowOff>
    </xdr:from>
    <xdr:to>
      <xdr:col>16</xdr:col>
      <xdr:colOff>161925</xdr:colOff>
      <xdr:row>41</xdr:row>
      <xdr:rowOff>85724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9725" y="7805019"/>
          <a:ext cx="3000375" cy="140565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142875</xdr:colOff>
      <xdr:row>1</xdr:row>
      <xdr:rowOff>155763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355788"/>
          <a:ext cx="2460768" cy="1225362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96</xdr:row>
      <xdr:rowOff>92013</xdr:rowOff>
    </xdr:from>
    <xdr:to>
      <xdr:col>10</xdr:col>
      <xdr:colOff>190500</xdr:colOff>
      <xdr:row>101</xdr:row>
      <xdr:rowOff>200024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975" y="31381638"/>
          <a:ext cx="2466975" cy="115576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1821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1821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4972050"/>
          <a:ext cx="2124075" cy="102869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1821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1821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4972050"/>
          <a:ext cx="2124075" cy="102869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1821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1821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4972050"/>
          <a:ext cx="2124075" cy="102869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1821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1821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4972050"/>
          <a:ext cx="2124075" cy="102869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15</xdr:row>
      <xdr:rowOff>76200</xdr:rowOff>
    </xdr:from>
    <xdr:to>
      <xdr:col>19</xdr:col>
      <xdr:colOff>466725</xdr:colOff>
      <xdr:row>17</xdr:row>
      <xdr:rowOff>695324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49100" y="3133725"/>
          <a:ext cx="2124075" cy="1028699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1</xdr:row>
      <xdr:rowOff>60513</xdr:rowOff>
    </xdr:from>
    <xdr:ext cx="2333625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260538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8875" y="938212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21</xdr:row>
      <xdr:rowOff>95250</xdr:rowOff>
    </xdr:from>
    <xdr:to>
      <xdr:col>21</xdr:col>
      <xdr:colOff>514350</xdr:colOff>
      <xdr:row>26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5925" y="5172075"/>
          <a:ext cx="2124075" cy="102869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390525</xdr:colOff>
      <xdr:row>1</xdr:row>
      <xdr:rowOff>50988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5" y="241488"/>
          <a:ext cx="2333625" cy="1162050"/>
        </a:xfrm>
        <a:prstGeom prst="rect">
          <a:avLst/>
        </a:prstGeom>
      </xdr:spPr>
    </xdr:pic>
    <xdr:clientData/>
  </xdr:oneCellAnchor>
  <xdr:oneCellAnchor>
    <xdr:from>
      <xdr:col>13</xdr:col>
      <xdr:colOff>590550</xdr:colOff>
      <xdr:row>31</xdr:row>
      <xdr:rowOff>133350</xdr:rowOff>
    </xdr:from>
    <xdr:ext cx="1981200" cy="11049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01175" y="6772275"/>
          <a:ext cx="1981200" cy="1104900"/>
        </a:xfrm>
        <a:prstGeom prst="rect">
          <a:avLst/>
        </a:prstGeom>
      </xdr:spPr>
    </xdr:pic>
    <xdr:clientData/>
  </xdr:oneCellAnchor>
  <xdr:twoCellAnchor editAs="oneCell">
    <xdr:from>
      <xdr:col>6</xdr:col>
      <xdr:colOff>133351</xdr:colOff>
      <xdr:row>35</xdr:row>
      <xdr:rowOff>165072</xdr:rowOff>
    </xdr:from>
    <xdr:to>
      <xdr:col>10</xdr:col>
      <xdr:colOff>19050</xdr:colOff>
      <xdr:row>41</xdr:row>
      <xdr:rowOff>152042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7585047"/>
          <a:ext cx="2428874" cy="112997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35</xdr:row>
      <xdr:rowOff>184001</xdr:rowOff>
    </xdr:from>
    <xdr:to>
      <xdr:col>15</xdr:col>
      <xdr:colOff>361950</xdr:colOff>
      <xdr:row>42</xdr:row>
      <xdr:rowOff>28574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7175" y="7603976"/>
          <a:ext cx="2514600" cy="117807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390525</xdr:colOff>
      <xdr:row>1</xdr:row>
      <xdr:rowOff>50988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5" y="241488"/>
          <a:ext cx="2333625" cy="1162050"/>
        </a:xfrm>
        <a:prstGeom prst="rect">
          <a:avLst/>
        </a:prstGeom>
      </xdr:spPr>
    </xdr:pic>
    <xdr:clientData/>
  </xdr:oneCellAnchor>
  <xdr:oneCellAnchor>
    <xdr:from>
      <xdr:col>13</xdr:col>
      <xdr:colOff>581025</xdr:colOff>
      <xdr:row>31</xdr:row>
      <xdr:rowOff>104775</xdr:rowOff>
    </xdr:from>
    <xdr:ext cx="1981200" cy="11049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6743700"/>
          <a:ext cx="1981200" cy="1104900"/>
        </a:xfrm>
        <a:prstGeom prst="rect">
          <a:avLst/>
        </a:prstGeom>
      </xdr:spPr>
    </xdr:pic>
    <xdr:clientData/>
  </xdr:oneCellAnchor>
  <xdr:twoCellAnchor editAs="oneCell">
    <xdr:from>
      <xdr:col>6</xdr:col>
      <xdr:colOff>295276</xdr:colOff>
      <xdr:row>36</xdr:row>
      <xdr:rowOff>69822</xdr:rowOff>
    </xdr:from>
    <xdr:to>
      <xdr:col>10</xdr:col>
      <xdr:colOff>180975</xdr:colOff>
      <xdr:row>42</xdr:row>
      <xdr:rowOff>56792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6" y="7680297"/>
          <a:ext cx="2428874" cy="112997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36</xdr:row>
      <xdr:rowOff>50651</xdr:rowOff>
    </xdr:from>
    <xdr:to>
      <xdr:col>16</xdr:col>
      <xdr:colOff>200025</xdr:colOff>
      <xdr:row>42</xdr:row>
      <xdr:rowOff>85724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850" y="7661126"/>
          <a:ext cx="2514600" cy="1178073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97917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7381875"/>
          <a:ext cx="2124075" cy="102869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98055</xdr:colOff>
      <xdr:row>1</xdr:row>
      <xdr:rowOff>73400</xdr:rowOff>
    </xdr:from>
    <xdr:ext cx="2510114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31955" y="273425"/>
          <a:ext cx="2510114" cy="1162050"/>
        </a:xfrm>
        <a:prstGeom prst="rect">
          <a:avLst/>
        </a:prstGeom>
      </xdr:spPr>
    </xdr:pic>
    <xdr:clientData/>
  </xdr:oneCellAnchor>
  <xdr:twoCellAnchor editAs="oneCell">
    <xdr:from>
      <xdr:col>12</xdr:col>
      <xdr:colOff>323850</xdr:colOff>
      <xdr:row>35</xdr:row>
      <xdr:rowOff>70233</xdr:rowOff>
    </xdr:from>
    <xdr:to>
      <xdr:col>16</xdr:col>
      <xdr:colOff>600075</xdr:colOff>
      <xdr:row>41</xdr:row>
      <xdr:rowOff>132992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7937883"/>
          <a:ext cx="2714625" cy="126290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288555</xdr:colOff>
      <xdr:row>2</xdr:row>
      <xdr:rowOff>54350</xdr:rowOff>
    </xdr:from>
    <xdr:ext cx="2510114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0955" y="454400"/>
          <a:ext cx="2510114" cy="1162050"/>
        </a:xfrm>
        <a:prstGeom prst="rect">
          <a:avLst/>
        </a:prstGeom>
      </xdr:spPr>
    </xdr:pic>
    <xdr:clientData/>
  </xdr:oneCellAnchor>
  <xdr:twoCellAnchor editAs="oneCell">
    <xdr:from>
      <xdr:col>10</xdr:col>
      <xdr:colOff>523875</xdr:colOff>
      <xdr:row>36</xdr:row>
      <xdr:rowOff>175008</xdr:rowOff>
    </xdr:from>
    <xdr:to>
      <xdr:col>15</xdr:col>
      <xdr:colOff>190500</xdr:colOff>
      <xdr:row>43</xdr:row>
      <xdr:rowOff>37742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8842758"/>
          <a:ext cx="2714625" cy="126290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127188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3272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1</xdr:row>
      <xdr:rowOff>79563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7F0C5988-F167-4378-97FF-36E4FB32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6775" y="279588"/>
          <a:ext cx="2333625" cy="1162050"/>
        </a:xfrm>
        <a:prstGeom prst="rect">
          <a:avLst/>
        </a:prstGeom>
      </xdr:spPr>
    </xdr:pic>
    <xdr:clientData/>
  </xdr:oneCellAnchor>
  <xdr:oneCellAnchor>
    <xdr:from>
      <xdr:col>5</xdr:col>
      <xdr:colOff>114300</xdr:colOff>
      <xdr:row>31</xdr:row>
      <xdr:rowOff>161925</xdr:rowOff>
    </xdr:from>
    <xdr:ext cx="2538005" cy="1180742"/>
    <xdr:pic>
      <xdr:nvPicPr>
        <xdr:cNvPr id="3" name="Picture 2">
          <a:extLst>
            <a:ext uri="{FF2B5EF4-FFF2-40B4-BE49-F238E27FC236}">
              <a16:creationId xmlns:a16="http://schemas.microsoft.com/office/drawing/2014/main" id="{29BEBB73-3342-431A-845C-1544D20D8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025" y="6896100"/>
          <a:ext cx="2538005" cy="1180742"/>
        </a:xfrm>
        <a:prstGeom prst="rect">
          <a:avLst/>
        </a:prstGeom>
      </xdr:spPr>
    </xdr:pic>
    <xdr:clientData/>
  </xdr:oneCellAnchor>
  <xdr:oneCellAnchor>
    <xdr:from>
      <xdr:col>15</xdr:col>
      <xdr:colOff>285750</xdr:colOff>
      <xdr:row>31</xdr:row>
      <xdr:rowOff>95250</xdr:rowOff>
    </xdr:from>
    <xdr:ext cx="2533650" cy="1186998"/>
    <xdr:pic>
      <xdr:nvPicPr>
        <xdr:cNvPr id="4" name="Picture 3">
          <a:extLst>
            <a:ext uri="{FF2B5EF4-FFF2-40B4-BE49-F238E27FC236}">
              <a16:creationId xmlns:a16="http://schemas.microsoft.com/office/drawing/2014/main" id="{32B764FC-7F03-40A2-87DE-C6E2EC75C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6829425"/>
          <a:ext cx="2533650" cy="1186998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017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171450</xdr:colOff>
      <xdr:row>1</xdr:row>
      <xdr:rowOff>70038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1100" y="270063"/>
          <a:ext cx="2460768" cy="1225362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10</xdr:col>
      <xdr:colOff>57150</xdr:colOff>
      <xdr:row>31</xdr:row>
      <xdr:rowOff>15813</xdr:rowOff>
    </xdr:from>
    <xdr:to>
      <xdr:col>14</xdr:col>
      <xdr:colOff>85725</xdr:colOff>
      <xdr:row>36</xdr:row>
      <xdr:rowOff>171449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6988113"/>
          <a:ext cx="2466975" cy="1155761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</xdr:colOff>
      <xdr:row>1</xdr:row>
      <xdr:rowOff>108138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52975" y="3081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14</xdr:col>
      <xdr:colOff>323851</xdr:colOff>
      <xdr:row>37</xdr:row>
      <xdr:rowOff>185858</xdr:rowOff>
    </xdr:from>
    <xdr:to>
      <xdr:col>19</xdr:col>
      <xdr:colOff>28575</xdr:colOff>
      <xdr:row>44</xdr:row>
      <xdr:rowOff>66317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101" y="8634533"/>
          <a:ext cx="2752724" cy="128063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127188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3272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97917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7381875"/>
          <a:ext cx="2124075" cy="102869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97917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7381875"/>
          <a:ext cx="2124075" cy="102869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108138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52975" y="308163"/>
          <a:ext cx="2333625" cy="1162050"/>
        </a:xfrm>
        <a:prstGeom prst="rect">
          <a:avLst/>
        </a:prstGeom>
      </xdr:spPr>
    </xdr:pic>
    <xdr:clientData/>
  </xdr:oneCellAnchor>
  <xdr:twoCellAnchor editAs="oneCell">
    <xdr:from>
      <xdr:col>10</xdr:col>
      <xdr:colOff>466725</xdr:colOff>
      <xdr:row>32</xdr:row>
      <xdr:rowOff>171450</xdr:rowOff>
    </xdr:from>
    <xdr:to>
      <xdr:col>15</xdr:col>
      <xdr:colOff>180975</xdr:colOff>
      <xdr:row>39</xdr:row>
      <xdr:rowOff>65370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8175" y="7620000"/>
          <a:ext cx="2762250" cy="1294095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3525" y="308163"/>
          <a:ext cx="2460768" cy="1225362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276225</xdr:colOff>
      <xdr:row>2</xdr:row>
      <xdr:rowOff>98613</xdr:rowOff>
    </xdr:from>
    <xdr:ext cx="2333625" cy="1162050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5300" y="498663"/>
          <a:ext cx="2333625" cy="1162050"/>
        </a:xfrm>
        <a:prstGeom prst="rect">
          <a:avLst/>
        </a:prstGeom>
      </xdr:spPr>
    </xdr:pic>
    <xdr:clientData/>
  </xdr:oneCellAnchor>
  <xdr:oneCellAnchor>
    <xdr:from>
      <xdr:col>5</xdr:col>
      <xdr:colOff>333375</xdr:colOff>
      <xdr:row>35</xdr:row>
      <xdr:rowOff>152400</xdr:rowOff>
    </xdr:from>
    <xdr:ext cx="2514600" cy="1178073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7991475"/>
          <a:ext cx="2514600" cy="1178073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97917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7381875"/>
          <a:ext cx="2124075" cy="102869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127188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3272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9791700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7381875"/>
          <a:ext cx="2124075" cy="102869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127188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3272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42</xdr:row>
      <xdr:rowOff>95250</xdr:rowOff>
    </xdr:from>
    <xdr:to>
      <xdr:col>16</xdr:col>
      <xdr:colOff>221316</xdr:colOff>
      <xdr:row>47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30</xdr:row>
      <xdr:rowOff>133350</xdr:rowOff>
    </xdr:from>
    <xdr:to>
      <xdr:col>14</xdr:col>
      <xdr:colOff>552450</xdr:colOff>
      <xdr:row>35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1</xdr:row>
      <xdr:rowOff>89088</xdr:rowOff>
    </xdr:from>
    <xdr:ext cx="2384256" cy="1187262"/>
    <xdr:pic>
      <xdr:nvPicPr>
        <xdr:cNvPr id="2" name="Picture 1">
          <a:extLst>
            <a:ext uri="{FF2B5EF4-FFF2-40B4-BE49-F238E27FC236}">
              <a16:creationId xmlns:a16="http://schemas.microsoft.com/office/drawing/2014/main" id="{42F65DE4-0EA0-41F4-844C-65C38D4AE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289113"/>
          <a:ext cx="2384256" cy="1187262"/>
        </a:xfrm>
        <a:prstGeom prst="rect">
          <a:avLst/>
        </a:prstGeom>
      </xdr:spPr>
    </xdr:pic>
    <xdr:clientData/>
  </xdr:oneCellAnchor>
  <xdr:twoCellAnchor editAs="oneCell">
    <xdr:from>
      <xdr:col>13</xdr:col>
      <xdr:colOff>200025</xdr:colOff>
      <xdr:row>43</xdr:row>
      <xdr:rowOff>95250</xdr:rowOff>
    </xdr:from>
    <xdr:to>
      <xdr:col>16</xdr:col>
      <xdr:colOff>221316</xdr:colOff>
      <xdr:row>48</xdr:row>
      <xdr:rowOff>153388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0775" y="10467975"/>
          <a:ext cx="1850091" cy="1058263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31</xdr:row>
      <xdr:rowOff>133350</xdr:rowOff>
    </xdr:from>
    <xdr:to>
      <xdr:col>14</xdr:col>
      <xdr:colOff>552450</xdr:colOff>
      <xdr:row>36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8725" y="8058150"/>
          <a:ext cx="2124075" cy="102869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10</xdr:row>
      <xdr:rowOff>95250</xdr:rowOff>
    </xdr:from>
    <xdr:to>
      <xdr:col>9</xdr:col>
      <xdr:colOff>66675</xdr:colOff>
      <xdr:row>21</xdr:row>
      <xdr:rowOff>165518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5" y="2000250"/>
          <a:ext cx="3448050" cy="216576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Excelku.com%20-%20Rumus%20Terbilang%20Tanpa%20Macr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DEDE\2021\INVOICE\KWITANSI\kwitansi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64_Performa%20Invoice%20Sicepat%20Periode%20Desember%2021_Soron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Performa%20Invoice%20Sicepat%20Periode%20Desember%202021_AMB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Performa%20Invoice%20Sicepat%20Periode%20Desember%202021_MERAUK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Performa%20Invoice%20Sicepat%20Periode%20Desember%202021_TIMIK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Performa%20Invoice%20Sicepat%20Periode%20Desember%202021_GORONTALO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Performa%20Invoice%20Sicepat%20Periode%20Desember%202021_JAYAPUR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Performa%20Invoice%20Sicepat%20Periode%20November%202021_JAYAPURA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2\sicepat\JANUARI_Performa%20Invoice%20Sicepat%20Periode%201-20%20Jan%2022%20_BATAM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Performa%20Invoice%20Sicepat%20Periode%20Desember%2021_Tarakan(JKT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Performa%20Invoice%20Sicepat%20Periode%20Desember%2021_Tarakan(SUB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1\Sicepat\Performa%20Invoice%20Sicepat%20Periode%20Desember%2021_TERNATE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2\sicepat\JANUARI_Performa%20Invoice%20Sicepat%20Periode%2001-14%20Jan%2022_PONTIANA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I-ida\IDA\Public\PT.%20PERISAI%20CAKRAWALA%20INDONESIA\INVOICE\Performa\2022\sicepat\JANUARI_Performa%20Invoice%20Sicepat%20Periode%2015-31%20Jan%2022_PONTIANA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oice"/>
      <sheetName val="Rumus Terbilang"/>
    </sheetNames>
    <sheetDataSet>
      <sheetData sheetId="0">
        <row r="37">
          <cell r="E37">
            <v>49970000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 Log Serang 260721"/>
      <sheetName val="Pos Log Serang&amp;cilegon 27280721"/>
      <sheetName val="Pos Log Cilegon&amp;Serang 290721"/>
      <sheetName val="Pos Log Cilegon dan Serang 3007"/>
      <sheetName val="Pos Log Serang 010821"/>
      <sheetName val="Pos Log Cilegon 020821"/>
      <sheetName val="Pos Log Cilegon 030821"/>
      <sheetName val="Pos Log Cilegon 040821"/>
      <sheetName val="Pos Log Cilegon 050821"/>
      <sheetName val="Rekap DP"/>
      <sheetName val="Rumus Terbilang"/>
      <sheetName val="Rumus Terbilang (2)"/>
    </sheetNames>
    <sheetDataSet>
      <sheetData sheetId="0">
        <row r="22">
          <cell r="G22">
            <v>3600000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4_Sicepat"/>
      <sheetName val="406456"/>
      <sheetName val="402667"/>
      <sheetName val="402700"/>
      <sheetName val="403826"/>
      <sheetName val="402738"/>
    </sheetNames>
    <sheetDataSet>
      <sheetData sheetId="0"/>
      <sheetData sheetId="1">
        <row r="3">
          <cell r="A3">
            <v>406456</v>
          </cell>
          <cell r="E3">
            <v>44540</v>
          </cell>
        </row>
        <row r="14">
          <cell r="N14">
            <v>453.27799999999991</v>
          </cell>
        </row>
      </sheetData>
      <sheetData sheetId="2">
        <row r="3">
          <cell r="A3">
            <v>402667</v>
          </cell>
          <cell r="E3">
            <v>44546</v>
          </cell>
        </row>
        <row r="13">
          <cell r="N13">
            <v>247</v>
          </cell>
        </row>
      </sheetData>
      <sheetData sheetId="3">
        <row r="3">
          <cell r="A3">
            <v>402700</v>
          </cell>
          <cell r="E3">
            <v>44550</v>
          </cell>
        </row>
        <row r="7">
          <cell r="N7">
            <v>436.16</v>
          </cell>
        </row>
      </sheetData>
      <sheetData sheetId="4">
        <row r="3">
          <cell r="A3">
            <v>403826</v>
          </cell>
          <cell r="E3">
            <v>44554</v>
          </cell>
        </row>
      </sheetData>
      <sheetData sheetId="5">
        <row r="3">
          <cell r="A3">
            <v>402738</v>
          </cell>
          <cell r="E3">
            <v>44556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AMBON Des 2021"/>
      <sheetName val="ALL"/>
      <sheetName val="405807"/>
      <sheetName val="405827"/>
      <sheetName val="402952"/>
      <sheetName val="406455"/>
      <sheetName val="406464"/>
      <sheetName val="402671"/>
      <sheetName val="402681"/>
      <sheetName val="402692"/>
      <sheetName val="402720"/>
      <sheetName val="402765"/>
    </sheetNames>
    <sheetDataSet>
      <sheetData sheetId="0"/>
      <sheetData sheetId="1"/>
      <sheetData sheetId="2">
        <row r="3">
          <cell r="A3">
            <v>405807</v>
          </cell>
          <cell r="E3">
            <v>44533</v>
          </cell>
        </row>
        <row r="10">
          <cell r="N10">
            <v>189.9545</v>
          </cell>
        </row>
      </sheetData>
      <sheetData sheetId="3">
        <row r="3">
          <cell r="A3">
            <v>405827</v>
          </cell>
          <cell r="E3">
            <v>44536</v>
          </cell>
        </row>
      </sheetData>
      <sheetData sheetId="4">
        <row r="3">
          <cell r="A3">
            <v>402952</v>
          </cell>
          <cell r="E3">
            <v>44539</v>
          </cell>
        </row>
      </sheetData>
      <sheetData sheetId="5">
        <row r="3">
          <cell r="A3">
            <v>406455</v>
          </cell>
          <cell r="E3">
            <v>44540</v>
          </cell>
        </row>
        <row r="6">
          <cell r="N6">
            <v>160</v>
          </cell>
        </row>
      </sheetData>
      <sheetData sheetId="6">
        <row r="3">
          <cell r="A3">
            <v>406464</v>
          </cell>
          <cell r="E3">
            <v>44541</v>
          </cell>
        </row>
        <row r="9">
          <cell r="N9">
            <v>107.1815</v>
          </cell>
        </row>
      </sheetData>
      <sheetData sheetId="7">
        <row r="3">
          <cell r="A3">
            <v>402671</v>
          </cell>
          <cell r="E3">
            <v>44546</v>
          </cell>
        </row>
        <row r="13">
          <cell r="N13">
            <v>548.75</v>
          </cell>
        </row>
      </sheetData>
      <sheetData sheetId="8">
        <row r="3">
          <cell r="A3">
            <v>402681</v>
          </cell>
          <cell r="E3">
            <v>44547</v>
          </cell>
        </row>
        <row r="11">
          <cell r="N11">
            <v>162.49200000000002</v>
          </cell>
        </row>
      </sheetData>
      <sheetData sheetId="9">
        <row r="3">
          <cell r="A3">
            <v>402692</v>
          </cell>
          <cell r="E3">
            <v>44548</v>
          </cell>
        </row>
        <row r="11">
          <cell r="N11">
            <v>175.76000000000002</v>
          </cell>
        </row>
      </sheetData>
      <sheetData sheetId="10">
        <row r="3">
          <cell r="E3">
            <v>44553</v>
          </cell>
        </row>
        <row r="8">
          <cell r="N8">
            <v>123.264</v>
          </cell>
        </row>
      </sheetData>
      <sheetData sheetId="11">
        <row r="3">
          <cell r="A3">
            <v>402765</v>
          </cell>
          <cell r="E3">
            <v>44561</v>
          </cell>
        </row>
        <row r="19">
          <cell r="N19">
            <v>316.51224999999999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Merauke Des 2021"/>
      <sheetName val="ALL"/>
      <sheetName val="402655"/>
      <sheetName val="402711"/>
    </sheetNames>
    <sheetDataSet>
      <sheetData sheetId="0"/>
      <sheetData sheetId="1"/>
      <sheetData sheetId="2">
        <row r="3">
          <cell r="A3">
            <v>402655</v>
          </cell>
          <cell r="E3">
            <v>44543</v>
          </cell>
        </row>
      </sheetData>
      <sheetData sheetId="3">
        <row r="3">
          <cell r="A3">
            <v>402711</v>
          </cell>
          <cell r="E3">
            <v>44551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ika_Desember 2021"/>
      <sheetName val="ALL"/>
      <sheetName val="403827"/>
      <sheetName val="402709"/>
    </sheetNames>
    <sheetDataSet>
      <sheetData sheetId="0"/>
      <sheetData sheetId="1"/>
      <sheetData sheetId="2">
        <row r="3">
          <cell r="A3">
            <v>403827</v>
          </cell>
          <cell r="E3">
            <v>44547</v>
          </cell>
        </row>
        <row r="9">
          <cell r="N9">
            <v>115.8</v>
          </cell>
        </row>
      </sheetData>
      <sheetData sheetId="3">
        <row r="3">
          <cell r="A3">
            <v>402709</v>
          </cell>
          <cell r="E3">
            <v>44551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Gorontalo Des 21"/>
      <sheetName val="ALL"/>
      <sheetName val="405808"/>
      <sheetName val="406457"/>
      <sheetName val="402677"/>
      <sheetName val="402690"/>
      <sheetName val="402721"/>
      <sheetName val="402724"/>
      <sheetName val="402733"/>
      <sheetName val="402754"/>
      <sheetName val="402763"/>
    </sheetNames>
    <sheetDataSet>
      <sheetData sheetId="0"/>
      <sheetData sheetId="1"/>
      <sheetData sheetId="2">
        <row r="3">
          <cell r="A3">
            <v>405808</v>
          </cell>
        </row>
        <row r="11">
          <cell r="N11">
            <v>109.72149999999999</v>
          </cell>
        </row>
      </sheetData>
      <sheetData sheetId="3">
        <row r="3">
          <cell r="A3">
            <v>406457</v>
          </cell>
        </row>
      </sheetData>
      <sheetData sheetId="4">
        <row r="3">
          <cell r="A3">
            <v>402677</v>
          </cell>
        </row>
      </sheetData>
      <sheetData sheetId="5">
        <row r="3">
          <cell r="A3">
            <v>402690</v>
          </cell>
        </row>
      </sheetData>
      <sheetData sheetId="6">
        <row r="3">
          <cell r="A3">
            <v>402721</v>
          </cell>
        </row>
        <row r="7">
          <cell r="N7">
            <v>142.41925000000001</v>
          </cell>
        </row>
      </sheetData>
      <sheetData sheetId="7">
        <row r="3">
          <cell r="A3">
            <v>402724</v>
          </cell>
        </row>
      </sheetData>
      <sheetData sheetId="8">
        <row r="3">
          <cell r="A3">
            <v>402733</v>
          </cell>
        </row>
      </sheetData>
      <sheetData sheetId="9">
        <row r="3">
          <cell r="A3">
            <v>402754</v>
          </cell>
        </row>
        <row r="11">
          <cell r="N11">
            <v>196.39999999999998</v>
          </cell>
        </row>
      </sheetData>
      <sheetData sheetId="10">
        <row r="3">
          <cell r="E3">
            <v>44561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Jayapura Des 2021"/>
      <sheetName val="ALL"/>
      <sheetName val="405806"/>
      <sheetName val="405823"/>
      <sheetName val="405835"/>
      <sheetName val="405845"/>
      <sheetName val="406461"/>
      <sheetName val="406470"/>
      <sheetName val="402672"/>
      <sheetName val="402679"/>
      <sheetName val="402691"/>
      <sheetName val="402702"/>
      <sheetName val="402707"/>
      <sheetName val="402718"/>
      <sheetName val="402726"/>
      <sheetName val="402751"/>
      <sheetName val="403009"/>
    </sheetNames>
    <sheetDataSet>
      <sheetData sheetId="0"/>
      <sheetData sheetId="1"/>
      <sheetData sheetId="2">
        <row r="3">
          <cell r="A3">
            <v>405806</v>
          </cell>
        </row>
      </sheetData>
      <sheetData sheetId="3">
        <row r="3">
          <cell r="A3">
            <v>405823</v>
          </cell>
        </row>
      </sheetData>
      <sheetData sheetId="4">
        <row r="3">
          <cell r="A3">
            <v>405835</v>
          </cell>
        </row>
        <row r="10">
          <cell r="N10">
            <v>150.66</v>
          </cell>
        </row>
      </sheetData>
      <sheetData sheetId="5">
        <row r="3">
          <cell r="A3">
            <v>405845</v>
          </cell>
        </row>
      </sheetData>
      <sheetData sheetId="6">
        <row r="3">
          <cell r="A3">
            <v>406461</v>
          </cell>
        </row>
        <row r="33">
          <cell r="N33">
            <v>450.20500000000004</v>
          </cell>
        </row>
      </sheetData>
      <sheetData sheetId="7">
        <row r="3">
          <cell r="A3">
            <v>406470</v>
          </cell>
        </row>
      </sheetData>
      <sheetData sheetId="8">
        <row r="3">
          <cell r="A3">
            <v>402672</v>
          </cell>
        </row>
        <row r="36">
          <cell r="N36">
            <v>353.71249999999998</v>
          </cell>
        </row>
      </sheetData>
      <sheetData sheetId="9">
        <row r="3">
          <cell r="A3">
            <v>402679</v>
          </cell>
        </row>
        <row r="8">
          <cell r="N8">
            <v>136.25</v>
          </cell>
        </row>
      </sheetData>
      <sheetData sheetId="10">
        <row r="3">
          <cell r="E3">
            <v>44548</v>
          </cell>
        </row>
        <row r="17">
          <cell r="N17">
            <v>245.55500000000001</v>
          </cell>
        </row>
      </sheetData>
      <sheetData sheetId="11">
        <row r="3">
          <cell r="A3">
            <v>402702</v>
          </cell>
        </row>
        <row r="5">
          <cell r="N5">
            <v>218.08</v>
          </cell>
        </row>
      </sheetData>
      <sheetData sheetId="12">
        <row r="3">
          <cell r="A3">
            <v>402707</v>
          </cell>
        </row>
        <row r="6">
          <cell r="N6">
            <v>192</v>
          </cell>
        </row>
      </sheetData>
      <sheetData sheetId="13">
        <row r="3">
          <cell r="A3">
            <v>402718</v>
          </cell>
        </row>
        <row r="10">
          <cell r="N10">
            <v>153.91399999999999</v>
          </cell>
        </row>
      </sheetData>
      <sheetData sheetId="14">
        <row r="3">
          <cell r="A3">
            <v>402726</v>
          </cell>
        </row>
      </sheetData>
      <sheetData sheetId="15">
        <row r="3">
          <cell r="A3">
            <v>402751</v>
          </cell>
        </row>
      </sheetData>
      <sheetData sheetId="16">
        <row r="3">
          <cell r="A3">
            <v>403009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Jayapura Nov 2021"/>
      <sheetName val="ALL"/>
      <sheetName val="403880"/>
      <sheetName val="403890"/>
      <sheetName val="406068"/>
      <sheetName val="403714"/>
      <sheetName val="403730"/>
      <sheetName val="403742"/>
    </sheetNames>
    <sheetDataSet>
      <sheetData sheetId="0"/>
      <sheetData sheetId="1"/>
      <sheetData sheetId="2">
        <row r="3">
          <cell r="A3">
            <v>403880</v>
          </cell>
          <cell r="E3">
            <v>44517</v>
          </cell>
        </row>
      </sheetData>
      <sheetData sheetId="3">
        <row r="3">
          <cell r="A3">
            <v>403890</v>
          </cell>
          <cell r="E3">
            <v>44519</v>
          </cell>
        </row>
      </sheetData>
      <sheetData sheetId="4">
        <row r="3">
          <cell r="A3">
            <v>406068</v>
          </cell>
          <cell r="E3">
            <v>44521</v>
          </cell>
        </row>
        <row r="6">
          <cell r="N6">
            <v>178.74</v>
          </cell>
        </row>
      </sheetData>
      <sheetData sheetId="5">
        <row r="3">
          <cell r="A3">
            <v>403714</v>
          </cell>
          <cell r="E3">
            <v>44526</v>
          </cell>
        </row>
      </sheetData>
      <sheetData sheetId="6">
        <row r="3">
          <cell r="A3">
            <v>403730</v>
          </cell>
          <cell r="E3">
            <v>44528</v>
          </cell>
        </row>
      </sheetData>
      <sheetData sheetId="7">
        <row r="3">
          <cell r="A3">
            <v>403742</v>
          </cell>
          <cell r="E3">
            <v>44530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Batam 1-20 Jan 22"/>
      <sheetName val="ALL"/>
      <sheetName val="406141"/>
      <sheetName val="403996"/>
      <sheetName val="402113"/>
      <sheetName val="402767"/>
      <sheetName val="403998"/>
      <sheetName val="403945"/>
      <sheetName val="402770"/>
      <sheetName val="404000"/>
      <sheetName val="402115"/>
      <sheetName val="402778"/>
      <sheetName val="406143"/>
      <sheetName val="402116"/>
      <sheetName val="402780"/>
      <sheetName val="406146"/>
      <sheetName val="402147"/>
      <sheetName val="402788"/>
      <sheetName val="402803"/>
      <sheetName val="402447"/>
      <sheetName val="402792"/>
      <sheetName val="402805"/>
      <sheetName val="402118"/>
      <sheetName val="402794"/>
      <sheetName val="402807"/>
      <sheetName val="402121"/>
      <sheetName val="402914"/>
      <sheetName val="402810"/>
      <sheetName val="402922"/>
      <sheetName val="402123"/>
      <sheetName val="402812"/>
      <sheetName val="402125"/>
      <sheetName val="402923"/>
      <sheetName val="402814"/>
      <sheetName val="402127"/>
      <sheetName val="402926"/>
      <sheetName val="402816"/>
      <sheetName val="402131"/>
      <sheetName val="402929"/>
      <sheetName val="402820"/>
      <sheetName val="402134"/>
      <sheetName val="402931"/>
      <sheetName val="402826"/>
      <sheetName val="402136"/>
      <sheetName val="402934"/>
      <sheetName val="402831"/>
      <sheetName val="402139"/>
      <sheetName val="402939"/>
      <sheetName val="406148"/>
      <sheetName val="402141"/>
      <sheetName val="402941"/>
      <sheetName val="402833"/>
      <sheetName val="402142"/>
      <sheetName val="402945"/>
      <sheetName val="402835"/>
      <sheetName val="402145"/>
      <sheetName val="403461"/>
      <sheetName val="402841"/>
      <sheetName val="402149"/>
      <sheetName val="403463"/>
      <sheetName val="402845"/>
      <sheetName val="404053"/>
      <sheetName val="403466"/>
    </sheetNames>
    <sheetDataSet>
      <sheetData sheetId="0" refreshError="1"/>
      <sheetData sheetId="1" refreshError="1"/>
      <sheetData sheetId="2">
        <row r="3">
          <cell r="A3">
            <v>406141</v>
          </cell>
          <cell r="E3">
            <v>44562</v>
          </cell>
        </row>
        <row r="5">
          <cell r="N5">
            <v>38.93</v>
          </cell>
        </row>
      </sheetData>
      <sheetData sheetId="3">
        <row r="3">
          <cell r="A3">
            <v>403996</v>
          </cell>
          <cell r="E3">
            <v>44562</v>
          </cell>
        </row>
        <row r="21">
          <cell r="N21">
            <v>283.57575000000003</v>
          </cell>
        </row>
      </sheetData>
      <sheetData sheetId="4">
        <row r="3">
          <cell r="A3">
            <v>402113</v>
          </cell>
          <cell r="E3">
            <v>44562</v>
          </cell>
        </row>
        <row r="18">
          <cell r="N18">
            <v>213.60924999999997</v>
          </cell>
        </row>
      </sheetData>
      <sheetData sheetId="5">
        <row r="3">
          <cell r="A3">
            <v>402767</v>
          </cell>
          <cell r="E3">
            <v>44562</v>
          </cell>
        </row>
        <row r="75">
          <cell r="N75">
            <v>1536.4787499999995</v>
          </cell>
        </row>
      </sheetData>
      <sheetData sheetId="6">
        <row r="3">
          <cell r="A3">
            <v>403998</v>
          </cell>
          <cell r="E3">
            <v>44563</v>
          </cell>
        </row>
        <row r="20">
          <cell r="N20">
            <v>297.62374999999997</v>
          </cell>
        </row>
      </sheetData>
      <sheetData sheetId="7">
        <row r="3">
          <cell r="A3">
            <v>403945</v>
          </cell>
          <cell r="E3">
            <v>44563</v>
          </cell>
        </row>
        <row r="14">
          <cell r="N14">
            <v>175.78225</v>
          </cell>
        </row>
      </sheetData>
      <sheetData sheetId="8">
        <row r="3">
          <cell r="A3">
            <v>402770</v>
          </cell>
          <cell r="E3">
            <v>44563</v>
          </cell>
        </row>
        <row r="62">
          <cell r="N62">
            <v>1456.25875</v>
          </cell>
        </row>
      </sheetData>
      <sheetData sheetId="9">
        <row r="3">
          <cell r="A3">
            <v>404000</v>
          </cell>
          <cell r="E3">
            <v>44564</v>
          </cell>
        </row>
        <row r="43">
          <cell r="N43">
            <v>776.11750000000018</v>
          </cell>
        </row>
      </sheetData>
      <sheetData sheetId="10">
        <row r="3">
          <cell r="A3">
            <v>402115</v>
          </cell>
          <cell r="E3">
            <v>44564</v>
          </cell>
        </row>
        <row r="26">
          <cell r="N26">
            <v>379.45249999999999</v>
          </cell>
        </row>
      </sheetData>
      <sheetData sheetId="11">
        <row r="3">
          <cell r="A3">
            <v>402778</v>
          </cell>
          <cell r="E3">
            <v>44564</v>
          </cell>
        </row>
        <row r="65">
          <cell r="N65">
            <v>1608.9172499999997</v>
          </cell>
        </row>
      </sheetData>
      <sheetData sheetId="12">
        <row r="3">
          <cell r="A3">
            <v>406143</v>
          </cell>
          <cell r="E3">
            <v>44565</v>
          </cell>
        </row>
        <row r="57">
          <cell r="N57">
            <v>1187.3534999999995</v>
          </cell>
        </row>
      </sheetData>
      <sheetData sheetId="13">
        <row r="3">
          <cell r="A3">
            <v>402116</v>
          </cell>
          <cell r="E3">
            <v>44565</v>
          </cell>
        </row>
        <row r="39">
          <cell r="N39">
            <v>656.93524999999977</v>
          </cell>
        </row>
      </sheetData>
      <sheetData sheetId="14">
        <row r="3">
          <cell r="A3">
            <v>402780</v>
          </cell>
          <cell r="E3">
            <v>44565</v>
          </cell>
        </row>
        <row r="180">
          <cell r="N180">
            <v>3853.3192499999996</v>
          </cell>
        </row>
      </sheetData>
      <sheetData sheetId="15">
        <row r="3">
          <cell r="A3">
            <v>406146</v>
          </cell>
          <cell r="E3">
            <v>44566</v>
          </cell>
        </row>
        <row r="44">
          <cell r="N44">
            <v>1226.7827500000001</v>
          </cell>
        </row>
      </sheetData>
      <sheetData sheetId="16">
        <row r="3">
          <cell r="A3">
            <v>402147</v>
          </cell>
          <cell r="E3">
            <v>44566</v>
          </cell>
        </row>
        <row r="32">
          <cell r="N32">
            <v>614.65</v>
          </cell>
        </row>
      </sheetData>
      <sheetData sheetId="17">
        <row r="3">
          <cell r="A3">
            <v>402788</v>
          </cell>
          <cell r="E3">
            <v>44566</v>
          </cell>
        </row>
        <row r="144">
          <cell r="N144">
            <v>2779.4037500000004</v>
          </cell>
        </row>
      </sheetData>
      <sheetData sheetId="18">
        <row r="3">
          <cell r="A3">
            <v>402803</v>
          </cell>
          <cell r="E3">
            <v>44567</v>
          </cell>
        </row>
        <row r="47">
          <cell r="N47">
            <v>1010.1354999999998</v>
          </cell>
        </row>
      </sheetData>
      <sheetData sheetId="19">
        <row r="3">
          <cell r="A3">
            <v>402447</v>
          </cell>
          <cell r="E3">
            <v>44567</v>
          </cell>
        </row>
        <row r="34">
          <cell r="N34">
            <v>612.0680000000001</v>
          </cell>
        </row>
      </sheetData>
      <sheetData sheetId="20">
        <row r="3">
          <cell r="A3">
            <v>402792</v>
          </cell>
          <cell r="E3">
            <v>44567</v>
          </cell>
        </row>
        <row r="206">
          <cell r="N206">
            <v>3984.7552499999997</v>
          </cell>
        </row>
      </sheetData>
      <sheetData sheetId="21">
        <row r="3">
          <cell r="A3">
            <v>402805</v>
          </cell>
          <cell r="E3">
            <v>44568</v>
          </cell>
        </row>
        <row r="38">
          <cell r="N38">
            <v>616.76375000000007</v>
          </cell>
        </row>
      </sheetData>
      <sheetData sheetId="22">
        <row r="3">
          <cell r="A3">
            <v>402118</v>
          </cell>
          <cell r="E3">
            <v>44568</v>
          </cell>
        </row>
        <row r="28">
          <cell r="N28">
            <v>389.84175000000005</v>
          </cell>
        </row>
      </sheetData>
      <sheetData sheetId="23">
        <row r="3">
          <cell r="A3">
            <v>402794</v>
          </cell>
          <cell r="E3">
            <v>44568</v>
          </cell>
        </row>
        <row r="167">
          <cell r="N167">
            <v>3266.3044999999993</v>
          </cell>
        </row>
      </sheetData>
      <sheetData sheetId="24">
        <row r="3">
          <cell r="A3">
            <v>402807</v>
          </cell>
          <cell r="E3">
            <v>44569</v>
          </cell>
        </row>
        <row r="35">
          <cell r="N35">
            <v>446.25924999999995</v>
          </cell>
        </row>
      </sheetData>
      <sheetData sheetId="25">
        <row r="3">
          <cell r="A3">
            <v>402121</v>
          </cell>
          <cell r="E3">
            <v>44569</v>
          </cell>
        </row>
        <row r="28">
          <cell r="N28">
            <v>455.74149999999997</v>
          </cell>
        </row>
      </sheetData>
      <sheetData sheetId="26">
        <row r="3">
          <cell r="A3">
            <v>402914</v>
          </cell>
          <cell r="E3">
            <v>44569</v>
          </cell>
        </row>
        <row r="127">
          <cell r="N127">
            <v>2945.5314999999978</v>
          </cell>
        </row>
      </sheetData>
      <sheetData sheetId="27">
        <row r="3">
          <cell r="A3">
            <v>402810</v>
          </cell>
          <cell r="E3">
            <v>44570</v>
          </cell>
        </row>
        <row r="27">
          <cell r="N27">
            <v>458.92825000000005</v>
          </cell>
        </row>
      </sheetData>
      <sheetData sheetId="28">
        <row r="3">
          <cell r="A3">
            <v>402922</v>
          </cell>
          <cell r="E3">
            <v>44570</v>
          </cell>
        </row>
        <row r="109">
          <cell r="N109">
            <v>2321.8667499999992</v>
          </cell>
        </row>
      </sheetData>
      <sheetData sheetId="29">
        <row r="3">
          <cell r="A3">
            <v>402123</v>
          </cell>
          <cell r="E3">
            <v>44570</v>
          </cell>
        </row>
        <row r="22">
          <cell r="N22">
            <v>398.21549999999996</v>
          </cell>
        </row>
      </sheetData>
      <sheetData sheetId="30">
        <row r="3">
          <cell r="A3">
            <v>402812</v>
          </cell>
          <cell r="E3">
            <v>44571</v>
          </cell>
        </row>
        <row r="15">
          <cell r="N15">
            <v>162.12625</v>
          </cell>
        </row>
      </sheetData>
      <sheetData sheetId="31">
        <row r="3">
          <cell r="A3">
            <v>402125</v>
          </cell>
          <cell r="E3">
            <v>44571</v>
          </cell>
        </row>
        <row r="14">
          <cell r="N14">
            <v>66.537500000000009</v>
          </cell>
        </row>
      </sheetData>
      <sheetData sheetId="32">
        <row r="3">
          <cell r="A3">
            <v>402923</v>
          </cell>
          <cell r="E3">
            <v>44571</v>
          </cell>
        </row>
        <row r="48">
          <cell r="N48">
            <v>617.63850000000025</v>
          </cell>
        </row>
      </sheetData>
      <sheetData sheetId="33">
        <row r="3">
          <cell r="A3">
            <v>402814</v>
          </cell>
          <cell r="E3">
            <v>44572</v>
          </cell>
        </row>
        <row r="16">
          <cell r="N16">
            <v>261.10550000000001</v>
          </cell>
        </row>
      </sheetData>
      <sheetData sheetId="34">
        <row r="3">
          <cell r="A3">
            <v>402127</v>
          </cell>
          <cell r="E3">
            <v>44572</v>
          </cell>
        </row>
        <row r="31">
          <cell r="N31">
            <v>468.12074999999999</v>
          </cell>
        </row>
      </sheetData>
      <sheetData sheetId="35">
        <row r="3">
          <cell r="A3">
            <v>402926</v>
          </cell>
          <cell r="E3">
            <v>44572</v>
          </cell>
        </row>
        <row r="166">
          <cell r="N166">
            <v>3350.8582499999989</v>
          </cell>
        </row>
      </sheetData>
      <sheetData sheetId="36">
        <row r="3">
          <cell r="A3">
            <v>402816</v>
          </cell>
        </row>
        <row r="35">
          <cell r="N35">
            <v>434.91775000000007</v>
          </cell>
        </row>
      </sheetData>
      <sheetData sheetId="37">
        <row r="3">
          <cell r="A3">
            <v>402131</v>
          </cell>
          <cell r="E3">
            <v>44573</v>
          </cell>
        </row>
        <row r="26">
          <cell r="N26">
            <v>490.33175000000006</v>
          </cell>
        </row>
      </sheetData>
      <sheetData sheetId="38">
        <row r="3">
          <cell r="A3">
            <v>402929</v>
          </cell>
          <cell r="E3">
            <v>44573</v>
          </cell>
        </row>
        <row r="165">
          <cell r="N165">
            <v>3375.3022499999984</v>
          </cell>
        </row>
      </sheetData>
      <sheetData sheetId="39">
        <row r="3">
          <cell r="A3">
            <v>402820</v>
          </cell>
          <cell r="E3">
            <v>44574</v>
          </cell>
        </row>
        <row r="28">
          <cell r="N28">
            <v>484.11900000000009</v>
          </cell>
        </row>
      </sheetData>
      <sheetData sheetId="40">
        <row r="3">
          <cell r="A3">
            <v>402134</v>
          </cell>
          <cell r="E3">
            <v>44574</v>
          </cell>
        </row>
        <row r="24">
          <cell r="N24">
            <v>324.83949999999999</v>
          </cell>
        </row>
      </sheetData>
      <sheetData sheetId="41">
        <row r="3">
          <cell r="A3">
            <v>402931</v>
          </cell>
          <cell r="E3">
            <v>44574</v>
          </cell>
        </row>
        <row r="122">
          <cell r="N122">
            <v>2497.1324999999983</v>
          </cell>
        </row>
      </sheetData>
      <sheetData sheetId="42">
        <row r="3">
          <cell r="A3">
            <v>402826</v>
          </cell>
          <cell r="E3">
            <v>44575</v>
          </cell>
        </row>
        <row r="36">
          <cell r="N36">
            <v>686.46075000000008</v>
          </cell>
        </row>
      </sheetData>
      <sheetData sheetId="43">
        <row r="3">
          <cell r="A3">
            <v>402136</v>
          </cell>
          <cell r="E3">
            <v>44575</v>
          </cell>
        </row>
        <row r="27">
          <cell r="N27">
            <v>439.25600000000003</v>
          </cell>
        </row>
      </sheetData>
      <sheetData sheetId="44">
        <row r="3">
          <cell r="A3">
            <v>402934</v>
          </cell>
          <cell r="E3">
            <v>44575</v>
          </cell>
        </row>
        <row r="164">
          <cell r="N164">
            <v>3142.3347499999995</v>
          </cell>
        </row>
      </sheetData>
      <sheetData sheetId="45">
        <row r="3">
          <cell r="A3">
            <v>402831</v>
          </cell>
          <cell r="E3">
            <v>44576</v>
          </cell>
        </row>
        <row r="36">
          <cell r="N36">
            <v>446.89075000000008</v>
          </cell>
        </row>
      </sheetData>
      <sheetData sheetId="46">
        <row r="3">
          <cell r="A3">
            <v>402139</v>
          </cell>
          <cell r="E3">
            <v>44576</v>
          </cell>
        </row>
        <row r="25">
          <cell r="N25">
            <v>255.90599999999998</v>
          </cell>
        </row>
      </sheetData>
      <sheetData sheetId="47">
        <row r="3">
          <cell r="A3">
            <v>402939</v>
          </cell>
          <cell r="E3">
            <v>44576</v>
          </cell>
        </row>
        <row r="167">
          <cell r="N167">
            <v>3554.1842499999984</v>
          </cell>
        </row>
      </sheetData>
      <sheetData sheetId="48">
        <row r="3">
          <cell r="A3">
            <v>406148</v>
          </cell>
          <cell r="E3">
            <v>44577</v>
          </cell>
        </row>
        <row r="35">
          <cell r="N35">
            <v>588.76699999999994</v>
          </cell>
        </row>
      </sheetData>
      <sheetData sheetId="49">
        <row r="3">
          <cell r="A3">
            <v>402141</v>
          </cell>
          <cell r="E3">
            <v>44577</v>
          </cell>
        </row>
        <row r="25">
          <cell r="N25">
            <v>405.98825000000005</v>
          </cell>
        </row>
      </sheetData>
      <sheetData sheetId="50">
        <row r="3">
          <cell r="A3">
            <v>402941</v>
          </cell>
          <cell r="G3">
            <v>44583</v>
          </cell>
        </row>
        <row r="140">
          <cell r="N140">
            <v>3703.9807499999997</v>
          </cell>
        </row>
      </sheetData>
      <sheetData sheetId="51">
        <row r="3">
          <cell r="A3">
            <v>402833</v>
          </cell>
          <cell r="E3">
            <v>44578</v>
          </cell>
        </row>
        <row r="16">
          <cell r="N16">
            <v>142.99275</v>
          </cell>
        </row>
      </sheetData>
      <sheetData sheetId="52">
        <row r="3">
          <cell r="A3">
            <v>402142</v>
          </cell>
          <cell r="E3">
            <v>44578</v>
          </cell>
        </row>
        <row r="10">
          <cell r="N10">
            <v>96.694250000000011</v>
          </cell>
        </row>
      </sheetData>
      <sheetData sheetId="53">
        <row r="3">
          <cell r="A3">
            <v>402945</v>
          </cell>
          <cell r="E3">
            <v>44578</v>
          </cell>
        </row>
        <row r="73">
          <cell r="N73">
            <v>1262.1779999999994</v>
          </cell>
        </row>
      </sheetData>
      <sheetData sheetId="54">
        <row r="3">
          <cell r="A3">
            <v>402835</v>
          </cell>
          <cell r="E3">
            <v>44579</v>
          </cell>
        </row>
        <row r="41">
          <cell r="N41">
            <v>703.06499999999983</v>
          </cell>
        </row>
      </sheetData>
      <sheetData sheetId="55">
        <row r="3">
          <cell r="A3">
            <v>402145</v>
          </cell>
          <cell r="E3">
            <v>44579</v>
          </cell>
        </row>
        <row r="32">
          <cell r="N32">
            <v>446.66825</v>
          </cell>
        </row>
      </sheetData>
      <sheetData sheetId="56">
        <row r="3">
          <cell r="A3">
            <v>403461</v>
          </cell>
          <cell r="E3">
            <v>44579</v>
          </cell>
        </row>
        <row r="231">
          <cell r="N231">
            <v>4841.7849999999971</v>
          </cell>
        </row>
      </sheetData>
      <sheetData sheetId="57">
        <row r="3">
          <cell r="A3">
            <v>402841</v>
          </cell>
          <cell r="E3">
            <v>44580</v>
          </cell>
        </row>
        <row r="29">
          <cell r="N29">
            <v>476.05325000000005</v>
          </cell>
        </row>
      </sheetData>
      <sheetData sheetId="58">
        <row r="3">
          <cell r="A3">
            <v>402149</v>
          </cell>
          <cell r="E3">
            <v>44580</v>
          </cell>
        </row>
        <row r="32">
          <cell r="N32">
            <v>514.21550000000002</v>
          </cell>
        </row>
      </sheetData>
      <sheetData sheetId="59">
        <row r="3">
          <cell r="A3">
            <v>403463</v>
          </cell>
          <cell r="E3">
            <v>44580</v>
          </cell>
        </row>
        <row r="200">
          <cell r="N200">
            <v>3863.8427499999989</v>
          </cell>
        </row>
      </sheetData>
      <sheetData sheetId="60">
        <row r="3">
          <cell r="A3">
            <v>402845</v>
          </cell>
          <cell r="E3">
            <v>44581</v>
          </cell>
        </row>
        <row r="26">
          <cell r="N26">
            <v>368.53199999999998</v>
          </cell>
        </row>
      </sheetData>
      <sheetData sheetId="61">
        <row r="3">
          <cell r="A3">
            <v>404053</v>
          </cell>
          <cell r="E3">
            <v>44581</v>
          </cell>
        </row>
        <row r="22">
          <cell r="N22">
            <v>265.18850000000003</v>
          </cell>
        </row>
      </sheetData>
      <sheetData sheetId="62">
        <row r="3">
          <cell r="A3">
            <v>403466</v>
          </cell>
          <cell r="E3">
            <v>44581</v>
          </cell>
        </row>
        <row r="317">
          <cell r="N317">
            <v>5813.8372500000005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Tarakan_JKT_Des 21"/>
      <sheetName val="ALL"/>
      <sheetName val="402954"/>
      <sheetName val="402953"/>
      <sheetName val="402955"/>
      <sheetName val="402764"/>
      <sheetName val="Performa Invoice Sicepat Period"/>
    </sheetNames>
    <sheetDataSet>
      <sheetData sheetId="0"/>
      <sheetData sheetId="1" refreshError="1"/>
      <sheetData sheetId="2">
        <row r="3">
          <cell r="A3">
            <v>402954</v>
          </cell>
          <cell r="E3">
            <v>44553</v>
          </cell>
        </row>
        <row r="11">
          <cell r="N11">
            <v>176</v>
          </cell>
        </row>
      </sheetData>
      <sheetData sheetId="3">
        <row r="3">
          <cell r="A3">
            <v>402953</v>
          </cell>
          <cell r="E3">
            <v>44554</v>
          </cell>
        </row>
      </sheetData>
      <sheetData sheetId="4">
        <row r="3">
          <cell r="A3">
            <v>402955</v>
          </cell>
        </row>
      </sheetData>
      <sheetData sheetId="5">
        <row r="3">
          <cell r="A3">
            <v>402764</v>
          </cell>
          <cell r="E3">
            <v>44561</v>
          </cell>
        </row>
      </sheetData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Tarakan_SBY_Des 2021"/>
      <sheetName val="ALL"/>
      <sheetName val="405852"/>
      <sheetName val="405191"/>
      <sheetName val="402951"/>
    </sheetNames>
    <sheetDataSet>
      <sheetData sheetId="0"/>
      <sheetData sheetId="1" refreshError="1"/>
      <sheetData sheetId="2">
        <row r="3">
          <cell r="A3">
            <v>405852</v>
          </cell>
          <cell r="E3">
            <v>44537</v>
          </cell>
        </row>
        <row r="7">
          <cell r="N7">
            <v>72</v>
          </cell>
        </row>
      </sheetData>
      <sheetData sheetId="3">
        <row r="3">
          <cell r="A3">
            <v>405191</v>
          </cell>
          <cell r="E3">
            <v>44547</v>
          </cell>
        </row>
        <row r="14">
          <cell r="N14">
            <v>383.53874999999999</v>
          </cell>
        </row>
      </sheetData>
      <sheetData sheetId="4">
        <row r="3">
          <cell r="A3">
            <v>402951</v>
          </cell>
          <cell r="E3">
            <v>44551</v>
          </cell>
        </row>
        <row r="24">
          <cell r="N24">
            <v>689.91499999999996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Ternate Des 2021"/>
      <sheetName val="ALL"/>
      <sheetName val="405805"/>
      <sheetName val="405822"/>
      <sheetName val="405816"/>
      <sheetName val="405836"/>
      <sheetName val="405844"/>
      <sheetName val="406458"/>
      <sheetName val="406465"/>
      <sheetName val="402656"/>
      <sheetName val="402670"/>
      <sheetName val="402676"/>
      <sheetName val="402693"/>
      <sheetName val="402701"/>
      <sheetName val="402710"/>
      <sheetName val="402719"/>
      <sheetName val="402730"/>
      <sheetName val="402735"/>
      <sheetName val="402739"/>
      <sheetName val="402755"/>
      <sheetName val="402759"/>
      <sheetName val="Performa Invoice Sicepat Period"/>
    </sheetNames>
    <sheetDataSet>
      <sheetData sheetId="0"/>
      <sheetData sheetId="1" refreshError="1"/>
      <sheetData sheetId="2">
        <row r="3">
          <cell r="A3">
            <v>405805</v>
          </cell>
          <cell r="E3">
            <v>44533</v>
          </cell>
        </row>
        <row r="5">
          <cell r="N5">
            <v>120.54</v>
          </cell>
        </row>
      </sheetData>
      <sheetData sheetId="3">
        <row r="3">
          <cell r="A3">
            <v>405822</v>
          </cell>
          <cell r="E3">
            <v>44535</v>
          </cell>
        </row>
      </sheetData>
      <sheetData sheetId="4">
        <row r="3">
          <cell r="A3">
            <v>405816</v>
          </cell>
          <cell r="E3">
            <v>44534</v>
          </cell>
        </row>
      </sheetData>
      <sheetData sheetId="5">
        <row r="3">
          <cell r="A3">
            <v>405836</v>
          </cell>
          <cell r="E3">
            <v>44537</v>
          </cell>
        </row>
        <row r="11">
          <cell r="N11">
            <v>145.62800000000001</v>
          </cell>
        </row>
      </sheetData>
      <sheetData sheetId="6">
        <row r="3">
          <cell r="A3">
            <v>405844</v>
          </cell>
          <cell r="E3">
            <v>44538</v>
          </cell>
        </row>
        <row r="6">
          <cell r="N6">
            <v>117</v>
          </cell>
        </row>
      </sheetData>
      <sheetData sheetId="7">
        <row r="3">
          <cell r="A3">
            <v>406458</v>
          </cell>
          <cell r="E3">
            <v>44540</v>
          </cell>
        </row>
        <row r="10">
          <cell r="N10">
            <v>372.351</v>
          </cell>
        </row>
      </sheetData>
      <sheetData sheetId="8">
        <row r="3">
          <cell r="A3">
            <v>406465</v>
          </cell>
          <cell r="E3">
            <v>44541</v>
          </cell>
        </row>
        <row r="13">
          <cell r="N13">
            <v>158</v>
          </cell>
        </row>
      </sheetData>
      <sheetData sheetId="9">
        <row r="3">
          <cell r="A3">
            <v>402656</v>
          </cell>
        </row>
        <row r="4">
          <cell r="N4">
            <v>100</v>
          </cell>
        </row>
      </sheetData>
      <sheetData sheetId="10">
        <row r="3">
          <cell r="A3">
            <v>402670</v>
          </cell>
          <cell r="E3">
            <v>44546</v>
          </cell>
        </row>
      </sheetData>
      <sheetData sheetId="11">
        <row r="3">
          <cell r="A3">
            <v>402676</v>
          </cell>
          <cell r="E3">
            <v>44547</v>
          </cell>
        </row>
      </sheetData>
      <sheetData sheetId="12">
        <row r="3">
          <cell r="A3">
            <v>402693</v>
          </cell>
          <cell r="E3">
            <v>44548</v>
          </cell>
        </row>
        <row r="14">
          <cell r="N14">
            <v>372.24500000000006</v>
          </cell>
        </row>
      </sheetData>
      <sheetData sheetId="13">
        <row r="3">
          <cell r="A3">
            <v>402701</v>
          </cell>
        </row>
        <row r="4">
          <cell r="N4">
            <v>109.04</v>
          </cell>
        </row>
      </sheetData>
      <sheetData sheetId="14">
        <row r="3">
          <cell r="A3">
            <v>402710</v>
          </cell>
        </row>
      </sheetData>
      <sheetData sheetId="15">
        <row r="3">
          <cell r="A3">
            <v>402719</v>
          </cell>
          <cell r="E3">
            <v>44553</v>
          </cell>
        </row>
        <row r="16">
          <cell r="N16">
            <v>359.67399999999998</v>
          </cell>
        </row>
      </sheetData>
      <sheetData sheetId="16">
        <row r="3">
          <cell r="A3">
            <v>402730</v>
          </cell>
          <cell r="E3">
            <v>44554</v>
          </cell>
        </row>
      </sheetData>
      <sheetData sheetId="17">
        <row r="3">
          <cell r="A3">
            <v>402735</v>
          </cell>
        </row>
      </sheetData>
      <sheetData sheetId="18">
        <row r="3">
          <cell r="A3">
            <v>402739</v>
          </cell>
        </row>
      </sheetData>
      <sheetData sheetId="19">
        <row r="3">
          <cell r="A3">
            <v>402755</v>
          </cell>
          <cell r="E3">
            <v>44560</v>
          </cell>
        </row>
        <row r="9">
          <cell r="N9">
            <v>161.678</v>
          </cell>
        </row>
      </sheetData>
      <sheetData sheetId="20">
        <row r="3">
          <cell r="A3">
            <v>402759</v>
          </cell>
          <cell r="E3">
            <v>44561</v>
          </cell>
        </row>
      </sheetData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PONTIANAK 01-14 Jan 22"/>
      <sheetName val="ALL"/>
      <sheetName val="403995"/>
      <sheetName val="402112"/>
      <sheetName val="402766"/>
      <sheetName val="406140"/>
      <sheetName val="403997"/>
      <sheetName val="403943"/>
      <sheetName val="402769"/>
      <sheetName val="403999"/>
      <sheetName val="402114"/>
      <sheetName val="402779"/>
      <sheetName val="406142"/>
      <sheetName val="406144"/>
      <sheetName val="402117"/>
      <sheetName val="402782"/>
      <sheetName val="406145"/>
      <sheetName val="402148"/>
      <sheetName val="402787"/>
      <sheetName val="402801"/>
      <sheetName val="402802"/>
      <sheetName val="402448"/>
      <sheetName val="402791"/>
      <sheetName val="402804"/>
      <sheetName val="402119"/>
      <sheetName val="402793"/>
      <sheetName val="402806"/>
      <sheetName val="402808"/>
      <sheetName val="402120"/>
      <sheetName val="402913"/>
      <sheetName val="402809"/>
      <sheetName val="402921"/>
      <sheetName val="402122"/>
      <sheetName val="402811"/>
      <sheetName val="402124"/>
      <sheetName val="402924"/>
      <sheetName val="402813"/>
      <sheetName val="402126"/>
      <sheetName val="402925"/>
      <sheetName val="402817"/>
      <sheetName val="402130"/>
      <sheetName val="402928"/>
      <sheetName val="402819"/>
      <sheetName val="402135"/>
      <sheetName val="402930"/>
      <sheetName val="402825"/>
      <sheetName val="402828"/>
      <sheetName val="402137"/>
      <sheetName val="402933"/>
      <sheetName val="JANUARI_Performa Invoice Sicepa"/>
    </sheetNames>
    <sheetDataSet>
      <sheetData sheetId="0" refreshError="1"/>
      <sheetData sheetId="1" refreshError="1"/>
      <sheetData sheetId="2" refreshError="1">
        <row r="3">
          <cell r="A3">
            <v>403995</v>
          </cell>
          <cell r="E3">
            <v>44562</v>
          </cell>
        </row>
        <row r="52">
          <cell r="N52">
            <v>943.93799999999999</v>
          </cell>
        </row>
      </sheetData>
      <sheetData sheetId="3" refreshError="1">
        <row r="3">
          <cell r="A3">
            <v>402112</v>
          </cell>
        </row>
        <row r="4">
          <cell r="E4">
            <v>44562</v>
          </cell>
        </row>
        <row r="35">
          <cell r="N35">
            <v>436.09775000000002</v>
          </cell>
        </row>
      </sheetData>
      <sheetData sheetId="4" refreshError="1">
        <row r="3">
          <cell r="A3">
            <v>402766</v>
          </cell>
          <cell r="E3">
            <v>44562</v>
          </cell>
        </row>
        <row r="195">
          <cell r="N195">
            <v>3599.0235000000002</v>
          </cell>
        </row>
      </sheetData>
      <sheetData sheetId="5" refreshError="1">
        <row r="3">
          <cell r="A3">
            <v>406140</v>
          </cell>
          <cell r="E3">
            <v>44562</v>
          </cell>
        </row>
        <row r="6">
          <cell r="N6">
            <v>49.293499999999995</v>
          </cell>
        </row>
      </sheetData>
      <sheetData sheetId="6" refreshError="1">
        <row r="3">
          <cell r="A3">
            <v>403997</v>
          </cell>
          <cell r="E3">
            <v>44563</v>
          </cell>
        </row>
        <row r="36">
          <cell r="N36">
            <v>732.37300000000005</v>
          </cell>
        </row>
      </sheetData>
      <sheetData sheetId="7" refreshError="1">
        <row r="3">
          <cell r="A3">
            <v>403943</v>
          </cell>
          <cell r="E3">
            <v>44563</v>
          </cell>
        </row>
        <row r="25">
          <cell r="N25">
            <v>453.17599999999999</v>
          </cell>
        </row>
      </sheetData>
      <sheetData sheetId="8" refreshError="1">
        <row r="3">
          <cell r="A3">
            <v>402769</v>
          </cell>
          <cell r="E3">
            <v>44563</v>
          </cell>
        </row>
        <row r="125">
          <cell r="N125">
            <v>2628.4799999999996</v>
          </cell>
        </row>
      </sheetData>
      <sheetData sheetId="9" refreshError="1">
        <row r="3">
          <cell r="A3">
            <v>403999</v>
          </cell>
          <cell r="E3">
            <v>44564</v>
          </cell>
        </row>
        <row r="67">
          <cell r="N67">
            <v>1441.8002499999993</v>
          </cell>
        </row>
      </sheetData>
      <sheetData sheetId="10" refreshError="1">
        <row r="3">
          <cell r="A3">
            <v>402114</v>
          </cell>
          <cell r="E3">
            <v>44564</v>
          </cell>
        </row>
        <row r="45">
          <cell r="N45">
            <v>756.54174999999987</v>
          </cell>
        </row>
      </sheetData>
      <sheetData sheetId="11" refreshError="1">
        <row r="3">
          <cell r="A3">
            <v>402779</v>
          </cell>
          <cell r="E3">
            <v>44564</v>
          </cell>
        </row>
        <row r="141">
          <cell r="N141">
            <v>2799.7052500000009</v>
          </cell>
        </row>
      </sheetData>
      <sheetData sheetId="12" refreshError="1">
        <row r="3">
          <cell r="A3">
            <v>406142</v>
          </cell>
          <cell r="E3">
            <v>44565</v>
          </cell>
        </row>
        <row r="120">
          <cell r="N120">
            <v>2841.8680000000004</v>
          </cell>
        </row>
      </sheetData>
      <sheetData sheetId="13" refreshError="1">
        <row r="3">
          <cell r="A3">
            <v>406144</v>
          </cell>
        </row>
        <row r="4">
          <cell r="N4">
            <v>7</v>
          </cell>
        </row>
      </sheetData>
      <sheetData sheetId="14" refreshError="1">
        <row r="3">
          <cell r="A3">
            <v>402117</v>
          </cell>
          <cell r="E3">
            <v>44565</v>
          </cell>
        </row>
        <row r="68">
          <cell r="N68">
            <v>1462.2957499999998</v>
          </cell>
        </row>
      </sheetData>
      <sheetData sheetId="15" refreshError="1">
        <row r="3">
          <cell r="A3">
            <v>402782</v>
          </cell>
          <cell r="E3">
            <v>44565</v>
          </cell>
        </row>
        <row r="391">
          <cell r="N391">
            <v>8447.1255000000001</v>
          </cell>
        </row>
      </sheetData>
      <sheetData sheetId="16" refreshError="1">
        <row r="3">
          <cell r="A3">
            <v>406145</v>
          </cell>
          <cell r="E3">
            <v>44566</v>
          </cell>
        </row>
        <row r="80">
          <cell r="N80">
            <v>1827.72225</v>
          </cell>
        </row>
      </sheetData>
      <sheetData sheetId="17" refreshError="1">
        <row r="3">
          <cell r="A3">
            <v>402148</v>
          </cell>
          <cell r="E3">
            <v>44566</v>
          </cell>
        </row>
        <row r="71">
          <cell r="N71">
            <v>1460.2162499999999</v>
          </cell>
        </row>
      </sheetData>
      <sheetData sheetId="18" refreshError="1">
        <row r="3">
          <cell r="A3">
            <v>402787</v>
          </cell>
          <cell r="E3">
            <v>44566</v>
          </cell>
        </row>
        <row r="299">
          <cell r="N299">
            <v>7119.9532499999968</v>
          </cell>
        </row>
      </sheetData>
      <sheetData sheetId="19" refreshError="1">
        <row r="3">
          <cell r="A3">
            <v>402801</v>
          </cell>
          <cell r="E3">
            <v>44567</v>
          </cell>
        </row>
        <row r="82">
          <cell r="N82">
            <v>1780.60375</v>
          </cell>
        </row>
      </sheetData>
      <sheetData sheetId="20" refreshError="1">
        <row r="3">
          <cell r="A3">
            <v>402802</v>
          </cell>
        </row>
        <row r="4">
          <cell r="N4">
            <v>4</v>
          </cell>
        </row>
      </sheetData>
      <sheetData sheetId="21" refreshError="1">
        <row r="3">
          <cell r="A3">
            <v>402448</v>
          </cell>
          <cell r="E3">
            <v>44567</v>
          </cell>
        </row>
        <row r="64">
          <cell r="N64">
            <v>1401.2049999999999</v>
          </cell>
        </row>
      </sheetData>
      <sheetData sheetId="22" refreshError="1">
        <row r="3">
          <cell r="A3">
            <v>402791</v>
          </cell>
          <cell r="E3">
            <v>44567</v>
          </cell>
        </row>
        <row r="384">
          <cell r="N384">
            <v>8555.1992499999978</v>
          </cell>
        </row>
      </sheetData>
      <sheetData sheetId="23" refreshError="1">
        <row r="3">
          <cell r="A3">
            <v>402804</v>
          </cell>
          <cell r="E3">
            <v>44568</v>
          </cell>
        </row>
        <row r="93">
          <cell r="N93">
            <v>2920.8032499999995</v>
          </cell>
        </row>
      </sheetData>
      <sheetData sheetId="24" refreshError="1">
        <row r="3">
          <cell r="A3">
            <v>402119</v>
          </cell>
          <cell r="E3">
            <v>44568</v>
          </cell>
        </row>
        <row r="53">
          <cell r="N53">
            <v>1025.2280000000003</v>
          </cell>
        </row>
      </sheetData>
      <sheetData sheetId="25" refreshError="1">
        <row r="3">
          <cell r="A3">
            <v>402793</v>
          </cell>
          <cell r="E3">
            <v>44568</v>
          </cell>
        </row>
        <row r="349">
          <cell r="N349">
            <v>6595.4187500000016</v>
          </cell>
        </row>
      </sheetData>
      <sheetData sheetId="26" refreshError="1">
        <row r="3">
          <cell r="A3">
            <v>402806</v>
          </cell>
          <cell r="E3">
            <v>44569</v>
          </cell>
        </row>
        <row r="72">
          <cell r="N72">
            <v>1268.252</v>
          </cell>
        </row>
      </sheetData>
      <sheetData sheetId="27" refreshError="1">
        <row r="3">
          <cell r="A3">
            <v>402808</v>
          </cell>
        </row>
        <row r="4">
          <cell r="N4">
            <v>1</v>
          </cell>
        </row>
      </sheetData>
      <sheetData sheetId="28" refreshError="1">
        <row r="3">
          <cell r="A3">
            <v>402120</v>
          </cell>
          <cell r="E3">
            <v>44569</v>
          </cell>
        </row>
        <row r="42">
          <cell r="N42">
            <v>812.42949999999996</v>
          </cell>
        </row>
      </sheetData>
      <sheetData sheetId="29" refreshError="1">
        <row r="3">
          <cell r="A3">
            <v>402913</v>
          </cell>
          <cell r="E3">
            <v>44569</v>
          </cell>
        </row>
        <row r="281">
          <cell r="N281">
            <v>6463.4467499999964</v>
          </cell>
        </row>
      </sheetData>
      <sheetData sheetId="30" refreshError="1">
        <row r="3">
          <cell r="A3">
            <v>402809</v>
          </cell>
          <cell r="E3">
            <v>44570</v>
          </cell>
        </row>
        <row r="69">
          <cell r="N69">
            <v>1106.9097500000003</v>
          </cell>
        </row>
      </sheetData>
      <sheetData sheetId="31" refreshError="1">
        <row r="3">
          <cell r="A3">
            <v>402921</v>
          </cell>
          <cell r="E3">
            <v>44570</v>
          </cell>
        </row>
        <row r="262">
          <cell r="N262">
            <v>4855.1575000000021</v>
          </cell>
        </row>
      </sheetData>
      <sheetData sheetId="32" refreshError="1">
        <row r="3">
          <cell r="A3">
            <v>402122</v>
          </cell>
          <cell r="E3">
            <v>44570</v>
          </cell>
        </row>
        <row r="42">
          <cell r="N42">
            <v>970.66075000000023</v>
          </cell>
        </row>
      </sheetData>
      <sheetData sheetId="33" refreshError="1">
        <row r="3">
          <cell r="A3">
            <v>402811</v>
          </cell>
          <cell r="E3">
            <v>44571</v>
          </cell>
        </row>
        <row r="30">
          <cell r="N30">
            <v>503.35650000000004</v>
          </cell>
        </row>
      </sheetData>
      <sheetData sheetId="34" refreshError="1">
        <row r="3">
          <cell r="A3">
            <v>402124</v>
          </cell>
          <cell r="E3">
            <v>44571</v>
          </cell>
        </row>
        <row r="20">
          <cell r="N20">
            <v>207.10124999999999</v>
          </cell>
        </row>
      </sheetData>
      <sheetData sheetId="35" refreshError="1">
        <row r="3">
          <cell r="A3">
            <v>402924</v>
          </cell>
          <cell r="E3">
            <v>44571</v>
          </cell>
        </row>
        <row r="100">
          <cell r="N100">
            <v>1649.8982499999997</v>
          </cell>
        </row>
      </sheetData>
      <sheetData sheetId="36" refreshError="1">
        <row r="3">
          <cell r="A3">
            <v>402813</v>
          </cell>
          <cell r="E3">
            <v>44572</v>
          </cell>
        </row>
        <row r="82">
          <cell r="N82">
            <v>1606.2307499999999</v>
          </cell>
        </row>
      </sheetData>
      <sheetData sheetId="37" refreshError="1">
        <row r="3">
          <cell r="A3">
            <v>402126</v>
          </cell>
          <cell r="E3">
            <v>44572</v>
          </cell>
        </row>
        <row r="61">
          <cell r="N61">
            <v>1074.9880000000001</v>
          </cell>
        </row>
      </sheetData>
      <sheetData sheetId="38" refreshError="1">
        <row r="3">
          <cell r="A3">
            <v>402925</v>
          </cell>
          <cell r="E3">
            <v>44572</v>
          </cell>
        </row>
        <row r="306">
          <cell r="N306">
            <v>6321.1000000000013</v>
          </cell>
        </row>
      </sheetData>
      <sheetData sheetId="39" refreshError="1">
        <row r="3">
          <cell r="A3">
            <v>402817</v>
          </cell>
          <cell r="E3">
            <v>44573</v>
          </cell>
        </row>
        <row r="72">
          <cell r="N72">
            <v>1221.60925</v>
          </cell>
        </row>
      </sheetData>
      <sheetData sheetId="40" refreshError="1">
        <row r="3">
          <cell r="A3">
            <v>402130</v>
          </cell>
          <cell r="E3">
            <v>44573</v>
          </cell>
        </row>
        <row r="47">
          <cell r="N47">
            <v>1118.5895000000003</v>
          </cell>
        </row>
      </sheetData>
      <sheetData sheetId="41" refreshError="1">
        <row r="3">
          <cell r="A3">
            <v>402928</v>
          </cell>
          <cell r="E3">
            <v>44573</v>
          </cell>
        </row>
        <row r="320">
          <cell r="N320">
            <v>8000.9839999999986</v>
          </cell>
        </row>
      </sheetData>
      <sheetData sheetId="42" refreshError="1">
        <row r="3">
          <cell r="A3">
            <v>402819</v>
          </cell>
          <cell r="E3">
            <v>44574</v>
          </cell>
        </row>
        <row r="66">
          <cell r="N66">
            <v>1435.26875</v>
          </cell>
        </row>
      </sheetData>
      <sheetData sheetId="43" refreshError="1">
        <row r="3">
          <cell r="A3">
            <v>402135</v>
          </cell>
          <cell r="E3">
            <v>44574</v>
          </cell>
        </row>
        <row r="44">
          <cell r="N44">
            <v>894.70049999999992</v>
          </cell>
        </row>
      </sheetData>
      <sheetData sheetId="44" refreshError="1">
        <row r="3">
          <cell r="A3">
            <v>402930</v>
          </cell>
          <cell r="E3">
            <v>44574</v>
          </cell>
        </row>
        <row r="249">
          <cell r="N249">
            <v>5850.729000000003</v>
          </cell>
        </row>
      </sheetData>
      <sheetData sheetId="45" refreshError="1">
        <row r="3">
          <cell r="A3">
            <v>402825</v>
          </cell>
          <cell r="E3">
            <v>44575</v>
          </cell>
        </row>
        <row r="66">
          <cell r="N66">
            <v>1795.0139999999999</v>
          </cell>
        </row>
      </sheetData>
      <sheetData sheetId="46" refreshError="1">
        <row r="3">
          <cell r="A3">
            <v>402828</v>
          </cell>
        </row>
        <row r="4">
          <cell r="N4">
            <v>1.75</v>
          </cell>
        </row>
      </sheetData>
      <sheetData sheetId="47" refreshError="1">
        <row r="3">
          <cell r="A3">
            <v>402137</v>
          </cell>
          <cell r="E3">
            <v>44575</v>
          </cell>
        </row>
        <row r="46">
          <cell r="N46">
            <v>1086.5692499999998</v>
          </cell>
        </row>
      </sheetData>
      <sheetData sheetId="48" refreshError="1">
        <row r="3">
          <cell r="A3">
            <v>402933</v>
          </cell>
          <cell r="E3">
            <v>44575</v>
          </cell>
        </row>
        <row r="303">
          <cell r="N303">
            <v>6606.2655000000022</v>
          </cell>
        </row>
      </sheetData>
      <sheetData sheetId="4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epat_PONTIANAK 15-31 Jan 22"/>
      <sheetName val="ALL"/>
      <sheetName val="402829"/>
      <sheetName val="402138"/>
      <sheetName val="402936"/>
      <sheetName val="406147"/>
      <sheetName val="406149"/>
      <sheetName val="402140"/>
      <sheetName val="402940"/>
      <sheetName val="402832"/>
      <sheetName val="402143"/>
      <sheetName val="402944"/>
      <sheetName val="402834"/>
      <sheetName val="402144"/>
      <sheetName val="403460"/>
      <sheetName val="402837"/>
      <sheetName val="402840"/>
      <sheetName val="402842"/>
      <sheetName val="402146"/>
      <sheetName val="403462"/>
      <sheetName val="402844"/>
      <sheetName val="404052"/>
      <sheetName val="403464"/>
      <sheetName val="402846"/>
      <sheetName val="402848"/>
      <sheetName val="404202"/>
      <sheetName val="403467"/>
      <sheetName val="404301"/>
      <sheetName val="404204"/>
      <sheetName val="403470"/>
      <sheetName val="404302"/>
      <sheetName val="404251"/>
      <sheetName val="403478"/>
      <sheetName val="404304"/>
      <sheetName val="404254"/>
      <sheetName val="403352"/>
      <sheetName val="404306"/>
      <sheetName val="404255"/>
      <sheetName val="403480"/>
      <sheetName val="403485"/>
      <sheetName val="403229"/>
      <sheetName val="404257"/>
      <sheetName val="403487"/>
      <sheetName val="404310"/>
      <sheetName val="404259"/>
      <sheetName val="403492"/>
      <sheetName val="403231"/>
      <sheetName val="404264"/>
      <sheetName val="403496"/>
      <sheetName val="403498"/>
      <sheetName val="403494"/>
      <sheetName val="403234"/>
      <sheetName val="404265"/>
      <sheetName val="403359"/>
      <sheetName val="404312"/>
      <sheetName val="404205"/>
      <sheetName val="403361"/>
      <sheetName val="403238"/>
      <sheetName val="404209"/>
      <sheetName val="403371"/>
      <sheetName val="JANUARI_Performa Invoice Sicepa"/>
    </sheetNames>
    <sheetDataSet>
      <sheetData sheetId="0" refreshError="1"/>
      <sheetData sheetId="1" refreshError="1"/>
      <sheetData sheetId="2">
        <row r="3">
          <cell r="A3">
            <v>402829</v>
          </cell>
          <cell r="E3">
            <v>44576</v>
          </cell>
          <cell r="Q3">
            <v>66</v>
          </cell>
        </row>
        <row r="69">
          <cell r="N69">
            <v>1385.0967499999999</v>
          </cell>
        </row>
      </sheetData>
      <sheetData sheetId="3">
        <row r="3">
          <cell r="A3">
            <v>402138</v>
          </cell>
          <cell r="E3">
            <v>44576</v>
          </cell>
          <cell r="Q3">
            <v>39</v>
          </cell>
        </row>
        <row r="42">
          <cell r="N42">
            <v>979.5257499999999</v>
          </cell>
        </row>
      </sheetData>
      <sheetData sheetId="4">
        <row r="3">
          <cell r="A3">
            <v>402936</v>
          </cell>
          <cell r="E3">
            <v>44576</v>
          </cell>
          <cell r="Q3">
            <v>230</v>
          </cell>
        </row>
        <row r="233">
          <cell r="N233">
            <v>4670.7790000000014</v>
          </cell>
        </row>
      </sheetData>
      <sheetData sheetId="5">
        <row r="3">
          <cell r="A3">
            <v>406147</v>
          </cell>
          <cell r="E3">
            <v>44577</v>
          </cell>
          <cell r="Q3">
            <v>78</v>
          </cell>
        </row>
        <row r="81">
          <cell r="N81">
            <v>1817.4915000000001</v>
          </cell>
        </row>
      </sheetData>
      <sheetData sheetId="6">
        <row r="3">
          <cell r="A3">
            <v>406149</v>
          </cell>
          <cell r="Q3">
            <v>1</v>
          </cell>
        </row>
        <row r="4">
          <cell r="N4">
            <v>8</v>
          </cell>
        </row>
      </sheetData>
      <sheetData sheetId="7">
        <row r="3">
          <cell r="A3">
            <v>402140</v>
          </cell>
          <cell r="E3">
            <v>44577</v>
          </cell>
          <cell r="Q3">
            <v>45</v>
          </cell>
        </row>
        <row r="48">
          <cell r="N48">
            <v>1236.4185000000002</v>
          </cell>
        </row>
      </sheetData>
      <sheetData sheetId="8">
        <row r="3">
          <cell r="A3">
            <v>402940</v>
          </cell>
          <cell r="E3">
            <v>44577</v>
          </cell>
          <cell r="Q3">
            <v>262</v>
          </cell>
        </row>
        <row r="265">
          <cell r="N265">
            <v>5392.3445000000029</v>
          </cell>
        </row>
      </sheetData>
      <sheetData sheetId="9">
        <row r="3">
          <cell r="A3">
            <v>402832</v>
          </cell>
          <cell r="E3">
            <v>44578</v>
          </cell>
          <cell r="Q3">
            <v>35</v>
          </cell>
        </row>
        <row r="38">
          <cell r="N38">
            <v>570.48024999999996</v>
          </cell>
        </row>
      </sheetData>
      <sheetData sheetId="10">
        <row r="3">
          <cell r="A3">
            <v>402143</v>
          </cell>
          <cell r="E3">
            <v>44578</v>
          </cell>
          <cell r="Q3">
            <v>16</v>
          </cell>
        </row>
        <row r="19">
          <cell r="N19">
            <v>318.13099999999997</v>
          </cell>
        </row>
      </sheetData>
      <sheetData sheetId="11">
        <row r="3">
          <cell r="A3">
            <v>402944</v>
          </cell>
          <cell r="E3">
            <v>44578</v>
          </cell>
          <cell r="Q3">
            <v>107</v>
          </cell>
        </row>
        <row r="110">
          <cell r="N110">
            <v>1622.6862500000004</v>
          </cell>
        </row>
      </sheetData>
      <sheetData sheetId="12">
        <row r="3">
          <cell r="A3">
            <v>402834</v>
          </cell>
          <cell r="E3">
            <v>44579</v>
          </cell>
          <cell r="Q3">
            <v>124</v>
          </cell>
        </row>
        <row r="127">
          <cell r="N127">
            <v>2132.2577500000007</v>
          </cell>
        </row>
      </sheetData>
      <sheetData sheetId="13">
        <row r="3">
          <cell r="A3">
            <v>402144</v>
          </cell>
          <cell r="E3">
            <v>44579</v>
          </cell>
          <cell r="Q3">
            <v>72</v>
          </cell>
        </row>
        <row r="75">
          <cell r="N75">
            <v>1520.4947500000003</v>
          </cell>
        </row>
      </sheetData>
      <sheetData sheetId="14">
        <row r="3">
          <cell r="A3">
            <v>403460</v>
          </cell>
          <cell r="E3">
            <v>44579</v>
          </cell>
          <cell r="Q3">
            <v>398</v>
          </cell>
        </row>
        <row r="401">
          <cell r="N401">
            <v>9075.4992499999989</v>
          </cell>
        </row>
      </sheetData>
      <sheetData sheetId="15">
        <row r="3">
          <cell r="A3">
            <v>402837</v>
          </cell>
          <cell r="E3">
            <v>44580</v>
          </cell>
          <cell r="Q3">
            <v>56</v>
          </cell>
        </row>
        <row r="59">
          <cell r="N59">
            <v>941.46825000000001</v>
          </cell>
        </row>
      </sheetData>
      <sheetData sheetId="16">
        <row r="3">
          <cell r="A3">
            <v>402840</v>
          </cell>
          <cell r="E3">
            <v>44580</v>
          </cell>
          <cell r="Q3">
            <v>31</v>
          </cell>
        </row>
        <row r="34">
          <cell r="N34">
            <v>791.01499999999987</v>
          </cell>
        </row>
      </sheetData>
      <sheetData sheetId="17">
        <row r="3">
          <cell r="A3">
            <v>402842</v>
          </cell>
          <cell r="Q3">
            <v>1</v>
          </cell>
        </row>
        <row r="4">
          <cell r="N4">
            <v>5</v>
          </cell>
        </row>
      </sheetData>
      <sheetData sheetId="18">
        <row r="3">
          <cell r="A3">
            <v>402146</v>
          </cell>
          <cell r="E3">
            <v>44580</v>
          </cell>
          <cell r="Q3">
            <v>52</v>
          </cell>
        </row>
        <row r="55">
          <cell r="N55">
            <v>992.63674999999989</v>
          </cell>
        </row>
      </sheetData>
      <sheetData sheetId="19">
        <row r="3">
          <cell r="A3">
            <v>403462</v>
          </cell>
          <cell r="E3">
            <v>44580</v>
          </cell>
          <cell r="Q3">
            <v>317</v>
          </cell>
        </row>
        <row r="320">
          <cell r="N320">
            <v>6479.7654999999995</v>
          </cell>
        </row>
      </sheetData>
      <sheetData sheetId="20">
        <row r="3">
          <cell r="A3">
            <v>402844</v>
          </cell>
          <cell r="E3">
            <v>44581</v>
          </cell>
          <cell r="Q3">
            <v>71</v>
          </cell>
        </row>
        <row r="74">
          <cell r="N74">
            <v>1647.7787499999999</v>
          </cell>
        </row>
      </sheetData>
      <sheetData sheetId="21">
        <row r="3">
          <cell r="A3">
            <v>404052</v>
          </cell>
          <cell r="E3">
            <v>44581</v>
          </cell>
          <cell r="Q3">
            <v>47</v>
          </cell>
        </row>
        <row r="50">
          <cell r="N50">
            <v>871.72950000000026</v>
          </cell>
        </row>
      </sheetData>
      <sheetData sheetId="22">
        <row r="3">
          <cell r="A3">
            <v>403464</v>
          </cell>
          <cell r="E3">
            <v>44581</v>
          </cell>
          <cell r="Q3">
            <v>367</v>
          </cell>
        </row>
        <row r="370">
          <cell r="N370">
            <v>7530.6710000000048</v>
          </cell>
        </row>
      </sheetData>
      <sheetData sheetId="23">
        <row r="3">
          <cell r="A3">
            <v>402846</v>
          </cell>
          <cell r="E3">
            <v>44582</v>
          </cell>
          <cell r="Q3">
            <v>69</v>
          </cell>
        </row>
        <row r="72">
          <cell r="N72">
            <v>1288.5697500000003</v>
          </cell>
        </row>
      </sheetData>
      <sheetData sheetId="24">
        <row r="3">
          <cell r="A3">
            <v>402848</v>
          </cell>
          <cell r="Q3">
            <v>1</v>
          </cell>
        </row>
        <row r="4">
          <cell r="N4">
            <v>6</v>
          </cell>
        </row>
      </sheetData>
      <sheetData sheetId="25">
        <row r="3">
          <cell r="A3">
            <v>404202</v>
          </cell>
          <cell r="E3">
            <v>44582</v>
          </cell>
          <cell r="Q3">
            <v>43</v>
          </cell>
        </row>
        <row r="46">
          <cell r="N46">
            <v>735.65900000000011</v>
          </cell>
        </row>
      </sheetData>
      <sheetData sheetId="26">
        <row r="3">
          <cell r="A3">
            <v>403467</v>
          </cell>
          <cell r="E3">
            <v>44582</v>
          </cell>
          <cell r="Q3">
            <v>297</v>
          </cell>
        </row>
        <row r="300">
          <cell r="N300">
            <v>6138.7257499999996</v>
          </cell>
        </row>
      </sheetData>
      <sheetData sheetId="27">
        <row r="3">
          <cell r="A3">
            <v>404301</v>
          </cell>
          <cell r="E3">
            <v>44583</v>
          </cell>
          <cell r="Q3">
            <v>63</v>
          </cell>
        </row>
        <row r="66">
          <cell r="N66">
            <v>1343.1129999999998</v>
          </cell>
        </row>
      </sheetData>
      <sheetData sheetId="28">
        <row r="3">
          <cell r="A3">
            <v>404204</v>
          </cell>
          <cell r="E3">
            <v>44583</v>
          </cell>
          <cell r="Q3">
            <v>45</v>
          </cell>
        </row>
        <row r="48">
          <cell r="N48">
            <v>669.04174999999998</v>
          </cell>
        </row>
      </sheetData>
      <sheetData sheetId="29">
        <row r="3">
          <cell r="A3">
            <v>403470</v>
          </cell>
          <cell r="E3">
            <v>44583</v>
          </cell>
          <cell r="Q3">
            <v>280</v>
          </cell>
        </row>
        <row r="282">
          <cell r="N282">
            <v>5489.5822499999986</v>
          </cell>
        </row>
      </sheetData>
      <sheetData sheetId="30">
        <row r="3">
          <cell r="A3">
            <v>404302</v>
          </cell>
          <cell r="E3">
            <v>44584</v>
          </cell>
          <cell r="Q3">
            <v>60</v>
          </cell>
        </row>
        <row r="63">
          <cell r="N63">
            <v>1083.6192500000002</v>
          </cell>
        </row>
      </sheetData>
      <sheetData sheetId="31">
        <row r="3">
          <cell r="A3">
            <v>404251</v>
          </cell>
          <cell r="E3">
            <v>44584</v>
          </cell>
          <cell r="Q3">
            <v>42</v>
          </cell>
        </row>
        <row r="45">
          <cell r="N45">
            <v>830.90599999999995</v>
          </cell>
        </row>
      </sheetData>
      <sheetData sheetId="32">
        <row r="3">
          <cell r="A3">
            <v>403478</v>
          </cell>
          <cell r="E3">
            <v>44584</v>
          </cell>
          <cell r="Q3">
            <v>218</v>
          </cell>
        </row>
        <row r="221">
          <cell r="N221">
            <v>5032.5907500000003</v>
          </cell>
        </row>
      </sheetData>
      <sheetData sheetId="33">
        <row r="3">
          <cell r="A3">
            <v>404304</v>
          </cell>
          <cell r="E3">
            <v>44585</v>
          </cell>
          <cell r="Q3">
            <v>29</v>
          </cell>
        </row>
        <row r="32">
          <cell r="N32">
            <v>438.74999999999994</v>
          </cell>
        </row>
      </sheetData>
      <sheetData sheetId="34">
        <row r="3">
          <cell r="A3">
            <v>404254</v>
          </cell>
          <cell r="E3">
            <v>44585</v>
          </cell>
          <cell r="Q3">
            <v>19</v>
          </cell>
        </row>
        <row r="22">
          <cell r="N22">
            <v>246.29750000000001</v>
          </cell>
        </row>
      </sheetData>
      <sheetData sheetId="35">
        <row r="3">
          <cell r="A3">
            <v>403352</v>
          </cell>
          <cell r="E3">
            <v>44585</v>
          </cell>
          <cell r="Q3">
            <v>109</v>
          </cell>
        </row>
        <row r="112">
          <cell r="N112">
            <v>1946.9812499999996</v>
          </cell>
        </row>
      </sheetData>
      <sheetData sheetId="36">
        <row r="3">
          <cell r="A3">
            <v>404306</v>
          </cell>
          <cell r="E3">
            <v>44586</v>
          </cell>
          <cell r="Q3">
            <v>82</v>
          </cell>
        </row>
        <row r="85">
          <cell r="N85">
            <v>1720.1937499999997</v>
          </cell>
        </row>
      </sheetData>
      <sheetData sheetId="37">
        <row r="3">
          <cell r="A3">
            <v>404255</v>
          </cell>
          <cell r="E3">
            <v>44586</v>
          </cell>
          <cell r="Q3">
            <v>60</v>
          </cell>
        </row>
        <row r="63">
          <cell r="N63">
            <v>912.03800000000012</v>
          </cell>
        </row>
      </sheetData>
      <sheetData sheetId="38">
        <row r="3">
          <cell r="A3">
            <v>403480</v>
          </cell>
          <cell r="E3">
            <v>44586</v>
          </cell>
          <cell r="Q3">
            <v>242</v>
          </cell>
        </row>
        <row r="245">
          <cell r="N245">
            <v>4596.4042499999996</v>
          </cell>
        </row>
      </sheetData>
      <sheetData sheetId="39">
        <row r="3">
          <cell r="A3">
            <v>403485</v>
          </cell>
          <cell r="E3">
            <v>44586</v>
          </cell>
          <cell r="Q3">
            <v>37</v>
          </cell>
        </row>
        <row r="40">
          <cell r="N40">
            <v>705.21449999999993</v>
          </cell>
        </row>
      </sheetData>
      <sheetData sheetId="40">
        <row r="3">
          <cell r="A3">
            <v>403229</v>
          </cell>
          <cell r="E3">
            <v>44587</v>
          </cell>
          <cell r="Q3">
            <v>83</v>
          </cell>
        </row>
        <row r="86">
          <cell r="N86">
            <v>1704.2020000000002</v>
          </cell>
        </row>
      </sheetData>
      <sheetData sheetId="41">
        <row r="3">
          <cell r="A3">
            <v>404257</v>
          </cell>
          <cell r="Q3">
            <v>55</v>
          </cell>
        </row>
        <row r="58">
          <cell r="N58">
            <v>957.27075000000002</v>
          </cell>
        </row>
      </sheetData>
      <sheetData sheetId="42">
        <row r="3">
          <cell r="A3">
            <v>403487</v>
          </cell>
          <cell r="E3">
            <v>44587</v>
          </cell>
          <cell r="Q3">
            <v>322</v>
          </cell>
        </row>
        <row r="325">
          <cell r="N325">
            <v>6790.8055000000022</v>
          </cell>
        </row>
      </sheetData>
      <sheetData sheetId="43">
        <row r="3">
          <cell r="A3">
            <v>404310</v>
          </cell>
          <cell r="E3">
            <v>44588</v>
          </cell>
          <cell r="Q3">
            <v>92</v>
          </cell>
        </row>
        <row r="95">
          <cell r="N95">
            <v>1714.8562500000005</v>
          </cell>
        </row>
      </sheetData>
      <sheetData sheetId="44">
        <row r="3">
          <cell r="A3">
            <v>404259</v>
          </cell>
          <cell r="E3">
            <v>44588</v>
          </cell>
          <cell r="Q3">
            <v>53</v>
          </cell>
        </row>
        <row r="56">
          <cell r="N56">
            <v>1106.5297499999999</v>
          </cell>
        </row>
      </sheetData>
      <sheetData sheetId="45">
        <row r="3">
          <cell r="A3">
            <v>403492</v>
          </cell>
          <cell r="E3">
            <v>44588</v>
          </cell>
          <cell r="Q3">
            <v>308</v>
          </cell>
        </row>
        <row r="311">
          <cell r="N311">
            <v>6392.149000000004</v>
          </cell>
        </row>
      </sheetData>
      <sheetData sheetId="46">
        <row r="3">
          <cell r="A3">
            <v>403231</v>
          </cell>
          <cell r="E3">
            <v>44589</v>
          </cell>
          <cell r="Q3">
            <v>74</v>
          </cell>
        </row>
        <row r="77">
          <cell r="N77">
            <v>1300.0777499999995</v>
          </cell>
        </row>
      </sheetData>
      <sheetData sheetId="47">
        <row r="3">
          <cell r="A3">
            <v>404264</v>
          </cell>
          <cell r="E3">
            <v>44589</v>
          </cell>
          <cell r="Q3">
            <v>56</v>
          </cell>
        </row>
        <row r="59">
          <cell r="N59">
            <v>906.65850000000012</v>
          </cell>
        </row>
      </sheetData>
      <sheetData sheetId="48">
        <row r="3">
          <cell r="A3">
            <v>403496</v>
          </cell>
          <cell r="E3">
            <v>44589</v>
          </cell>
          <cell r="Q3">
            <v>242</v>
          </cell>
        </row>
        <row r="245">
          <cell r="N245">
            <v>5663.7819999999992</v>
          </cell>
        </row>
      </sheetData>
      <sheetData sheetId="49">
        <row r="3">
          <cell r="A3">
            <v>403498</v>
          </cell>
          <cell r="E3">
            <v>44589</v>
          </cell>
          <cell r="Q3">
            <v>54</v>
          </cell>
        </row>
        <row r="57">
          <cell r="N57">
            <v>896.81550000000004</v>
          </cell>
        </row>
      </sheetData>
      <sheetData sheetId="50">
        <row r="3">
          <cell r="A3">
            <v>403494</v>
          </cell>
          <cell r="E3">
            <v>44589</v>
          </cell>
          <cell r="Q3">
            <v>45</v>
          </cell>
        </row>
        <row r="48">
          <cell r="N48">
            <v>630.74249999999995</v>
          </cell>
        </row>
      </sheetData>
      <sheetData sheetId="51">
        <row r="3">
          <cell r="A3">
            <v>403234</v>
          </cell>
          <cell r="E3">
            <v>44590</v>
          </cell>
          <cell r="Q3">
            <v>61</v>
          </cell>
        </row>
        <row r="64">
          <cell r="N64">
            <v>1134.098</v>
          </cell>
        </row>
      </sheetData>
      <sheetData sheetId="52">
        <row r="3">
          <cell r="A3">
            <v>404265</v>
          </cell>
          <cell r="E3">
            <v>44590</v>
          </cell>
          <cell r="Q3">
            <v>45</v>
          </cell>
        </row>
        <row r="48">
          <cell r="N48">
            <v>1004.452</v>
          </cell>
        </row>
      </sheetData>
      <sheetData sheetId="53">
        <row r="3">
          <cell r="A3">
            <v>403359</v>
          </cell>
          <cell r="E3">
            <v>44590</v>
          </cell>
          <cell r="Q3">
            <v>205</v>
          </cell>
        </row>
        <row r="208">
          <cell r="N208">
            <v>3730.6177500000017</v>
          </cell>
        </row>
      </sheetData>
      <sheetData sheetId="54">
        <row r="3">
          <cell r="A3">
            <v>404312</v>
          </cell>
          <cell r="E3">
            <v>44591</v>
          </cell>
          <cell r="Q3">
            <v>57</v>
          </cell>
        </row>
        <row r="60">
          <cell r="N60">
            <v>837.94475</v>
          </cell>
        </row>
      </sheetData>
      <sheetData sheetId="55">
        <row r="3">
          <cell r="A3">
            <v>404205</v>
          </cell>
          <cell r="E3">
            <v>44591</v>
          </cell>
          <cell r="Q3">
            <v>35</v>
          </cell>
        </row>
        <row r="38">
          <cell r="N38">
            <v>668.33375000000001</v>
          </cell>
        </row>
      </sheetData>
      <sheetData sheetId="56">
        <row r="3">
          <cell r="A3">
            <v>403361</v>
          </cell>
          <cell r="E3">
            <v>44591</v>
          </cell>
          <cell r="Q3">
            <v>239</v>
          </cell>
        </row>
        <row r="242">
          <cell r="N242">
            <v>4716.8882500000009</v>
          </cell>
        </row>
      </sheetData>
      <sheetData sheetId="57">
        <row r="3">
          <cell r="A3">
            <v>403238</v>
          </cell>
          <cell r="E3">
            <v>44592</v>
          </cell>
          <cell r="Q3">
            <v>29</v>
          </cell>
        </row>
        <row r="32">
          <cell r="N32">
            <v>354.16674999999992</v>
          </cell>
        </row>
      </sheetData>
      <sheetData sheetId="58">
        <row r="3">
          <cell r="A3">
            <v>404209</v>
          </cell>
          <cell r="E3">
            <v>44592</v>
          </cell>
          <cell r="Q3">
            <v>14</v>
          </cell>
        </row>
        <row r="17">
          <cell r="N17">
            <v>222.28899999999999</v>
          </cell>
        </row>
      </sheetData>
      <sheetData sheetId="59">
        <row r="3">
          <cell r="A3">
            <v>403371</v>
          </cell>
          <cell r="E3">
            <v>44592</v>
          </cell>
          <cell r="Q3">
            <v>62</v>
          </cell>
        </row>
        <row r="65">
          <cell r="N65">
            <v>1043.731</v>
          </cell>
        </row>
      </sheetData>
      <sheetData sheetId="6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1" workbookViewId="0">
      <selection activeCell="G22" sqref="G2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11</v>
      </c>
    </row>
    <row r="13" spans="1:9" x14ac:dyDescent="0.25">
      <c r="G13" s="3" t="s">
        <v>12</v>
      </c>
      <c r="H13" s="7" t="s">
        <v>10</v>
      </c>
      <c r="I13" s="9" t="s">
        <v>63</v>
      </c>
    </row>
    <row r="14" spans="1:9" x14ac:dyDescent="0.25">
      <c r="G14" s="3" t="s">
        <v>13</v>
      </c>
      <c r="H14" s="7" t="s">
        <v>10</v>
      </c>
      <c r="I14" s="9" t="s">
        <v>64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69</v>
      </c>
    </row>
    <row r="17" spans="1:17" ht="16.5" thickBot="1" x14ac:dyDescent="0.3"/>
    <row r="18" spans="1:17" ht="20.100000000000001" customHeight="1" x14ac:dyDescent="0.25">
      <c r="A18" s="12" t="s">
        <v>18</v>
      </c>
      <c r="B18" s="13" t="s">
        <v>19</v>
      </c>
      <c r="C18" s="13" t="s">
        <v>20</v>
      </c>
      <c r="D18" s="13" t="s">
        <v>21</v>
      </c>
      <c r="E18" s="13" t="s">
        <v>22</v>
      </c>
      <c r="F18" s="14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44589</v>
      </c>
      <c r="C19" s="53">
        <v>403126</v>
      </c>
      <c r="D19" s="63" t="s">
        <v>65</v>
      </c>
      <c r="E19" s="63" t="s">
        <v>67</v>
      </c>
      <c r="F19" s="56">
        <v>39</v>
      </c>
      <c r="G19" s="220">
        <v>1831683</v>
      </c>
      <c r="H19" s="221"/>
      <c r="I19" s="224">
        <f>G19</f>
        <v>1831683</v>
      </c>
    </row>
    <row r="20" spans="1:17" ht="53.25" customHeight="1" x14ac:dyDescent="0.25">
      <c r="A20" s="16">
        <v>2</v>
      </c>
      <c r="B20" s="52">
        <v>44589</v>
      </c>
      <c r="C20" s="53">
        <v>403125</v>
      </c>
      <c r="D20" s="63" t="s">
        <v>66</v>
      </c>
      <c r="E20" s="63" t="s">
        <v>67</v>
      </c>
      <c r="F20" s="56">
        <v>51</v>
      </c>
      <c r="G20" s="222"/>
      <c r="H20" s="223"/>
      <c r="I20" s="225"/>
      <c r="L20" s="2">
        <f>1850000/1.01</f>
        <v>1831683.1683168316</v>
      </c>
    </row>
    <row r="21" spans="1:17" ht="25.5" customHeight="1" thickBot="1" x14ac:dyDescent="0.3">
      <c r="A21" s="226" t="s">
        <v>29</v>
      </c>
      <c r="B21" s="227"/>
      <c r="C21" s="227"/>
      <c r="D21" s="227"/>
      <c r="E21" s="227"/>
      <c r="F21" s="227"/>
      <c r="G21" s="227"/>
      <c r="H21" s="228"/>
      <c r="I21" s="24">
        <f>SUM(I19)</f>
        <v>1831683</v>
      </c>
    </row>
    <row r="22" spans="1:17" x14ac:dyDescent="0.25">
      <c r="A22" s="229"/>
      <c r="B22" s="229"/>
      <c r="C22" s="27"/>
      <c r="D22" s="27"/>
      <c r="E22" s="27"/>
      <c r="F22" s="27"/>
      <c r="G22" s="28"/>
      <c r="H22" s="28"/>
      <c r="I22" s="25"/>
    </row>
    <row r="23" spans="1:17" x14ac:dyDescent="0.25">
      <c r="A23" s="27"/>
      <c r="B23" s="27"/>
      <c r="C23" s="27"/>
      <c r="D23" s="27"/>
      <c r="E23" s="27"/>
      <c r="F23" s="27"/>
      <c r="G23" s="29" t="s">
        <v>30</v>
      </c>
      <c r="H23" s="26" t="e">
        <f>#REF!*1%</f>
        <v>#REF!</v>
      </c>
      <c r="I23" s="25">
        <f>I21*1%</f>
        <v>18316.830000000002</v>
      </c>
    </row>
    <row r="24" spans="1:17" ht="16.5" thickBot="1" x14ac:dyDescent="0.3">
      <c r="E24" s="1"/>
      <c r="F24" s="1"/>
      <c r="G24" s="64" t="s">
        <v>50</v>
      </c>
      <c r="H24" s="33">
        <v>0</v>
      </c>
      <c r="I24" s="33">
        <f>I21*2%</f>
        <v>36633.660000000003</v>
      </c>
      <c r="Q24" s="2" t="s">
        <v>61</v>
      </c>
    </row>
    <row r="25" spans="1:17" x14ac:dyDescent="0.25">
      <c r="E25" s="1"/>
      <c r="F25" s="1"/>
      <c r="G25" s="34" t="s">
        <v>32</v>
      </c>
      <c r="H25" s="35" t="e">
        <f>H21+H23</f>
        <v>#REF!</v>
      </c>
      <c r="I25" s="35">
        <f>I21+I23-I24</f>
        <v>1813366.1700000002</v>
      </c>
    </row>
    <row r="26" spans="1:17" x14ac:dyDescent="0.25">
      <c r="E26" s="1"/>
      <c r="F26" s="1"/>
      <c r="G26" s="34"/>
      <c r="H26" s="35"/>
      <c r="I26" s="35"/>
    </row>
    <row r="27" spans="1:17" x14ac:dyDescent="0.25">
      <c r="A27" s="1" t="s">
        <v>68</v>
      </c>
      <c r="D27" s="1"/>
      <c r="E27" s="1"/>
      <c r="F27" s="1"/>
      <c r="G27" s="34"/>
      <c r="H27" s="34"/>
      <c r="I27" s="35"/>
    </row>
    <row r="28" spans="1:17" x14ac:dyDescent="0.25">
      <c r="A28" s="36"/>
      <c r="D28" s="1"/>
      <c r="E28" s="1"/>
      <c r="F28" s="1"/>
      <c r="G28" s="34"/>
      <c r="H28" s="34"/>
      <c r="I28" s="35"/>
    </row>
    <row r="29" spans="1:17" x14ac:dyDescent="0.25">
      <c r="D29" s="1"/>
      <c r="E29" s="1"/>
      <c r="F29" s="1"/>
      <c r="G29" s="34"/>
      <c r="H29" s="34"/>
      <c r="I29" s="35"/>
    </row>
    <row r="30" spans="1:17" x14ac:dyDescent="0.25">
      <c r="A30" s="37" t="s">
        <v>33</v>
      </c>
    </row>
    <row r="31" spans="1:17" x14ac:dyDescent="0.25">
      <c r="A31" s="38" t="s">
        <v>34</v>
      </c>
      <c r="B31" s="39"/>
      <c r="C31" s="39"/>
      <c r="D31" s="11"/>
      <c r="E31" s="11"/>
      <c r="F31" s="11"/>
    </row>
    <row r="32" spans="1:17" x14ac:dyDescent="0.25">
      <c r="A32" s="38" t="s">
        <v>35</v>
      </c>
      <c r="B32" s="39"/>
      <c r="C32" s="39"/>
      <c r="D32" s="11"/>
      <c r="E32" s="11"/>
      <c r="F32" s="11"/>
    </row>
    <row r="33" spans="1:9" x14ac:dyDescent="0.25">
      <c r="A33" s="40" t="s">
        <v>36</v>
      </c>
      <c r="B33" s="41"/>
      <c r="C33" s="41"/>
      <c r="D33" s="11"/>
      <c r="E33" s="11"/>
      <c r="F33" s="11"/>
    </row>
    <row r="34" spans="1:9" x14ac:dyDescent="0.25">
      <c r="A34" s="43" t="s">
        <v>0</v>
      </c>
      <c r="B34" s="44"/>
      <c r="C34" s="44"/>
      <c r="D34" s="11"/>
      <c r="E34" s="11"/>
      <c r="F34" s="11"/>
    </row>
    <row r="35" spans="1:9" x14ac:dyDescent="0.25">
      <c r="A35" s="65"/>
      <c r="B35" s="65"/>
      <c r="C35" s="65"/>
    </row>
    <row r="36" spans="1:9" x14ac:dyDescent="0.25">
      <c r="A36" s="45"/>
      <c r="B36" s="45"/>
      <c r="C36" s="45"/>
    </row>
    <row r="37" spans="1:9" x14ac:dyDescent="0.25">
      <c r="G37" s="47" t="s">
        <v>52</v>
      </c>
      <c r="H37" s="212" t="str">
        <f>+I13</f>
        <v xml:space="preserve"> 03 Februari 2022</v>
      </c>
      <c r="I37" s="213"/>
    </row>
    <row r="40" spans="1:9" ht="18" customHeight="1" x14ac:dyDescent="0.25"/>
    <row r="41" spans="1:9" ht="17.25" customHeight="1" x14ac:dyDescent="0.25"/>
    <row r="43" spans="1:9" x14ac:dyDescent="0.25">
      <c r="G43" s="214" t="s">
        <v>38</v>
      </c>
      <c r="H43" s="214"/>
      <c r="I43" s="214"/>
    </row>
  </sheetData>
  <mergeCells count="8">
    <mergeCell ref="H37:I37"/>
    <mergeCell ref="G43:I43"/>
    <mergeCell ref="A10:I10"/>
    <mergeCell ref="G18:H18"/>
    <mergeCell ref="G19:H20"/>
    <mergeCell ref="I19:I20"/>
    <mergeCell ref="A21:H21"/>
    <mergeCell ref="A22:B22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3" workbookViewId="0">
      <selection activeCell="I22" sqref="I2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62</v>
      </c>
    </row>
    <row r="13" spans="1:9" x14ac:dyDescent="0.25">
      <c r="G13" s="3" t="s">
        <v>12</v>
      </c>
      <c r="H13" s="7" t="s">
        <v>10</v>
      </c>
      <c r="I13" s="9" t="s">
        <v>63</v>
      </c>
    </row>
    <row r="14" spans="1:9" x14ac:dyDescent="0.25">
      <c r="G14" s="3" t="s">
        <v>13</v>
      </c>
      <c r="H14" s="7" t="s">
        <v>10</v>
      </c>
      <c r="I14" s="9" t="s">
        <v>64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70</v>
      </c>
    </row>
    <row r="17" spans="1:17" ht="16.5" thickBot="1" x14ac:dyDescent="0.3"/>
    <row r="18" spans="1:17" ht="20.100000000000001" customHeight="1" x14ac:dyDescent="0.25">
      <c r="A18" s="12" t="s">
        <v>18</v>
      </c>
      <c r="B18" s="13" t="s">
        <v>19</v>
      </c>
      <c r="C18" s="13" t="s">
        <v>20</v>
      </c>
      <c r="D18" s="13" t="s">
        <v>21</v>
      </c>
      <c r="E18" s="13" t="s">
        <v>22</v>
      </c>
      <c r="F18" s="51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44593</v>
      </c>
      <c r="C19" s="53">
        <v>403052</v>
      </c>
      <c r="D19" s="63" t="s">
        <v>57</v>
      </c>
      <c r="E19" s="63" t="s">
        <v>58</v>
      </c>
      <c r="F19" s="56">
        <v>19</v>
      </c>
      <c r="G19" s="220">
        <v>1138614</v>
      </c>
      <c r="H19" s="221"/>
      <c r="I19" s="224">
        <f>G19</f>
        <v>1138614</v>
      </c>
    </row>
    <row r="20" spans="1:17" ht="53.25" customHeight="1" x14ac:dyDescent="0.25">
      <c r="A20" s="16">
        <v>2</v>
      </c>
      <c r="B20" s="52">
        <v>44593</v>
      </c>
      <c r="C20" s="53">
        <v>403051</v>
      </c>
      <c r="D20" s="63" t="s">
        <v>59</v>
      </c>
      <c r="E20" s="63" t="s">
        <v>58</v>
      </c>
      <c r="F20" s="56">
        <v>27</v>
      </c>
      <c r="G20" s="222"/>
      <c r="H20" s="223"/>
      <c r="I20" s="225"/>
      <c r="L20" s="2">
        <f>1150000/1.01</f>
        <v>1138613.8613861387</v>
      </c>
    </row>
    <row r="21" spans="1:17" ht="53.25" customHeight="1" x14ac:dyDescent="0.25">
      <c r="A21" s="16">
        <v>3</v>
      </c>
      <c r="B21" s="52">
        <v>44593</v>
      </c>
      <c r="C21" s="53">
        <v>403053</v>
      </c>
      <c r="D21" s="63" t="s">
        <v>60</v>
      </c>
      <c r="E21" s="63" t="s">
        <v>58</v>
      </c>
      <c r="F21" s="56">
        <v>19</v>
      </c>
      <c r="G21" s="230"/>
      <c r="H21" s="231"/>
      <c r="I21" s="232"/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1138614</v>
      </c>
    </row>
    <row r="23" spans="1:17" x14ac:dyDescent="0.25">
      <c r="A23" s="229"/>
      <c r="B23" s="229"/>
      <c r="C23" s="27"/>
      <c r="D23" s="27"/>
      <c r="E23" s="27"/>
      <c r="F23" s="27"/>
      <c r="G23" s="28"/>
      <c r="H23" s="28"/>
      <c r="I23" s="25"/>
    </row>
    <row r="24" spans="1:17" x14ac:dyDescent="0.25">
      <c r="A24" s="27"/>
      <c r="B24" s="27"/>
      <c r="C24" s="27"/>
      <c r="D24" s="27"/>
      <c r="E24" s="27"/>
      <c r="F24" s="27"/>
      <c r="G24" s="29" t="s">
        <v>30</v>
      </c>
      <c r="H24" s="26" t="e">
        <f>#REF!*1%</f>
        <v>#REF!</v>
      </c>
      <c r="I24" s="25">
        <f>I22*1%</f>
        <v>11386.14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22772.28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1127227.8599999999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71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03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A10:I10"/>
    <mergeCell ref="G18:H18"/>
    <mergeCell ref="G19:H21"/>
    <mergeCell ref="I19:I21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3" workbookViewId="0">
      <selection activeCell="L24" sqref="L24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72</v>
      </c>
    </row>
    <row r="13" spans="1:9" x14ac:dyDescent="0.25">
      <c r="G13" s="3" t="s">
        <v>12</v>
      </c>
      <c r="H13" s="7" t="s">
        <v>10</v>
      </c>
      <c r="I13" s="9" t="s">
        <v>63</v>
      </c>
    </row>
    <row r="14" spans="1:9" x14ac:dyDescent="0.25">
      <c r="G14" s="3" t="s">
        <v>13</v>
      </c>
      <c r="H14" s="7" t="s">
        <v>10</v>
      </c>
      <c r="I14" s="9" t="s">
        <v>64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73</v>
      </c>
    </row>
    <row r="17" spans="1:17" ht="16.5" thickBot="1" x14ac:dyDescent="0.3"/>
    <row r="18" spans="1:17" ht="20.100000000000001" customHeight="1" x14ac:dyDescent="0.25">
      <c r="A18" s="12" t="s">
        <v>18</v>
      </c>
      <c r="B18" s="13" t="s">
        <v>19</v>
      </c>
      <c r="C18" s="13" t="s">
        <v>20</v>
      </c>
      <c r="D18" s="13" t="s">
        <v>21</v>
      </c>
      <c r="E18" s="13" t="s">
        <v>22</v>
      </c>
      <c r="F18" s="51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44594</v>
      </c>
      <c r="C19" s="53">
        <v>403054</v>
      </c>
      <c r="D19" s="63" t="s">
        <v>74</v>
      </c>
      <c r="E19" s="63" t="s">
        <v>75</v>
      </c>
      <c r="F19" s="56">
        <v>73</v>
      </c>
      <c r="G19" s="220">
        <v>1138614</v>
      </c>
      <c r="H19" s="221"/>
      <c r="I19" s="224">
        <f>G19</f>
        <v>1138614</v>
      </c>
    </row>
    <row r="20" spans="1:17" ht="53.25" customHeight="1" x14ac:dyDescent="0.25">
      <c r="A20" s="16">
        <v>2</v>
      </c>
      <c r="B20" s="52">
        <v>44594</v>
      </c>
      <c r="C20" s="53">
        <v>403055</v>
      </c>
      <c r="D20" s="63" t="s">
        <v>76</v>
      </c>
      <c r="E20" s="63" t="s">
        <v>75</v>
      </c>
      <c r="F20" s="56">
        <v>26</v>
      </c>
      <c r="G20" s="222"/>
      <c r="H20" s="223"/>
      <c r="I20" s="225"/>
      <c r="L20" s="2">
        <f>1150000/1.01</f>
        <v>1138613.8613861387</v>
      </c>
    </row>
    <row r="21" spans="1:17" ht="53.25" customHeight="1" x14ac:dyDescent="0.25">
      <c r="A21" s="16">
        <v>3</v>
      </c>
      <c r="B21" s="52">
        <v>44594</v>
      </c>
      <c r="C21" s="53">
        <v>403056</v>
      </c>
      <c r="D21" s="63" t="s">
        <v>77</v>
      </c>
      <c r="E21" s="63" t="s">
        <v>75</v>
      </c>
      <c r="F21" s="56">
        <v>58</v>
      </c>
      <c r="G21" s="230"/>
      <c r="H21" s="231"/>
      <c r="I21" s="232"/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1138614</v>
      </c>
    </row>
    <row r="23" spans="1:17" x14ac:dyDescent="0.25">
      <c r="A23" s="229"/>
      <c r="B23" s="229"/>
      <c r="C23" s="27"/>
      <c r="D23" s="27"/>
      <c r="E23" s="27"/>
      <c r="F23" s="27"/>
      <c r="G23" s="28"/>
      <c r="H23" s="28"/>
      <c r="I23" s="25"/>
    </row>
    <row r="24" spans="1:17" x14ac:dyDescent="0.25">
      <c r="A24" s="27"/>
      <c r="B24" s="27"/>
      <c r="C24" s="27"/>
      <c r="D24" s="27"/>
      <c r="E24" s="27"/>
      <c r="F24" s="27"/>
      <c r="G24" s="29" t="s">
        <v>30</v>
      </c>
      <c r="H24" s="26" t="e">
        <f>#REF!*1%</f>
        <v>#REF!</v>
      </c>
      <c r="I24" s="25">
        <f>I22*1%</f>
        <v>11386.14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22772.28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1127227.8599999999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71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03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A10:I10"/>
    <mergeCell ref="G18:H18"/>
    <mergeCell ref="G19:H21"/>
    <mergeCell ref="I19:I21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9"/>
  <sheetViews>
    <sheetView topLeftCell="A10" workbookViewId="0">
      <selection activeCell="N23" sqref="N23"/>
    </sheetView>
  </sheetViews>
  <sheetFormatPr defaultRowHeight="15.75" x14ac:dyDescent="0.25"/>
  <cols>
    <col min="1" max="1" width="4.85546875" style="2" customWidth="1"/>
    <col min="2" max="2" width="11.42578125" style="2" customWidth="1"/>
    <col min="3" max="3" width="8" style="2" customWidth="1"/>
    <col min="4" max="4" width="25.28515625" style="2" customWidth="1"/>
    <col min="5" max="5" width="12.7109375" style="2" customWidth="1"/>
    <col min="6" max="7" width="6.5703125" style="2" customWidth="1"/>
    <col min="8" max="8" width="13" style="3" customWidth="1"/>
    <col min="9" max="9" width="1.28515625" style="3" customWidth="1"/>
    <col min="10" max="10" width="17.7109375" style="2" customWidth="1"/>
    <col min="11" max="11" width="9.140625" style="2"/>
    <col min="12" max="12" width="11.7109375" style="2" bestFit="1" customWidth="1"/>
    <col min="13" max="13" width="10.42578125" style="2" bestFit="1" customWidth="1"/>
    <col min="14" max="14" width="15.7109375" style="2" bestFit="1" customWidth="1"/>
    <col min="15" max="15" width="12.7109375" style="2" bestFit="1" customWidth="1"/>
    <col min="16" max="16384" width="9.140625" style="2"/>
  </cols>
  <sheetData>
    <row r="2" spans="1:10" ht="18" customHeight="1" x14ac:dyDescent="0.25">
      <c r="A2" s="1" t="s">
        <v>0</v>
      </c>
    </row>
    <row r="3" spans="1:10" ht="18" customHeight="1" x14ac:dyDescent="0.25">
      <c r="A3" s="4" t="s">
        <v>1</v>
      </c>
      <c r="B3" s="5"/>
    </row>
    <row r="4" spans="1:10" ht="18" customHeight="1" x14ac:dyDescent="0.25">
      <c r="A4" s="4" t="s">
        <v>2</v>
      </c>
      <c r="B4" s="5"/>
    </row>
    <row r="5" spans="1:10" ht="18" customHeight="1" x14ac:dyDescent="0.25">
      <c r="A5" s="4" t="s">
        <v>3</v>
      </c>
      <c r="B5" s="5"/>
    </row>
    <row r="6" spans="1:10" ht="18" customHeight="1" x14ac:dyDescent="0.25">
      <c r="A6" s="4" t="s">
        <v>4</v>
      </c>
      <c r="B6" s="5"/>
    </row>
    <row r="7" spans="1:10" ht="18" customHeight="1" x14ac:dyDescent="0.25">
      <c r="A7" s="4" t="s">
        <v>5</v>
      </c>
      <c r="B7" s="5"/>
    </row>
    <row r="8" spans="1:10" ht="16.5" thickBot="1" x14ac:dyDescent="0.3"/>
    <row r="9" spans="1:10" ht="24.75" customHeight="1" thickBot="1" x14ac:dyDescent="0.3">
      <c r="A9" s="215" t="s">
        <v>6</v>
      </c>
      <c r="B9" s="216"/>
      <c r="C9" s="216"/>
      <c r="D9" s="216"/>
      <c r="E9" s="216"/>
      <c r="F9" s="216"/>
      <c r="G9" s="216"/>
      <c r="H9" s="216"/>
      <c r="I9" s="216"/>
      <c r="J9" s="217"/>
    </row>
    <row r="11" spans="1:10" ht="23.25" customHeight="1" x14ac:dyDescent="0.25">
      <c r="A11" s="6" t="s">
        <v>7</v>
      </c>
      <c r="B11" s="6" t="s">
        <v>8</v>
      </c>
      <c r="H11" s="3" t="s">
        <v>9</v>
      </c>
      <c r="I11" s="7" t="s">
        <v>10</v>
      </c>
      <c r="J11" s="8" t="s">
        <v>80</v>
      </c>
    </row>
    <row r="12" spans="1:10" x14ac:dyDescent="0.25">
      <c r="H12" s="3" t="s">
        <v>12</v>
      </c>
      <c r="I12" s="7" t="s">
        <v>10</v>
      </c>
      <c r="J12" s="9" t="s">
        <v>63</v>
      </c>
    </row>
    <row r="13" spans="1:10" x14ac:dyDescent="0.25">
      <c r="H13" s="3" t="s">
        <v>13</v>
      </c>
      <c r="I13" s="7" t="s">
        <v>10</v>
      </c>
      <c r="J13" s="9" t="s">
        <v>14</v>
      </c>
    </row>
    <row r="14" spans="1:10" ht="15.75" customHeight="1" x14ac:dyDescent="0.25">
      <c r="H14" s="3" t="s">
        <v>15</v>
      </c>
      <c r="I14" s="3" t="s">
        <v>10</v>
      </c>
      <c r="J14" s="10" t="s">
        <v>84</v>
      </c>
    </row>
    <row r="15" spans="1:10" ht="20.25" customHeight="1" x14ac:dyDescent="0.25">
      <c r="A15" s="6" t="s">
        <v>16</v>
      </c>
      <c r="B15" s="6" t="s">
        <v>17</v>
      </c>
    </row>
    <row r="16" spans="1:10" ht="8.25" customHeight="1" thickBot="1" x14ac:dyDescent="0.3">
      <c r="F16" s="11"/>
      <c r="G16" s="11"/>
    </row>
    <row r="17" spans="1:15" ht="27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13" t="s">
        <v>23</v>
      </c>
      <c r="G17" s="14" t="s">
        <v>24</v>
      </c>
      <c r="H17" s="234" t="s">
        <v>25</v>
      </c>
      <c r="I17" s="235"/>
      <c r="J17" s="15" t="s">
        <v>26</v>
      </c>
    </row>
    <row r="18" spans="1:15" ht="55.5" customHeight="1" x14ac:dyDescent="0.25">
      <c r="A18" s="16">
        <v>1</v>
      </c>
      <c r="B18" s="17">
        <v>44581</v>
      </c>
      <c r="C18" s="18">
        <v>403293</v>
      </c>
      <c r="D18" s="19" t="s">
        <v>27</v>
      </c>
      <c r="E18" s="20" t="s">
        <v>28</v>
      </c>
      <c r="F18" s="21">
        <v>62</v>
      </c>
      <c r="G18" s="22">
        <v>7356</v>
      </c>
      <c r="H18" s="236">
        <v>6000</v>
      </c>
      <c r="I18" s="237"/>
      <c r="J18" s="23">
        <f>G18*H18</f>
        <v>44136000</v>
      </c>
      <c r="L18" s="67"/>
      <c r="O18" s="68"/>
    </row>
    <row r="19" spans="1:15" ht="25.5" customHeight="1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7"/>
      <c r="I19" s="228"/>
      <c r="J19" s="24">
        <f>SUM(J18:J18)</f>
        <v>44136000</v>
      </c>
      <c r="K19" s="25"/>
      <c r="M19" s="67">
        <v>3500</v>
      </c>
      <c r="N19" s="67">
        <f>G18*M19</f>
        <v>25746000</v>
      </c>
      <c r="O19" s="26">
        <f>J19-N19</f>
        <v>18390000</v>
      </c>
    </row>
    <row r="20" spans="1:15" x14ac:dyDescent="0.25">
      <c r="A20" s="229"/>
      <c r="B20" s="229"/>
      <c r="C20" s="229"/>
      <c r="D20" s="229"/>
      <c r="E20" s="27"/>
      <c r="F20" s="27"/>
      <c r="G20" s="27"/>
      <c r="H20" s="28"/>
      <c r="I20" s="28"/>
      <c r="J20" s="25"/>
      <c r="N20" s="2">
        <v>441360</v>
      </c>
    </row>
    <row r="21" spans="1:15" x14ac:dyDescent="0.25">
      <c r="A21" s="27"/>
      <c r="B21" s="27"/>
      <c r="C21" s="27"/>
      <c r="D21" s="27"/>
      <c r="E21" s="27"/>
      <c r="F21" s="27"/>
      <c r="G21" s="27"/>
      <c r="H21" s="29" t="s">
        <v>30</v>
      </c>
      <c r="I21" s="29"/>
      <c r="J21" s="25">
        <f>J19*1%</f>
        <v>441360</v>
      </c>
      <c r="L21" s="30"/>
      <c r="M21" s="31"/>
      <c r="N21" s="2">
        <v>882720</v>
      </c>
    </row>
    <row r="22" spans="1:15" ht="16.5" thickBot="1" x14ac:dyDescent="0.3">
      <c r="A22" s="27"/>
      <c r="B22" s="27"/>
      <c r="C22" s="27"/>
      <c r="D22" s="27"/>
      <c r="E22" s="27"/>
      <c r="F22" s="27"/>
      <c r="G22" s="27"/>
      <c r="H22" s="32" t="s">
        <v>31</v>
      </c>
      <c r="I22" s="32"/>
      <c r="J22" s="33">
        <f>J19*2%</f>
        <v>882720</v>
      </c>
      <c r="L22" s="31"/>
      <c r="M22" s="31"/>
      <c r="N22" s="68">
        <f>N19+N20+N21</f>
        <v>27070080</v>
      </c>
    </row>
    <row r="23" spans="1:15" x14ac:dyDescent="0.25">
      <c r="E23" s="1"/>
      <c r="F23" s="1"/>
      <c r="G23" s="1"/>
      <c r="H23" s="34" t="s">
        <v>32</v>
      </c>
      <c r="I23" s="34"/>
      <c r="J23" s="35">
        <f>J19+J21-J22</f>
        <v>43694640</v>
      </c>
      <c r="L23" s="31"/>
      <c r="M23" s="31"/>
      <c r="N23" s="62">
        <f>J23-N19</f>
        <v>17948640</v>
      </c>
    </row>
    <row r="24" spans="1:15" ht="17.25" customHeight="1" x14ac:dyDescent="0.25">
      <c r="E24" s="1"/>
      <c r="F24" s="1"/>
      <c r="G24" s="1"/>
      <c r="H24" s="34"/>
      <c r="I24" s="34"/>
      <c r="J24" s="35"/>
    </row>
    <row r="25" spans="1:15" ht="18" customHeight="1" x14ac:dyDescent="0.25">
      <c r="A25" s="1" t="s">
        <v>78</v>
      </c>
      <c r="E25" s="1"/>
      <c r="F25" s="1"/>
      <c r="G25" s="1"/>
      <c r="H25" s="34"/>
      <c r="I25" s="34"/>
      <c r="J25" s="35"/>
    </row>
    <row r="26" spans="1:15" ht="12" customHeight="1" x14ac:dyDescent="0.25">
      <c r="A26" s="36"/>
      <c r="E26" s="1"/>
      <c r="F26" s="1"/>
      <c r="G26" s="1"/>
      <c r="H26" s="34"/>
      <c r="I26" s="34"/>
      <c r="J26" s="35"/>
    </row>
    <row r="27" spans="1:15" x14ac:dyDescent="0.25">
      <c r="A27" s="37" t="s">
        <v>33</v>
      </c>
    </row>
    <row r="28" spans="1:15" x14ac:dyDescent="0.25">
      <c r="A28" s="38" t="s">
        <v>34</v>
      </c>
      <c r="B28" s="39"/>
      <c r="C28" s="39"/>
      <c r="D28" s="39"/>
      <c r="E28" s="11"/>
    </row>
    <row r="29" spans="1:15" x14ac:dyDescent="0.25">
      <c r="A29" s="38" t="s">
        <v>35</v>
      </c>
      <c r="B29" s="39"/>
      <c r="C29" s="39"/>
      <c r="D29" s="11"/>
      <c r="E29" s="11"/>
    </row>
    <row r="30" spans="1:15" x14ac:dyDescent="0.25">
      <c r="A30" s="40" t="s">
        <v>36</v>
      </c>
      <c r="B30" s="41"/>
      <c r="C30" s="41"/>
      <c r="D30" s="42"/>
      <c r="E30" s="11"/>
    </row>
    <row r="31" spans="1:15" x14ac:dyDescent="0.25">
      <c r="A31" s="43" t="s">
        <v>0</v>
      </c>
      <c r="B31" s="44"/>
      <c r="C31" s="44"/>
      <c r="D31" s="41"/>
      <c r="E31" s="11"/>
    </row>
    <row r="32" spans="1:15" ht="9" customHeight="1" x14ac:dyDescent="0.25">
      <c r="A32" s="45"/>
      <c r="B32" s="45"/>
      <c r="C32" s="45"/>
      <c r="D32" s="46"/>
    </row>
    <row r="33" spans="8:10" x14ac:dyDescent="0.25">
      <c r="H33" s="47" t="s">
        <v>37</v>
      </c>
      <c r="I33" s="212" t="str">
        <f>+J12</f>
        <v xml:space="preserve"> 03 Februari 2022</v>
      </c>
      <c r="J33" s="212"/>
    </row>
    <row r="39" spans="8:10" x14ac:dyDescent="0.25">
      <c r="H39" s="233" t="s">
        <v>38</v>
      </c>
      <c r="I39" s="233"/>
      <c r="J39" s="233"/>
    </row>
  </sheetData>
  <mergeCells count="7">
    <mergeCell ref="H39:J39"/>
    <mergeCell ref="A9:J9"/>
    <mergeCell ref="H17:I17"/>
    <mergeCell ref="H18:I18"/>
    <mergeCell ref="A19:I19"/>
    <mergeCell ref="A20:D20"/>
    <mergeCell ref="I33:J33"/>
  </mergeCells>
  <pageMargins left="0.45" right="0.2" top="0.75" bottom="0.75" header="0.3" footer="0.3"/>
  <pageSetup paperSize="9" scale="90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9"/>
  <sheetViews>
    <sheetView topLeftCell="A13" workbookViewId="0">
      <selection activeCell="I14" sqref="I14"/>
    </sheetView>
  </sheetViews>
  <sheetFormatPr defaultRowHeight="15.75" x14ac:dyDescent="0.25"/>
  <cols>
    <col min="1" max="1" width="4.85546875" style="2" customWidth="1"/>
    <col min="2" max="2" width="11.42578125" style="2" customWidth="1"/>
    <col min="3" max="3" width="8" style="2" customWidth="1"/>
    <col min="4" max="4" width="26" style="2" customWidth="1"/>
    <col min="5" max="5" width="13.42578125" style="2" customWidth="1"/>
    <col min="6" max="6" width="6.5703125" style="2" customWidth="1"/>
    <col min="7" max="7" width="13" style="3" customWidth="1"/>
    <col min="8" max="8" width="1.28515625" style="3" customWidth="1"/>
    <col min="9" max="9" width="17.7109375" style="2" customWidth="1"/>
    <col min="10" max="10" width="9.140625" style="2"/>
    <col min="11" max="11" width="11.7109375" style="2" bestFit="1" customWidth="1"/>
    <col min="12" max="12" width="10.42578125" style="2" bestFit="1" customWidth="1"/>
    <col min="13" max="13" width="15.7109375" style="2" bestFit="1" customWidth="1"/>
    <col min="14" max="14" width="12.7109375" style="2" bestFit="1" customWidth="1"/>
    <col min="15" max="16384" width="9.140625" style="2"/>
  </cols>
  <sheetData>
    <row r="2" spans="1:9" ht="18" customHeight="1" x14ac:dyDescent="0.25">
      <c r="A2" s="1" t="s">
        <v>0</v>
      </c>
    </row>
    <row r="3" spans="1:9" ht="18" customHeight="1" x14ac:dyDescent="0.25">
      <c r="A3" s="4" t="s">
        <v>1</v>
      </c>
      <c r="B3" s="5"/>
    </row>
    <row r="4" spans="1:9" ht="18" customHeight="1" x14ac:dyDescent="0.25">
      <c r="A4" s="4" t="s">
        <v>2</v>
      </c>
      <c r="B4" s="5"/>
    </row>
    <row r="5" spans="1:9" ht="18" customHeight="1" x14ac:dyDescent="0.25">
      <c r="A5" s="4" t="s">
        <v>3</v>
      </c>
      <c r="B5" s="5"/>
    </row>
    <row r="6" spans="1:9" ht="18" customHeight="1" x14ac:dyDescent="0.25">
      <c r="A6" s="4" t="s">
        <v>4</v>
      </c>
      <c r="B6" s="5"/>
    </row>
    <row r="7" spans="1:9" ht="18" customHeight="1" x14ac:dyDescent="0.25">
      <c r="A7" s="4" t="s">
        <v>5</v>
      </c>
      <c r="B7" s="5"/>
    </row>
    <row r="8" spans="1:9" ht="16.5" thickBot="1" x14ac:dyDescent="0.3"/>
    <row r="9" spans="1:9" ht="24.75" customHeight="1" thickBot="1" x14ac:dyDescent="0.3">
      <c r="A9" s="215" t="s">
        <v>6</v>
      </c>
      <c r="B9" s="216"/>
      <c r="C9" s="216"/>
      <c r="D9" s="216"/>
      <c r="E9" s="216"/>
      <c r="F9" s="216"/>
      <c r="G9" s="216"/>
      <c r="H9" s="216"/>
      <c r="I9" s="217"/>
    </row>
    <row r="11" spans="1:9" ht="23.25" customHeight="1" x14ac:dyDescent="0.25">
      <c r="A11" s="6" t="s">
        <v>7</v>
      </c>
      <c r="B11" s="6" t="s">
        <v>8</v>
      </c>
      <c r="G11" s="3" t="s">
        <v>9</v>
      </c>
      <c r="H11" s="7" t="s">
        <v>10</v>
      </c>
      <c r="I11" s="8" t="s">
        <v>81</v>
      </c>
    </row>
    <row r="12" spans="1:9" x14ac:dyDescent="0.25">
      <c r="G12" s="3" t="s">
        <v>12</v>
      </c>
      <c r="H12" s="7" t="s">
        <v>10</v>
      </c>
      <c r="I12" s="9" t="s">
        <v>63</v>
      </c>
    </row>
    <row r="13" spans="1:9" x14ac:dyDescent="0.25">
      <c r="G13" s="3" t="s">
        <v>13</v>
      </c>
      <c r="H13" s="7" t="s">
        <v>10</v>
      </c>
      <c r="I13" s="9" t="s">
        <v>14</v>
      </c>
    </row>
    <row r="14" spans="1:9" ht="15.75" customHeight="1" x14ac:dyDescent="0.25">
      <c r="G14" s="3" t="s">
        <v>15</v>
      </c>
      <c r="H14" s="7" t="s">
        <v>10</v>
      </c>
      <c r="I14" s="10" t="s">
        <v>85</v>
      </c>
    </row>
    <row r="15" spans="1:9" ht="20.25" customHeight="1" x14ac:dyDescent="0.25">
      <c r="A15" s="6" t="s">
        <v>16</v>
      </c>
      <c r="B15" s="6" t="s">
        <v>17</v>
      </c>
    </row>
    <row r="16" spans="1:9" ht="8.25" customHeight="1" thickBot="1" x14ac:dyDescent="0.3">
      <c r="F16" s="11"/>
    </row>
    <row r="17" spans="1:14" ht="27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13" t="s">
        <v>45</v>
      </c>
      <c r="G17" s="234" t="s">
        <v>25</v>
      </c>
      <c r="H17" s="235"/>
      <c r="I17" s="15" t="s">
        <v>26</v>
      </c>
    </row>
    <row r="18" spans="1:14" ht="55.5" customHeight="1" x14ac:dyDescent="0.25">
      <c r="A18" s="16">
        <v>1</v>
      </c>
      <c r="B18" s="17">
        <v>44230</v>
      </c>
      <c r="C18" s="18"/>
      <c r="D18" s="19" t="s">
        <v>82</v>
      </c>
      <c r="E18" s="20" t="s">
        <v>83</v>
      </c>
      <c r="F18" s="21">
        <v>1</v>
      </c>
      <c r="G18" s="236">
        <v>800000</v>
      </c>
      <c r="H18" s="237"/>
      <c r="I18" s="23">
        <f>G18</f>
        <v>800000</v>
      </c>
      <c r="N18" s="68" t="s">
        <v>79</v>
      </c>
    </row>
    <row r="19" spans="1:14" ht="25.5" customHeight="1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800000</v>
      </c>
      <c r="J19" s="25"/>
      <c r="K19" s="67">
        <v>7356</v>
      </c>
      <c r="L19" s="67">
        <v>3500</v>
      </c>
      <c r="M19" s="67">
        <f>K19*L19</f>
        <v>25746000</v>
      </c>
      <c r="N19" s="26">
        <f>I19-M19</f>
        <v>-24946000</v>
      </c>
    </row>
    <row r="20" spans="1:14" x14ac:dyDescent="0.25">
      <c r="A20" s="229"/>
      <c r="B20" s="229"/>
      <c r="C20" s="229"/>
      <c r="D20" s="229"/>
      <c r="E20" s="66"/>
      <c r="F20" s="66"/>
      <c r="G20" s="28"/>
      <c r="H20" s="28"/>
      <c r="I20" s="25"/>
      <c r="M20" s="2">
        <v>441360</v>
      </c>
    </row>
    <row r="21" spans="1:14" x14ac:dyDescent="0.25">
      <c r="A21" s="66"/>
      <c r="B21" s="66"/>
      <c r="C21" s="66"/>
      <c r="D21" s="66"/>
      <c r="E21" s="66"/>
      <c r="F21" s="66"/>
      <c r="G21" s="29" t="s">
        <v>30</v>
      </c>
      <c r="H21" s="29"/>
      <c r="I21" s="25">
        <f>I19*1%</f>
        <v>8000</v>
      </c>
      <c r="K21" s="30"/>
      <c r="L21" s="31"/>
      <c r="M21" s="2">
        <v>882720</v>
      </c>
    </row>
    <row r="22" spans="1:14" ht="16.5" thickBot="1" x14ac:dyDescent="0.3">
      <c r="A22" s="66"/>
      <c r="B22" s="66"/>
      <c r="C22" s="66"/>
      <c r="D22" s="66"/>
      <c r="E22" s="66"/>
      <c r="F22" s="66"/>
      <c r="G22" s="32" t="s">
        <v>31</v>
      </c>
      <c r="H22" s="32"/>
      <c r="I22" s="33">
        <f>I19*2%</f>
        <v>16000</v>
      </c>
      <c r="K22" s="31"/>
      <c r="L22" s="31"/>
      <c r="M22" s="68">
        <f>M19+M20+M21</f>
        <v>27070080</v>
      </c>
    </row>
    <row r="23" spans="1:14" x14ac:dyDescent="0.25">
      <c r="E23" s="1"/>
      <c r="F23" s="1"/>
      <c r="G23" s="34" t="s">
        <v>32</v>
      </c>
      <c r="H23" s="34"/>
      <c r="I23" s="35">
        <f>I19+I21-I22</f>
        <v>792000</v>
      </c>
      <c r="K23" s="31"/>
      <c r="L23" s="31"/>
      <c r="M23" s="35">
        <f>I23-M22</f>
        <v>-26278080</v>
      </c>
    </row>
    <row r="24" spans="1:14" ht="17.25" customHeight="1" x14ac:dyDescent="0.25">
      <c r="E24" s="1"/>
      <c r="F24" s="1"/>
      <c r="G24" s="34"/>
      <c r="H24" s="34"/>
      <c r="I24" s="35"/>
    </row>
    <row r="25" spans="1:14" ht="18" customHeight="1" x14ac:dyDescent="0.25">
      <c r="A25" s="1" t="s">
        <v>86</v>
      </c>
      <c r="E25" s="1"/>
      <c r="F25" s="1"/>
      <c r="G25" s="34"/>
      <c r="H25" s="34"/>
      <c r="I25" s="35"/>
    </row>
    <row r="26" spans="1:14" ht="12" customHeight="1" x14ac:dyDescent="0.25">
      <c r="A26" s="36"/>
      <c r="E26" s="1"/>
      <c r="F26" s="1"/>
      <c r="G26" s="34"/>
      <c r="H26" s="34"/>
      <c r="I26" s="35"/>
    </row>
    <row r="27" spans="1:14" x14ac:dyDescent="0.25">
      <c r="A27" s="37" t="s">
        <v>33</v>
      </c>
    </row>
    <row r="28" spans="1:14" x14ac:dyDescent="0.25">
      <c r="A28" s="38" t="s">
        <v>34</v>
      </c>
      <c r="B28" s="39"/>
      <c r="C28" s="39"/>
      <c r="D28" s="39"/>
      <c r="E28" s="11"/>
    </row>
    <row r="29" spans="1:14" x14ac:dyDescent="0.25">
      <c r="A29" s="38" t="s">
        <v>35</v>
      </c>
      <c r="B29" s="39"/>
      <c r="C29" s="39"/>
      <c r="D29" s="11"/>
      <c r="E29" s="11"/>
    </row>
    <row r="30" spans="1:14" x14ac:dyDescent="0.25">
      <c r="A30" s="40" t="s">
        <v>36</v>
      </c>
      <c r="B30" s="41"/>
      <c r="C30" s="41"/>
      <c r="D30" s="42"/>
      <c r="E30" s="11"/>
    </row>
    <row r="31" spans="1:14" x14ac:dyDescent="0.25">
      <c r="A31" s="43" t="s">
        <v>0</v>
      </c>
      <c r="B31" s="44"/>
      <c r="C31" s="44"/>
      <c r="D31" s="41"/>
      <c r="E31" s="11"/>
    </row>
    <row r="32" spans="1:14" ht="9" customHeight="1" x14ac:dyDescent="0.25">
      <c r="A32" s="45"/>
      <c r="B32" s="45"/>
      <c r="C32" s="45"/>
      <c r="D32" s="46"/>
    </row>
    <row r="33" spans="7:9" x14ac:dyDescent="0.25">
      <c r="G33" s="47" t="s">
        <v>37</v>
      </c>
      <c r="H33" s="212" t="str">
        <f>+I12</f>
        <v xml:space="preserve"> 03 Februari 2022</v>
      </c>
      <c r="I33" s="212"/>
    </row>
    <row r="39" spans="7:9" x14ac:dyDescent="0.25">
      <c r="G39" s="233" t="s">
        <v>38</v>
      </c>
      <c r="H39" s="233"/>
      <c r="I39" s="233"/>
    </row>
  </sheetData>
  <mergeCells count="7">
    <mergeCell ref="G39:I39"/>
    <mergeCell ref="A9:I9"/>
    <mergeCell ref="G17:H17"/>
    <mergeCell ref="G18:H18"/>
    <mergeCell ref="A19:H19"/>
    <mergeCell ref="A20:D20"/>
    <mergeCell ref="H33:I33"/>
  </mergeCells>
  <pageMargins left="0.45" right="0.2" top="0.75" bottom="0.75" header="0.3" footer="0.3"/>
  <pageSetup paperSize="9" scale="90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7"/>
  <sheetViews>
    <sheetView topLeftCell="A10" workbookViewId="0">
      <selection activeCell="E18" sqref="E18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40</v>
      </c>
      <c r="H12" s="238"/>
      <c r="I12" s="7" t="s">
        <v>10</v>
      </c>
      <c r="J12" s="8" t="s">
        <v>96</v>
      </c>
    </row>
    <row r="13" spans="1:10" x14ac:dyDescent="0.25">
      <c r="G13" s="238" t="s">
        <v>12</v>
      </c>
      <c r="H13" s="238"/>
      <c r="I13" s="7" t="s">
        <v>10</v>
      </c>
      <c r="J13" s="9" t="s">
        <v>63</v>
      </c>
    </row>
    <row r="14" spans="1:10" x14ac:dyDescent="0.25">
      <c r="G14" s="238" t="s">
        <v>88</v>
      </c>
      <c r="H14" s="238"/>
      <c r="I14" s="7" t="s">
        <v>10</v>
      </c>
      <c r="J14" s="2" t="s">
        <v>89</v>
      </c>
    </row>
    <row r="15" spans="1:10" x14ac:dyDescent="0.25">
      <c r="A15" s="2" t="s">
        <v>16</v>
      </c>
      <c r="B15" s="8" t="s">
        <v>43</v>
      </c>
      <c r="C15" s="8"/>
      <c r="I15" s="7"/>
      <c r="J15" s="50" t="s">
        <v>95</v>
      </c>
    </row>
    <row r="16" spans="1:10" ht="16.5" thickBot="1" x14ac:dyDescent="0.3"/>
    <row r="17" spans="1:12" ht="26.2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69" t="s">
        <v>23</v>
      </c>
      <c r="G17" s="69" t="s">
        <v>24</v>
      </c>
      <c r="H17" s="218" t="s">
        <v>25</v>
      </c>
      <c r="I17" s="219"/>
      <c r="J17" s="15" t="s">
        <v>26</v>
      </c>
    </row>
    <row r="18" spans="1:12" ht="33" customHeight="1" x14ac:dyDescent="0.25">
      <c r="A18" s="16">
        <v>1</v>
      </c>
      <c r="B18" s="52">
        <f>'[3]406456'!E3</f>
        <v>44540</v>
      </c>
      <c r="C18" s="53">
        <f>'[3]406456'!A3</f>
        <v>406456</v>
      </c>
      <c r="D18" s="63" t="s">
        <v>90</v>
      </c>
      <c r="E18" s="63" t="s">
        <v>91</v>
      </c>
      <c r="F18" s="56">
        <v>11</v>
      </c>
      <c r="G18" s="73">
        <f>'[3]406456'!N14</f>
        <v>453.27799999999991</v>
      </c>
      <c r="H18" s="236">
        <v>14000</v>
      </c>
      <c r="I18" s="237"/>
      <c r="J18" s="70">
        <f>G18*H18</f>
        <v>6345891.9999999991</v>
      </c>
      <c r="L18"/>
    </row>
    <row r="19" spans="1:12" ht="33" customHeight="1" x14ac:dyDescent="0.25">
      <c r="A19" s="16">
        <f>A18+1</f>
        <v>2</v>
      </c>
      <c r="B19" s="52">
        <f>'[3]402667'!E3</f>
        <v>44546</v>
      </c>
      <c r="C19" s="53">
        <f>'[3]402667'!A3</f>
        <v>402667</v>
      </c>
      <c r="D19" s="63" t="s">
        <v>90</v>
      </c>
      <c r="E19" s="63" t="s">
        <v>91</v>
      </c>
      <c r="F19" s="56">
        <v>10</v>
      </c>
      <c r="G19" s="74">
        <f>'[3]402667'!N13</f>
        <v>247</v>
      </c>
      <c r="H19" s="236">
        <v>14000</v>
      </c>
      <c r="I19" s="237"/>
      <c r="J19" s="70">
        <f t="shared" ref="J19:J20" si="0">G19*H19</f>
        <v>3458000</v>
      </c>
      <c r="L19"/>
    </row>
    <row r="20" spans="1:12" ht="33" customHeight="1" x14ac:dyDescent="0.25">
      <c r="A20" s="16">
        <f t="shared" ref="A20:A22" si="1">A19+1</f>
        <v>3</v>
      </c>
      <c r="B20" s="52">
        <f>'[3]402700'!E3</f>
        <v>44550</v>
      </c>
      <c r="C20" s="53">
        <f>'[3]402700'!A3</f>
        <v>402700</v>
      </c>
      <c r="D20" s="63" t="s">
        <v>90</v>
      </c>
      <c r="E20" s="63" t="s">
        <v>91</v>
      </c>
      <c r="F20" s="56">
        <v>4</v>
      </c>
      <c r="G20" s="74">
        <f>'[3]402700'!N7</f>
        <v>436.16</v>
      </c>
      <c r="H20" s="236">
        <v>14000</v>
      </c>
      <c r="I20" s="237"/>
      <c r="J20" s="70">
        <f t="shared" si="0"/>
        <v>6106240</v>
      </c>
      <c r="L20"/>
    </row>
    <row r="21" spans="1:12" ht="33" customHeight="1" x14ac:dyDescent="0.25">
      <c r="A21" s="16">
        <f t="shared" si="1"/>
        <v>4</v>
      </c>
      <c r="B21" s="52">
        <f>'[3]403826'!E3</f>
        <v>44554</v>
      </c>
      <c r="C21" s="53">
        <f>'[3]403826'!A3</f>
        <v>403826</v>
      </c>
      <c r="D21" s="63" t="s">
        <v>90</v>
      </c>
      <c r="E21" s="63" t="s">
        <v>91</v>
      </c>
      <c r="F21" s="56">
        <v>4</v>
      </c>
      <c r="G21" s="74">
        <v>100</v>
      </c>
      <c r="H21" s="236">
        <v>14000</v>
      </c>
      <c r="I21" s="237"/>
      <c r="J21" s="70">
        <f>G21*H21</f>
        <v>1400000</v>
      </c>
      <c r="L21"/>
    </row>
    <row r="22" spans="1:12" ht="33" customHeight="1" x14ac:dyDescent="0.25">
      <c r="A22" s="16">
        <f t="shared" si="1"/>
        <v>5</v>
      </c>
      <c r="B22" s="52">
        <f>'[3]402738'!E3</f>
        <v>44556</v>
      </c>
      <c r="C22" s="53">
        <f>'[3]402738'!A3</f>
        <v>402738</v>
      </c>
      <c r="D22" s="63" t="s">
        <v>90</v>
      </c>
      <c r="E22" s="63" t="s">
        <v>91</v>
      </c>
      <c r="F22" s="56">
        <v>2</v>
      </c>
      <c r="G22" s="74">
        <v>100</v>
      </c>
      <c r="H22" s="236">
        <v>14000</v>
      </c>
      <c r="I22" s="237"/>
      <c r="J22" s="70">
        <f>G22*H22</f>
        <v>1400000</v>
      </c>
      <c r="L22"/>
    </row>
    <row r="23" spans="1:12" ht="32.25" customHeight="1" thickBot="1" x14ac:dyDescent="0.3">
      <c r="A23" s="226" t="s">
        <v>29</v>
      </c>
      <c r="B23" s="227"/>
      <c r="C23" s="227"/>
      <c r="D23" s="227"/>
      <c r="E23" s="227"/>
      <c r="F23" s="227"/>
      <c r="G23" s="227"/>
      <c r="H23" s="227"/>
      <c r="I23" s="228"/>
      <c r="J23" s="24">
        <f>SUM(J18:J22)</f>
        <v>18710132</v>
      </c>
      <c r="L23" s="3"/>
    </row>
    <row r="24" spans="1:12" x14ac:dyDescent="0.25">
      <c r="A24" s="229"/>
      <c r="B24" s="229"/>
      <c r="C24" s="71"/>
      <c r="D24" s="71"/>
      <c r="E24" s="71"/>
      <c r="F24" s="71"/>
      <c r="G24" s="71"/>
      <c r="H24" s="28"/>
      <c r="I24" s="28"/>
      <c r="J24" s="25"/>
    </row>
    <row r="25" spans="1:12" x14ac:dyDescent="0.25">
      <c r="A25" s="71"/>
      <c r="B25" s="71"/>
      <c r="C25" s="71"/>
      <c r="D25" s="71"/>
      <c r="E25" s="71"/>
      <c r="F25" s="71"/>
      <c r="G25" s="29" t="s">
        <v>92</v>
      </c>
      <c r="H25" s="29"/>
      <c r="I25" s="28"/>
      <c r="J25" s="25">
        <f>J23*10%</f>
        <v>1871013.2000000002</v>
      </c>
      <c r="L25" s="26"/>
    </row>
    <row r="26" spans="1:12" x14ac:dyDescent="0.25">
      <c r="A26" s="71"/>
      <c r="B26" s="71"/>
      <c r="C26" s="71"/>
      <c r="D26" s="71"/>
      <c r="E26" s="71"/>
      <c r="F26" s="71"/>
      <c r="G26" s="75" t="s">
        <v>93</v>
      </c>
      <c r="H26" s="75"/>
      <c r="I26" s="76"/>
      <c r="J26" s="77">
        <f>J23-J25</f>
        <v>16839118.800000001</v>
      </c>
      <c r="L26" s="26"/>
    </row>
    <row r="27" spans="1:12" x14ac:dyDescent="0.25">
      <c r="A27" s="71"/>
      <c r="B27" s="71"/>
      <c r="C27" s="71"/>
      <c r="D27" s="71"/>
      <c r="E27" s="71"/>
      <c r="F27" s="71"/>
      <c r="G27" s="29" t="s">
        <v>30</v>
      </c>
      <c r="H27" s="29"/>
      <c r="I27" s="26" t="e">
        <f>#REF!*1%</f>
        <v>#REF!</v>
      </c>
      <c r="J27" s="25">
        <f>J26*1%</f>
        <v>168391.18800000002</v>
      </c>
    </row>
    <row r="28" spans="1:12" ht="16.5" thickBot="1" x14ac:dyDescent="0.3">
      <c r="A28" s="71"/>
      <c r="B28" s="71"/>
      <c r="C28" s="71"/>
      <c r="D28" s="71"/>
      <c r="E28" s="71"/>
      <c r="F28" s="71"/>
      <c r="G28" s="32" t="s">
        <v>50</v>
      </c>
      <c r="H28" s="32"/>
      <c r="I28" s="33">
        <f>I24*10%</f>
        <v>0</v>
      </c>
      <c r="J28" s="33">
        <f>J26*2%</f>
        <v>336782.37600000005</v>
      </c>
    </row>
    <row r="29" spans="1:12" x14ac:dyDescent="0.25">
      <c r="E29" s="1"/>
      <c r="F29" s="1"/>
      <c r="G29" s="34" t="s">
        <v>51</v>
      </c>
      <c r="H29" s="34"/>
      <c r="I29" s="35" t="e">
        <f>I23+I27</f>
        <v>#REF!</v>
      </c>
      <c r="J29" s="35">
        <f>J26+J27-J28</f>
        <v>16670727.612000002</v>
      </c>
    </row>
    <row r="30" spans="1:12" x14ac:dyDescent="0.25">
      <c r="E30" s="1"/>
      <c r="F30" s="1"/>
      <c r="G30" s="34"/>
      <c r="H30" s="34"/>
      <c r="I30" s="35"/>
      <c r="J30" s="35"/>
    </row>
    <row r="31" spans="1:12" x14ac:dyDescent="0.25">
      <c r="A31" s="1" t="s">
        <v>94</v>
      </c>
      <c r="D31" s="1"/>
      <c r="E31" s="1"/>
      <c r="F31" s="1"/>
      <c r="G31" s="1"/>
      <c r="H31" s="34"/>
      <c r="I31" s="34"/>
      <c r="J31" s="35"/>
    </row>
    <row r="32" spans="1:12" x14ac:dyDescent="0.25">
      <c r="A32" s="36"/>
      <c r="D32" s="1"/>
      <c r="E32" s="1"/>
      <c r="F32" s="1"/>
      <c r="G32" s="1"/>
      <c r="H32" s="34"/>
      <c r="I32" s="34"/>
      <c r="J32" s="35"/>
    </row>
    <row r="33" spans="1:10" x14ac:dyDescent="0.25">
      <c r="D33" s="1"/>
      <c r="E33" s="1"/>
      <c r="F33" s="1"/>
      <c r="G33" s="1"/>
      <c r="H33" s="34"/>
      <c r="I33" s="34"/>
      <c r="J33" s="35"/>
    </row>
    <row r="34" spans="1:10" x14ac:dyDescent="0.25">
      <c r="A34" s="37" t="s">
        <v>33</v>
      </c>
    </row>
    <row r="35" spans="1:10" x14ac:dyDescent="0.25">
      <c r="A35" s="38" t="s">
        <v>34</v>
      </c>
      <c r="B35" s="39"/>
      <c r="C35" s="39"/>
      <c r="D35" s="11"/>
      <c r="E35" s="11"/>
      <c r="F35" s="11"/>
      <c r="G35" s="11"/>
    </row>
    <row r="36" spans="1:10" x14ac:dyDescent="0.25">
      <c r="A36" s="38" t="s">
        <v>35</v>
      </c>
      <c r="B36" s="39"/>
      <c r="C36" s="39"/>
      <c r="D36" s="11"/>
      <c r="E36" s="11"/>
      <c r="F36" s="11"/>
      <c r="G36" s="11"/>
    </row>
    <row r="37" spans="1:10" x14ac:dyDescent="0.25">
      <c r="A37" s="40" t="s">
        <v>36</v>
      </c>
      <c r="B37" s="41"/>
      <c r="C37" s="41"/>
      <c r="D37" s="11"/>
      <c r="E37" s="11"/>
      <c r="F37" s="11"/>
      <c r="G37" s="11"/>
    </row>
    <row r="38" spans="1:10" x14ac:dyDescent="0.25">
      <c r="A38" s="43" t="s">
        <v>0</v>
      </c>
      <c r="B38" s="44"/>
      <c r="C38" s="44"/>
      <c r="D38" s="11"/>
      <c r="E38" s="11"/>
      <c r="F38" s="11"/>
      <c r="G38" s="11"/>
    </row>
    <row r="39" spans="1:10" x14ac:dyDescent="0.25">
      <c r="A39" s="45"/>
      <c r="B39" s="45"/>
      <c r="C39" s="45"/>
    </row>
    <row r="40" spans="1:10" x14ac:dyDescent="0.25">
      <c r="H40" s="47" t="s">
        <v>52</v>
      </c>
      <c r="I40" s="212" t="str">
        <f>+J13</f>
        <v xml:space="preserve"> 03 Februari 2022</v>
      </c>
      <c r="J40" s="213"/>
    </row>
    <row r="44" spans="1:10" ht="18" customHeight="1" x14ac:dyDescent="0.25"/>
    <row r="45" spans="1:10" ht="17.25" customHeight="1" x14ac:dyDescent="0.25"/>
    <row r="47" spans="1:10" x14ac:dyDescent="0.25">
      <c r="H47" s="214" t="s">
        <v>38</v>
      </c>
      <c r="I47" s="214"/>
      <c r="J47" s="214"/>
    </row>
  </sheetData>
  <mergeCells count="14">
    <mergeCell ref="I40:J40"/>
    <mergeCell ref="H47:J47"/>
    <mergeCell ref="H19:I19"/>
    <mergeCell ref="H20:I20"/>
    <mergeCell ref="H21:I21"/>
    <mergeCell ref="H22:I22"/>
    <mergeCell ref="A23:I23"/>
    <mergeCell ref="A24:B24"/>
    <mergeCell ref="H18:I18"/>
    <mergeCell ref="A10:J10"/>
    <mergeCell ref="G12:H12"/>
    <mergeCell ref="G13:H13"/>
    <mergeCell ref="G14:H14"/>
    <mergeCell ref="H17:I17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topLeftCell="A16" workbookViewId="0">
      <selection activeCell="C32" sqref="C3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1" spans="1:10" ht="9.75" customHeight="1" x14ac:dyDescent="0.25"/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1.25" customHeight="1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19.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1" spans="1:10" ht="9.75" customHeight="1" x14ac:dyDescent="0.25"/>
    <row r="12" spans="1:10" x14ac:dyDescent="0.25">
      <c r="A12" s="2" t="s">
        <v>7</v>
      </c>
      <c r="B12" s="2" t="s">
        <v>87</v>
      </c>
      <c r="G12" s="238" t="s">
        <v>40</v>
      </c>
      <c r="H12" s="238"/>
      <c r="I12" s="7" t="s">
        <v>10</v>
      </c>
      <c r="J12" s="8" t="s">
        <v>122</v>
      </c>
    </row>
    <row r="13" spans="1:10" x14ac:dyDescent="0.25">
      <c r="G13" s="238" t="s">
        <v>12</v>
      </c>
      <c r="H13" s="238"/>
      <c r="I13" s="7" t="s">
        <v>10</v>
      </c>
      <c r="J13" s="9" t="s">
        <v>123</v>
      </c>
    </row>
    <row r="14" spans="1:10" x14ac:dyDescent="0.25">
      <c r="G14" s="238" t="s">
        <v>88</v>
      </c>
      <c r="H14" s="238"/>
      <c r="I14" s="7" t="s">
        <v>10</v>
      </c>
      <c r="J14" s="2" t="s">
        <v>97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98</v>
      </c>
    </row>
    <row r="16" spans="1:10" ht="3.75" customHeight="1" thickBot="1" x14ac:dyDescent="0.3"/>
    <row r="17" spans="1:12" ht="22.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69" t="s">
        <v>23</v>
      </c>
      <c r="G17" s="69" t="s">
        <v>24</v>
      </c>
      <c r="H17" s="218" t="s">
        <v>25</v>
      </c>
      <c r="I17" s="219"/>
      <c r="J17" s="15" t="s">
        <v>26</v>
      </c>
    </row>
    <row r="18" spans="1:12" ht="29.25" customHeight="1" x14ac:dyDescent="0.25">
      <c r="A18" s="16">
        <v>1</v>
      </c>
      <c r="B18" s="52">
        <f>'[4]405807'!E3</f>
        <v>44533</v>
      </c>
      <c r="C18" s="53">
        <f>'[4]405807'!A3</f>
        <v>405807</v>
      </c>
      <c r="D18" s="63" t="s">
        <v>99</v>
      </c>
      <c r="E18" s="63" t="s">
        <v>100</v>
      </c>
      <c r="F18" s="56">
        <v>7</v>
      </c>
      <c r="G18" s="73">
        <f>'[4]405807'!N10</f>
        <v>189.9545</v>
      </c>
      <c r="H18" s="236">
        <v>14000</v>
      </c>
      <c r="I18" s="237"/>
      <c r="J18" s="70">
        <f>G18*H18</f>
        <v>2659363</v>
      </c>
      <c r="L18"/>
    </row>
    <row r="19" spans="1:12" ht="29.25" customHeight="1" x14ac:dyDescent="0.25">
      <c r="A19" s="16">
        <f>A18+1</f>
        <v>2</v>
      </c>
      <c r="B19" s="52">
        <f>'[4]405827'!E3</f>
        <v>44536</v>
      </c>
      <c r="C19" s="53">
        <f>'[4]405827'!A3</f>
        <v>405827</v>
      </c>
      <c r="D19" s="63" t="s">
        <v>99</v>
      </c>
      <c r="E19" s="63" t="s">
        <v>100</v>
      </c>
      <c r="F19" s="56">
        <v>1</v>
      </c>
      <c r="G19" s="74">
        <v>100</v>
      </c>
      <c r="H19" s="236">
        <v>14000</v>
      </c>
      <c r="I19" s="237"/>
      <c r="J19" s="70">
        <f t="shared" ref="J19:J27" si="0">G19*H19</f>
        <v>1400000</v>
      </c>
      <c r="L19"/>
    </row>
    <row r="20" spans="1:12" ht="29.25" customHeight="1" x14ac:dyDescent="0.25">
      <c r="A20" s="16">
        <f t="shared" ref="A20:A27" si="1">A19+1</f>
        <v>3</v>
      </c>
      <c r="B20" s="52">
        <f>'[4]402952'!E3</f>
        <v>44539</v>
      </c>
      <c r="C20" s="53">
        <f>'[4]402952'!A3</f>
        <v>402952</v>
      </c>
      <c r="D20" s="63" t="s">
        <v>99</v>
      </c>
      <c r="E20" s="63" t="s">
        <v>100</v>
      </c>
      <c r="F20" s="56">
        <v>1</v>
      </c>
      <c r="G20" s="74">
        <v>100</v>
      </c>
      <c r="H20" s="236">
        <v>14000</v>
      </c>
      <c r="I20" s="237"/>
      <c r="J20" s="70">
        <f t="shared" si="0"/>
        <v>1400000</v>
      </c>
      <c r="L20"/>
    </row>
    <row r="21" spans="1:12" ht="29.25" customHeight="1" x14ac:dyDescent="0.25">
      <c r="A21" s="16">
        <f t="shared" si="1"/>
        <v>4</v>
      </c>
      <c r="B21" s="52">
        <f>'[4]406455'!E3</f>
        <v>44540</v>
      </c>
      <c r="C21" s="53">
        <f>'[4]406455'!A3</f>
        <v>406455</v>
      </c>
      <c r="D21" s="63" t="s">
        <v>99</v>
      </c>
      <c r="E21" s="63" t="s">
        <v>100</v>
      </c>
      <c r="F21" s="56">
        <v>3</v>
      </c>
      <c r="G21" s="74">
        <f>'[4]406455'!N6</f>
        <v>160</v>
      </c>
      <c r="H21" s="236">
        <v>14000</v>
      </c>
      <c r="I21" s="237"/>
      <c r="J21" s="70">
        <f>G21*H21</f>
        <v>2240000</v>
      </c>
      <c r="L21"/>
    </row>
    <row r="22" spans="1:12" ht="29.25" customHeight="1" x14ac:dyDescent="0.25">
      <c r="A22" s="16">
        <f t="shared" si="1"/>
        <v>5</v>
      </c>
      <c r="B22" s="52">
        <f>'[4]406464'!E3</f>
        <v>44541</v>
      </c>
      <c r="C22" s="53">
        <f>'[4]406464'!A3</f>
        <v>406464</v>
      </c>
      <c r="D22" s="63" t="s">
        <v>99</v>
      </c>
      <c r="E22" s="63" t="s">
        <v>100</v>
      </c>
      <c r="F22" s="56">
        <v>6</v>
      </c>
      <c r="G22" s="74">
        <f>'[4]406464'!N9</f>
        <v>107.1815</v>
      </c>
      <c r="H22" s="236">
        <v>14000</v>
      </c>
      <c r="I22" s="237"/>
      <c r="J22" s="70">
        <f>G22*H22</f>
        <v>1500541</v>
      </c>
      <c r="L22"/>
    </row>
    <row r="23" spans="1:12" ht="29.25" customHeight="1" x14ac:dyDescent="0.25">
      <c r="A23" s="16">
        <f t="shared" si="1"/>
        <v>6</v>
      </c>
      <c r="B23" s="52">
        <f>'[4]402671'!E3</f>
        <v>44546</v>
      </c>
      <c r="C23" s="53">
        <f>'[4]402671'!A3</f>
        <v>402671</v>
      </c>
      <c r="D23" s="63" t="s">
        <v>99</v>
      </c>
      <c r="E23" s="63" t="s">
        <v>100</v>
      </c>
      <c r="F23" s="56">
        <v>10</v>
      </c>
      <c r="G23" s="74">
        <f>'[4]402671'!N13</f>
        <v>548.75</v>
      </c>
      <c r="H23" s="236">
        <v>14000</v>
      </c>
      <c r="I23" s="237"/>
      <c r="J23" s="70">
        <f>G23*H23</f>
        <v>7682500</v>
      </c>
      <c r="L23"/>
    </row>
    <row r="24" spans="1:12" ht="29.25" customHeight="1" x14ac:dyDescent="0.25">
      <c r="A24" s="16">
        <f t="shared" si="1"/>
        <v>7</v>
      </c>
      <c r="B24" s="52">
        <f>'[4]402681'!E3</f>
        <v>44547</v>
      </c>
      <c r="C24" s="53">
        <f>'[4]402681'!A3</f>
        <v>402681</v>
      </c>
      <c r="D24" s="63" t="s">
        <v>99</v>
      </c>
      <c r="E24" s="63" t="s">
        <v>100</v>
      </c>
      <c r="F24" s="56">
        <v>8</v>
      </c>
      <c r="G24" s="74">
        <f>'[4]402681'!N11</f>
        <v>162.49200000000002</v>
      </c>
      <c r="H24" s="236">
        <v>14000</v>
      </c>
      <c r="I24" s="237"/>
      <c r="J24" s="70">
        <f t="shared" si="0"/>
        <v>2274888.0000000005</v>
      </c>
      <c r="L24"/>
    </row>
    <row r="25" spans="1:12" ht="29.25" customHeight="1" x14ac:dyDescent="0.25">
      <c r="A25" s="16">
        <f t="shared" si="1"/>
        <v>8</v>
      </c>
      <c r="B25" s="52">
        <f>'[4]402692'!E3</f>
        <v>44548</v>
      </c>
      <c r="C25" s="53">
        <f>'[4]402692'!A3</f>
        <v>402692</v>
      </c>
      <c r="D25" s="63" t="s">
        <v>99</v>
      </c>
      <c r="E25" s="63" t="s">
        <v>100</v>
      </c>
      <c r="F25" s="56">
        <v>8</v>
      </c>
      <c r="G25" s="74">
        <f>'[4]402692'!N11</f>
        <v>175.76000000000002</v>
      </c>
      <c r="H25" s="236">
        <v>14000</v>
      </c>
      <c r="I25" s="237"/>
      <c r="J25" s="70">
        <f t="shared" si="0"/>
        <v>2460640.0000000005</v>
      </c>
      <c r="L25"/>
    </row>
    <row r="26" spans="1:12" ht="29.25" customHeight="1" x14ac:dyDescent="0.25">
      <c r="A26" s="16">
        <f t="shared" si="1"/>
        <v>9</v>
      </c>
      <c r="B26" s="52">
        <f>'[4]402720'!E3</f>
        <v>44553</v>
      </c>
      <c r="C26" s="53">
        <v>402720</v>
      </c>
      <c r="D26" s="63" t="s">
        <v>99</v>
      </c>
      <c r="E26" s="63" t="s">
        <v>100</v>
      </c>
      <c r="F26" s="56">
        <v>5</v>
      </c>
      <c r="G26" s="74">
        <f>'[4]402720'!N8</f>
        <v>123.264</v>
      </c>
      <c r="H26" s="236">
        <v>14000</v>
      </c>
      <c r="I26" s="237"/>
      <c r="J26" s="70">
        <f t="shared" si="0"/>
        <v>1725696</v>
      </c>
      <c r="L26"/>
    </row>
    <row r="27" spans="1:12" ht="29.25" customHeight="1" x14ac:dyDescent="0.25">
      <c r="A27" s="16">
        <f t="shared" si="1"/>
        <v>10</v>
      </c>
      <c r="B27" s="52">
        <f>'[4]402765'!E3</f>
        <v>44561</v>
      </c>
      <c r="C27" s="53">
        <f>'[4]402765'!A3</f>
        <v>402765</v>
      </c>
      <c r="D27" s="63" t="s">
        <v>99</v>
      </c>
      <c r="E27" s="63" t="s">
        <v>100</v>
      </c>
      <c r="F27" s="56">
        <v>16</v>
      </c>
      <c r="G27" s="74">
        <f>'[4]402765'!N19</f>
        <v>316.51224999999999</v>
      </c>
      <c r="H27" s="236">
        <v>14000</v>
      </c>
      <c r="I27" s="237"/>
      <c r="J27" s="70">
        <f t="shared" si="0"/>
        <v>4431171.5</v>
      </c>
      <c r="L27"/>
    </row>
    <row r="28" spans="1:12" ht="24.75" customHeight="1" thickBot="1" x14ac:dyDescent="0.3">
      <c r="A28" s="226" t="s">
        <v>29</v>
      </c>
      <c r="B28" s="227"/>
      <c r="C28" s="227"/>
      <c r="D28" s="227"/>
      <c r="E28" s="227"/>
      <c r="F28" s="227"/>
      <c r="G28" s="227"/>
      <c r="H28" s="227"/>
      <c r="I28" s="228"/>
      <c r="J28" s="24">
        <f>SUM(J18:J27)</f>
        <v>27774799.5</v>
      </c>
      <c r="L28" s="3"/>
    </row>
    <row r="29" spans="1:12" ht="14.25" customHeight="1" x14ac:dyDescent="0.25">
      <c r="A29" s="229"/>
      <c r="B29" s="229"/>
      <c r="C29" s="71"/>
      <c r="D29" s="71"/>
      <c r="E29" s="71"/>
      <c r="F29" s="71"/>
      <c r="G29" s="71"/>
      <c r="H29" s="28"/>
      <c r="I29" s="28"/>
      <c r="J29" s="25"/>
    </row>
    <row r="30" spans="1:12" x14ac:dyDescent="0.25">
      <c r="A30" s="71"/>
      <c r="B30" s="71"/>
      <c r="C30" s="71"/>
      <c r="D30" s="71"/>
      <c r="E30" s="71"/>
      <c r="F30" s="71"/>
      <c r="G30" s="29" t="s">
        <v>92</v>
      </c>
      <c r="H30" s="29"/>
      <c r="I30" s="28"/>
      <c r="J30" s="25">
        <f>J28*10%</f>
        <v>2777479.95</v>
      </c>
      <c r="L30" s="26"/>
    </row>
    <row r="31" spans="1:12" x14ac:dyDescent="0.25">
      <c r="A31" s="71"/>
      <c r="B31" s="71"/>
      <c r="C31" s="71"/>
      <c r="D31" s="71"/>
      <c r="E31" s="71"/>
      <c r="F31" s="71"/>
      <c r="G31" s="75" t="s">
        <v>93</v>
      </c>
      <c r="H31" s="75"/>
      <c r="I31" s="76"/>
      <c r="J31" s="77">
        <f>J28-J30</f>
        <v>24997319.550000001</v>
      </c>
      <c r="L31" s="26"/>
    </row>
    <row r="32" spans="1:12" x14ac:dyDescent="0.25">
      <c r="A32" s="71"/>
      <c r="B32" s="71"/>
      <c r="C32" s="71"/>
      <c r="D32" s="71"/>
      <c r="E32" s="71"/>
      <c r="F32" s="71"/>
      <c r="G32" s="29" t="s">
        <v>30</v>
      </c>
      <c r="H32" s="29"/>
      <c r="I32" s="26" t="e">
        <f>#REF!*1%</f>
        <v>#REF!</v>
      </c>
      <c r="J32" s="25">
        <f>J31*1%</f>
        <v>249973.1955</v>
      </c>
    </row>
    <row r="33" spans="1:10" ht="16.5" thickBot="1" x14ac:dyDescent="0.3">
      <c r="A33" s="71"/>
      <c r="B33" s="71"/>
      <c r="C33" s="71"/>
      <c r="D33" s="71"/>
      <c r="E33" s="71"/>
      <c r="F33" s="71"/>
      <c r="G33" s="32" t="s">
        <v>50</v>
      </c>
      <c r="H33" s="32"/>
      <c r="I33" s="33">
        <f>I29*10%</f>
        <v>0</v>
      </c>
      <c r="J33" s="33">
        <f>J31*2%</f>
        <v>499946.391</v>
      </c>
    </row>
    <row r="34" spans="1:10" x14ac:dyDescent="0.25">
      <c r="E34" s="1"/>
      <c r="F34" s="1"/>
      <c r="G34" s="34" t="s">
        <v>51</v>
      </c>
      <c r="H34" s="34"/>
      <c r="I34" s="35" t="e">
        <f>I28+I32</f>
        <v>#REF!</v>
      </c>
      <c r="J34" s="35">
        <f>J31+J32-J33</f>
        <v>24747346.354500003</v>
      </c>
    </row>
    <row r="35" spans="1:10" ht="9.75" customHeight="1" x14ac:dyDescent="0.25">
      <c r="E35" s="1"/>
      <c r="F35" s="1"/>
      <c r="G35" s="34"/>
      <c r="H35" s="34"/>
      <c r="I35" s="35"/>
      <c r="J35" s="35"/>
    </row>
    <row r="36" spans="1:10" x14ac:dyDescent="0.25">
      <c r="A36" s="1" t="s">
        <v>121</v>
      </c>
      <c r="D36" s="1"/>
      <c r="E36" s="1"/>
      <c r="F36" s="1"/>
      <c r="G36" s="1"/>
      <c r="H36" s="34"/>
      <c r="I36" s="34"/>
      <c r="J36" s="35"/>
    </row>
    <row r="37" spans="1:10" ht="10.5" customHeight="1" x14ac:dyDescent="0.25">
      <c r="A37" s="36"/>
      <c r="D37" s="1"/>
      <c r="E37" s="1"/>
      <c r="F37" s="1"/>
      <c r="G37" s="1"/>
      <c r="H37" s="34"/>
      <c r="I37" s="34"/>
      <c r="J37" s="35"/>
    </row>
    <row r="38" spans="1:10" x14ac:dyDescent="0.25">
      <c r="A38" s="37" t="s">
        <v>33</v>
      </c>
    </row>
    <row r="39" spans="1:10" x14ac:dyDescent="0.25">
      <c r="A39" s="38" t="s">
        <v>34</v>
      </c>
      <c r="B39" s="39"/>
      <c r="C39" s="39"/>
      <c r="D39" s="11"/>
      <c r="E39" s="11"/>
      <c r="F39" s="11"/>
      <c r="G39" s="11"/>
    </row>
    <row r="40" spans="1:10" x14ac:dyDescent="0.25">
      <c r="A40" s="38" t="s">
        <v>35</v>
      </c>
      <c r="B40" s="39"/>
      <c r="C40" s="39"/>
      <c r="D40" s="11"/>
      <c r="E40" s="11"/>
      <c r="F40" s="11"/>
      <c r="G40" s="11"/>
    </row>
    <row r="41" spans="1:10" x14ac:dyDescent="0.25">
      <c r="A41" s="40" t="s">
        <v>36</v>
      </c>
      <c r="B41" s="41"/>
      <c r="C41" s="41"/>
      <c r="D41" s="11"/>
      <c r="E41" s="11"/>
      <c r="F41" s="11"/>
      <c r="G41" s="11"/>
    </row>
    <row r="42" spans="1:10" x14ac:dyDescent="0.25">
      <c r="A42" s="43" t="s">
        <v>0</v>
      </c>
      <c r="B42" s="44"/>
      <c r="C42" s="44"/>
      <c r="D42" s="11"/>
      <c r="E42" s="11"/>
      <c r="F42" s="11"/>
      <c r="G42" s="11"/>
    </row>
    <row r="43" spans="1:10" ht="9.75" customHeight="1" x14ac:dyDescent="0.25">
      <c r="A43" s="45"/>
      <c r="B43" s="45"/>
      <c r="C43" s="45"/>
    </row>
    <row r="44" spans="1:10" x14ac:dyDescent="0.25">
      <c r="H44" s="47" t="s">
        <v>52</v>
      </c>
      <c r="I44" s="212" t="str">
        <f>+J13</f>
        <v xml:space="preserve"> 04 Februari 2022</v>
      </c>
      <c r="J44" s="213"/>
    </row>
    <row r="48" spans="1:10" ht="18" customHeight="1" x14ac:dyDescent="0.25"/>
    <row r="49" spans="8:10" ht="17.25" customHeight="1" x14ac:dyDescent="0.25"/>
    <row r="51" spans="8:10" x14ac:dyDescent="0.25">
      <c r="H51" s="214" t="s">
        <v>38</v>
      </c>
      <c r="I51" s="214"/>
      <c r="J51" s="214"/>
    </row>
  </sheetData>
  <mergeCells count="19">
    <mergeCell ref="H51:J51"/>
    <mergeCell ref="H25:I25"/>
    <mergeCell ref="H26:I26"/>
    <mergeCell ref="H27:I27"/>
    <mergeCell ref="A28:I28"/>
    <mergeCell ref="A29:B29"/>
    <mergeCell ref="I44:J44"/>
    <mergeCell ref="H24:I24"/>
    <mergeCell ref="A10:J10"/>
    <mergeCell ref="G12:H12"/>
    <mergeCell ref="G13:H13"/>
    <mergeCell ref="G14:H14"/>
    <mergeCell ref="H17:I17"/>
    <mergeCell ref="H18:I18"/>
    <mergeCell ref="H19:I19"/>
    <mergeCell ref="H20:I20"/>
    <mergeCell ref="H21:I21"/>
    <mergeCell ref="H22:I22"/>
    <mergeCell ref="H23:I23"/>
  </mergeCells>
  <printOptions horizontalCentered="1"/>
  <pageMargins left="0.19685039370078741" right="0.19685039370078741" top="0.74803149606299213" bottom="0.35433070866141736" header="0.31496062992125984" footer="0.31496062992125984"/>
  <pageSetup paperSize="9" scale="85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13" workbookViewId="0">
      <selection activeCell="N20" sqref="N20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40</v>
      </c>
      <c r="H12" s="238"/>
      <c r="I12" s="7" t="s">
        <v>10</v>
      </c>
      <c r="J12" s="8" t="s">
        <v>124</v>
      </c>
    </row>
    <row r="13" spans="1:10" x14ac:dyDescent="0.25">
      <c r="G13" s="238" t="s">
        <v>12</v>
      </c>
      <c r="H13" s="238"/>
      <c r="I13" s="7" t="s">
        <v>10</v>
      </c>
      <c r="J13" s="9" t="s">
        <v>123</v>
      </c>
    </row>
    <row r="14" spans="1:10" x14ac:dyDescent="0.25">
      <c r="G14" s="238" t="s">
        <v>88</v>
      </c>
      <c r="H14" s="238"/>
      <c r="I14" s="7" t="s">
        <v>10</v>
      </c>
      <c r="J14" s="2" t="s">
        <v>101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98</v>
      </c>
    </row>
    <row r="16" spans="1:10" ht="16.5" thickBot="1" x14ac:dyDescent="0.3"/>
    <row r="17" spans="1:12" ht="26.2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69" t="s">
        <v>23</v>
      </c>
      <c r="G17" s="69" t="s">
        <v>24</v>
      </c>
      <c r="H17" s="218" t="s">
        <v>25</v>
      </c>
      <c r="I17" s="219"/>
      <c r="J17" s="15" t="s">
        <v>26</v>
      </c>
    </row>
    <row r="18" spans="1:12" ht="48" customHeight="1" x14ac:dyDescent="0.25">
      <c r="A18" s="16">
        <v>1</v>
      </c>
      <c r="B18" s="52">
        <f>'[5]402655'!E3</f>
        <v>44543</v>
      </c>
      <c r="C18" s="53">
        <f>'[5]402655'!A3</f>
        <v>402655</v>
      </c>
      <c r="D18" s="63" t="s">
        <v>102</v>
      </c>
      <c r="E18" s="63" t="s">
        <v>103</v>
      </c>
      <c r="F18" s="56">
        <v>2</v>
      </c>
      <c r="G18" s="21">
        <v>100</v>
      </c>
      <c r="H18" s="236">
        <v>19000</v>
      </c>
      <c r="I18" s="237"/>
      <c r="J18" s="70">
        <f>G18*H18</f>
        <v>1900000</v>
      </c>
      <c r="L18"/>
    </row>
    <row r="19" spans="1:12" ht="48" customHeight="1" x14ac:dyDescent="0.25">
      <c r="A19" s="16">
        <f>A18+1</f>
        <v>2</v>
      </c>
      <c r="B19" s="52">
        <f>'[5]402711'!E3</f>
        <v>44551</v>
      </c>
      <c r="C19" s="53">
        <f>'[5]402711'!A3</f>
        <v>402711</v>
      </c>
      <c r="D19" s="63" t="s">
        <v>102</v>
      </c>
      <c r="E19" s="63" t="s">
        <v>103</v>
      </c>
      <c r="F19" s="56">
        <v>2</v>
      </c>
      <c r="G19" s="56">
        <v>100</v>
      </c>
      <c r="H19" s="236">
        <v>19000</v>
      </c>
      <c r="I19" s="237"/>
      <c r="J19" s="70">
        <f t="shared" ref="J19" si="0">G19*H19</f>
        <v>1900000</v>
      </c>
      <c r="L19"/>
    </row>
    <row r="20" spans="1:12" ht="32.25" customHeight="1" thickBot="1" x14ac:dyDescent="0.3">
      <c r="A20" s="226" t="s">
        <v>29</v>
      </c>
      <c r="B20" s="227"/>
      <c r="C20" s="227"/>
      <c r="D20" s="227"/>
      <c r="E20" s="227"/>
      <c r="F20" s="227"/>
      <c r="G20" s="227"/>
      <c r="H20" s="227"/>
      <c r="I20" s="228"/>
      <c r="J20" s="24">
        <f>SUM(J18:J19)</f>
        <v>3800000</v>
      </c>
      <c r="L20" s="3"/>
    </row>
    <row r="21" spans="1:12" x14ac:dyDescent="0.25">
      <c r="A21" s="229"/>
      <c r="B21" s="229"/>
      <c r="C21" s="71"/>
      <c r="D21" s="71"/>
      <c r="E21" s="71"/>
      <c r="F21" s="71"/>
      <c r="G21" s="71"/>
      <c r="H21" s="28"/>
      <c r="I21" s="28"/>
      <c r="J21" s="25"/>
    </row>
    <row r="22" spans="1:12" x14ac:dyDescent="0.25">
      <c r="A22" s="71"/>
      <c r="B22" s="71"/>
      <c r="C22" s="71"/>
      <c r="D22" s="71"/>
      <c r="E22" s="71"/>
      <c r="F22" s="71"/>
      <c r="G22" s="29" t="s">
        <v>92</v>
      </c>
      <c r="H22" s="29"/>
      <c r="I22" s="28"/>
      <c r="J22" s="25">
        <f>J20*10%</f>
        <v>380000</v>
      </c>
      <c r="L22" s="26"/>
    </row>
    <row r="23" spans="1:12" x14ac:dyDescent="0.25">
      <c r="A23" s="71"/>
      <c r="B23" s="71"/>
      <c r="C23" s="71"/>
      <c r="D23" s="71"/>
      <c r="E23" s="71"/>
      <c r="F23" s="71"/>
      <c r="G23" s="75" t="s">
        <v>93</v>
      </c>
      <c r="H23" s="75"/>
      <c r="I23" s="76"/>
      <c r="J23" s="77">
        <f>J20-J22</f>
        <v>3420000</v>
      </c>
      <c r="L23" s="26"/>
    </row>
    <row r="24" spans="1:12" x14ac:dyDescent="0.25">
      <c r="A24" s="71"/>
      <c r="B24" s="71"/>
      <c r="C24" s="71"/>
      <c r="D24" s="71"/>
      <c r="E24" s="71"/>
      <c r="F24" s="71"/>
      <c r="G24" s="29" t="s">
        <v>30</v>
      </c>
      <c r="H24" s="29"/>
      <c r="I24" s="26" t="e">
        <f>#REF!*1%</f>
        <v>#REF!</v>
      </c>
      <c r="J24" s="25">
        <f>J23*1%</f>
        <v>34200</v>
      </c>
    </row>
    <row r="25" spans="1:12" ht="16.5" thickBot="1" x14ac:dyDescent="0.3">
      <c r="A25" s="71"/>
      <c r="B25" s="71"/>
      <c r="C25" s="71"/>
      <c r="D25" s="71"/>
      <c r="E25" s="71"/>
      <c r="F25" s="71"/>
      <c r="G25" s="32" t="s">
        <v>50</v>
      </c>
      <c r="H25" s="32"/>
      <c r="I25" s="33">
        <f>I21*10%</f>
        <v>0</v>
      </c>
      <c r="J25" s="33">
        <f>J23*2%</f>
        <v>68400</v>
      </c>
    </row>
    <row r="26" spans="1:12" x14ac:dyDescent="0.25">
      <c r="E26" s="1"/>
      <c r="F26" s="1"/>
      <c r="G26" s="34" t="s">
        <v>51</v>
      </c>
      <c r="H26" s="34"/>
      <c r="I26" s="35" t="e">
        <f>I20+I24</f>
        <v>#REF!</v>
      </c>
      <c r="J26" s="35">
        <f>J23+J24-J25</f>
        <v>3385800</v>
      </c>
    </row>
    <row r="27" spans="1:12" x14ac:dyDescent="0.25">
      <c r="E27" s="1"/>
      <c r="F27" s="1"/>
      <c r="G27" s="34"/>
      <c r="H27" s="34"/>
      <c r="I27" s="35"/>
      <c r="J27" s="35"/>
    </row>
    <row r="28" spans="1:12" x14ac:dyDescent="0.25">
      <c r="A28" s="1" t="s">
        <v>104</v>
      </c>
      <c r="D28" s="1"/>
      <c r="E28" s="1"/>
      <c r="F28" s="1"/>
      <c r="G28" s="1"/>
      <c r="H28" s="34"/>
      <c r="I28" s="34"/>
      <c r="J28" s="35"/>
    </row>
    <row r="29" spans="1:12" x14ac:dyDescent="0.25">
      <c r="A29" s="36"/>
      <c r="D29" s="1"/>
      <c r="E29" s="1"/>
      <c r="F29" s="1"/>
      <c r="G29" s="1"/>
      <c r="H29" s="34"/>
      <c r="I29" s="34"/>
      <c r="J29" s="35"/>
    </row>
    <row r="30" spans="1:12" x14ac:dyDescent="0.25">
      <c r="D30" s="1"/>
      <c r="E30" s="1"/>
      <c r="F30" s="1"/>
      <c r="G30" s="1"/>
      <c r="H30" s="34"/>
      <c r="I30" s="34"/>
      <c r="J30" s="35"/>
    </row>
    <row r="31" spans="1:12" x14ac:dyDescent="0.25">
      <c r="A31" s="37" t="s">
        <v>33</v>
      </c>
    </row>
    <row r="32" spans="1:12" x14ac:dyDescent="0.25">
      <c r="A32" s="38" t="s">
        <v>34</v>
      </c>
      <c r="B32" s="39"/>
      <c r="C32" s="39"/>
      <c r="D32" s="11"/>
      <c r="E32" s="11"/>
      <c r="F32" s="11"/>
      <c r="G32" s="11"/>
    </row>
    <row r="33" spans="1:10" x14ac:dyDescent="0.25">
      <c r="A33" s="38" t="s">
        <v>35</v>
      </c>
      <c r="B33" s="39"/>
      <c r="C33" s="39"/>
      <c r="D33" s="11"/>
      <c r="E33" s="11"/>
      <c r="F33" s="11"/>
      <c r="G33" s="11"/>
    </row>
    <row r="34" spans="1:10" x14ac:dyDescent="0.25">
      <c r="A34" s="40" t="s">
        <v>36</v>
      </c>
      <c r="B34" s="41"/>
      <c r="C34" s="41"/>
      <c r="D34" s="11"/>
      <c r="E34" s="11"/>
      <c r="F34" s="11"/>
      <c r="G34" s="11"/>
    </row>
    <row r="35" spans="1:10" x14ac:dyDescent="0.25">
      <c r="A35" s="43" t="s">
        <v>0</v>
      </c>
      <c r="B35" s="44"/>
      <c r="C35" s="44"/>
      <c r="D35" s="11"/>
      <c r="E35" s="11"/>
      <c r="F35" s="11"/>
      <c r="G35" s="11"/>
    </row>
    <row r="36" spans="1:10" x14ac:dyDescent="0.25">
      <c r="A36" s="45"/>
      <c r="B36" s="45"/>
      <c r="C36" s="45"/>
    </row>
    <row r="37" spans="1:10" x14ac:dyDescent="0.25">
      <c r="H37" s="47" t="s">
        <v>52</v>
      </c>
      <c r="I37" s="212" t="str">
        <f>+J13</f>
        <v xml:space="preserve"> 04 Februari 2022</v>
      </c>
      <c r="J37" s="213"/>
    </row>
    <row r="41" spans="1:10" ht="18" customHeight="1" x14ac:dyDescent="0.25"/>
    <row r="42" spans="1:10" ht="17.25" customHeight="1" x14ac:dyDescent="0.25"/>
    <row r="44" spans="1:10" x14ac:dyDescent="0.25">
      <c r="H44" s="214" t="s">
        <v>38</v>
      </c>
      <c r="I44" s="214"/>
      <c r="J44" s="214"/>
    </row>
  </sheetData>
  <mergeCells count="11">
    <mergeCell ref="H19:I19"/>
    <mergeCell ref="A20:I20"/>
    <mergeCell ref="A21:B21"/>
    <mergeCell ref="I37:J37"/>
    <mergeCell ref="H44:J44"/>
    <mergeCell ref="H18:I18"/>
    <mergeCell ref="A10:J10"/>
    <mergeCell ref="G12:H12"/>
    <mergeCell ref="G13:H13"/>
    <mergeCell ref="G14:H14"/>
    <mergeCell ref="H17:I17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13" workbookViewId="0">
      <selection activeCell="D25" sqref="D25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" t="s">
        <v>40</v>
      </c>
      <c r="I12" s="3" t="s">
        <v>10</v>
      </c>
      <c r="J12" s="8" t="s">
        <v>125</v>
      </c>
    </row>
    <row r="13" spans="1:10" x14ac:dyDescent="0.25">
      <c r="G13" s="72" t="s">
        <v>12</v>
      </c>
      <c r="H13" s="72"/>
      <c r="I13" s="7" t="s">
        <v>10</v>
      </c>
      <c r="J13" s="9" t="s">
        <v>123</v>
      </c>
    </row>
    <row r="14" spans="1:10" x14ac:dyDescent="0.25">
      <c r="G14" s="72" t="s">
        <v>88</v>
      </c>
      <c r="H14" s="72"/>
      <c r="I14" s="7" t="s">
        <v>10</v>
      </c>
      <c r="J14" s="2" t="s">
        <v>105</v>
      </c>
    </row>
    <row r="15" spans="1:10" x14ac:dyDescent="0.25">
      <c r="A15" s="2" t="s">
        <v>16</v>
      </c>
      <c r="B15" s="8" t="s">
        <v>43</v>
      </c>
      <c r="C15" s="8"/>
      <c r="I15" s="7"/>
      <c r="J15" s="50" t="s">
        <v>106</v>
      </c>
    </row>
    <row r="16" spans="1:10" ht="16.5" thickBot="1" x14ac:dyDescent="0.3"/>
    <row r="17" spans="1:12" ht="26.2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69" t="s">
        <v>23</v>
      </c>
      <c r="G17" s="69" t="s">
        <v>24</v>
      </c>
      <c r="H17" s="218" t="s">
        <v>25</v>
      </c>
      <c r="I17" s="219"/>
      <c r="J17" s="15" t="s">
        <v>26</v>
      </c>
    </row>
    <row r="18" spans="1:12" ht="48" customHeight="1" x14ac:dyDescent="0.25">
      <c r="A18" s="16">
        <v>1</v>
      </c>
      <c r="B18" s="52">
        <f>'[6]403827'!E3</f>
        <v>44547</v>
      </c>
      <c r="C18" s="53">
        <f>'[6]403827'!A3</f>
        <v>403827</v>
      </c>
      <c r="D18" s="63" t="s">
        <v>107</v>
      </c>
      <c r="E18" s="63" t="s">
        <v>108</v>
      </c>
      <c r="F18" s="56">
        <v>6</v>
      </c>
      <c r="G18" s="73">
        <f>'[6]403827'!N9</f>
        <v>115.8</v>
      </c>
      <c r="H18" s="236">
        <v>19000</v>
      </c>
      <c r="I18" s="237"/>
      <c r="J18" s="70">
        <f>G18*H18</f>
        <v>2200200</v>
      </c>
      <c r="L18"/>
    </row>
    <row r="19" spans="1:12" ht="48" customHeight="1" x14ac:dyDescent="0.25">
      <c r="A19" s="16">
        <f>A18+1</f>
        <v>2</v>
      </c>
      <c r="B19" s="52">
        <f>'[6]402709'!E3</f>
        <v>44551</v>
      </c>
      <c r="C19" s="53">
        <f>'[6]402709'!A3</f>
        <v>402709</v>
      </c>
      <c r="D19" s="63" t="s">
        <v>107</v>
      </c>
      <c r="E19" s="63" t="s">
        <v>108</v>
      </c>
      <c r="F19" s="56">
        <v>1</v>
      </c>
      <c r="G19" s="74">
        <v>100</v>
      </c>
      <c r="H19" s="236">
        <v>19000</v>
      </c>
      <c r="I19" s="237"/>
      <c r="J19" s="70">
        <f t="shared" ref="J19" si="0">G19*H19</f>
        <v>1900000</v>
      </c>
      <c r="L19"/>
    </row>
    <row r="20" spans="1:12" ht="32.25" customHeight="1" thickBot="1" x14ac:dyDescent="0.3">
      <c r="A20" s="226" t="s">
        <v>29</v>
      </c>
      <c r="B20" s="227"/>
      <c r="C20" s="227"/>
      <c r="D20" s="227"/>
      <c r="E20" s="227"/>
      <c r="F20" s="227"/>
      <c r="G20" s="227"/>
      <c r="H20" s="227"/>
      <c r="I20" s="228"/>
      <c r="J20" s="24">
        <f>SUM(J18:J19)</f>
        <v>4100200</v>
      </c>
      <c r="L20" s="3"/>
    </row>
    <row r="21" spans="1:12" x14ac:dyDescent="0.25">
      <c r="A21" s="229"/>
      <c r="B21" s="229"/>
      <c r="C21" s="71"/>
      <c r="D21" s="71"/>
      <c r="E21" s="71"/>
      <c r="F21" s="71"/>
      <c r="G21" s="71"/>
      <c r="H21" s="28"/>
      <c r="I21" s="28"/>
      <c r="J21" s="25"/>
    </row>
    <row r="22" spans="1:12" x14ac:dyDescent="0.25">
      <c r="A22" s="71"/>
      <c r="B22" s="71"/>
      <c r="C22" s="71"/>
      <c r="D22" s="71"/>
      <c r="E22" s="71"/>
      <c r="F22" s="71"/>
      <c r="G22" s="29" t="s">
        <v>92</v>
      </c>
      <c r="H22" s="29"/>
      <c r="I22" s="28"/>
      <c r="J22" s="25">
        <f>J20*10%</f>
        <v>410020</v>
      </c>
      <c r="L22" s="26"/>
    </row>
    <row r="23" spans="1:12" x14ac:dyDescent="0.25">
      <c r="A23" s="71"/>
      <c r="B23" s="71"/>
      <c r="C23" s="71"/>
      <c r="D23" s="71"/>
      <c r="E23" s="71"/>
      <c r="F23" s="71"/>
      <c r="G23" s="75" t="s">
        <v>93</v>
      </c>
      <c r="H23" s="75"/>
      <c r="I23" s="76"/>
      <c r="J23" s="77">
        <f>J20-J22</f>
        <v>3690180</v>
      </c>
      <c r="L23" s="26"/>
    </row>
    <row r="24" spans="1:12" x14ac:dyDescent="0.25">
      <c r="A24" s="71"/>
      <c r="B24" s="71"/>
      <c r="C24" s="71"/>
      <c r="D24" s="71"/>
      <c r="E24" s="71"/>
      <c r="F24" s="71"/>
      <c r="G24" s="29" t="s">
        <v>30</v>
      </c>
      <c r="H24" s="29"/>
      <c r="I24" s="26" t="e">
        <f>#REF!*1%</f>
        <v>#REF!</v>
      </c>
      <c r="J24" s="25">
        <f>J23*1%</f>
        <v>36901.800000000003</v>
      </c>
    </row>
    <row r="25" spans="1:12" ht="16.5" thickBot="1" x14ac:dyDescent="0.3">
      <c r="A25" s="71"/>
      <c r="B25" s="71"/>
      <c r="C25" s="71"/>
      <c r="D25" s="71"/>
      <c r="E25" s="71"/>
      <c r="F25" s="71"/>
      <c r="G25" s="32" t="s">
        <v>50</v>
      </c>
      <c r="H25" s="32"/>
      <c r="I25" s="33">
        <f>I21*10%</f>
        <v>0</v>
      </c>
      <c r="J25" s="33">
        <f>J23*2%</f>
        <v>73803.600000000006</v>
      </c>
    </row>
    <row r="26" spans="1:12" x14ac:dyDescent="0.25">
      <c r="E26" s="1"/>
      <c r="F26" s="1"/>
      <c r="G26" s="34" t="s">
        <v>51</v>
      </c>
      <c r="H26" s="34"/>
      <c r="I26" s="35" t="e">
        <f>I20+I24</f>
        <v>#REF!</v>
      </c>
      <c r="J26" s="35">
        <f>J23+J24-J25</f>
        <v>3653278.1999999997</v>
      </c>
    </row>
    <row r="27" spans="1:12" x14ac:dyDescent="0.25">
      <c r="E27" s="1"/>
      <c r="F27" s="1"/>
      <c r="G27" s="34"/>
      <c r="H27" s="34"/>
      <c r="I27" s="35"/>
      <c r="J27" s="35"/>
    </row>
    <row r="28" spans="1:12" x14ac:dyDescent="0.25">
      <c r="A28" s="1" t="s">
        <v>109</v>
      </c>
      <c r="D28" s="1"/>
      <c r="E28" s="1"/>
      <c r="F28" s="1"/>
      <c r="G28" s="1"/>
      <c r="H28" s="34"/>
      <c r="I28" s="34"/>
      <c r="J28" s="35"/>
    </row>
    <row r="29" spans="1:12" x14ac:dyDescent="0.25">
      <c r="A29" s="36"/>
      <c r="D29" s="1"/>
      <c r="E29" s="1"/>
      <c r="F29" s="1"/>
      <c r="G29" s="1"/>
      <c r="H29" s="34"/>
      <c r="I29" s="34"/>
      <c r="J29" s="35"/>
    </row>
    <row r="30" spans="1:12" x14ac:dyDescent="0.25">
      <c r="D30" s="1"/>
      <c r="E30" s="1"/>
      <c r="F30" s="1"/>
      <c r="G30" s="1"/>
      <c r="H30" s="34"/>
      <c r="I30" s="34"/>
      <c r="J30" s="35"/>
    </row>
    <row r="31" spans="1:12" x14ac:dyDescent="0.25">
      <c r="A31" s="37" t="s">
        <v>33</v>
      </c>
    </row>
    <row r="32" spans="1:12" x14ac:dyDescent="0.25">
      <c r="A32" s="38" t="s">
        <v>34</v>
      </c>
      <c r="B32" s="39"/>
      <c r="C32" s="39"/>
      <c r="D32" s="11"/>
      <c r="E32" s="11"/>
      <c r="F32" s="11"/>
      <c r="G32" s="11"/>
    </row>
    <row r="33" spans="1:10" x14ac:dyDescent="0.25">
      <c r="A33" s="38" t="s">
        <v>35</v>
      </c>
      <c r="B33" s="39"/>
      <c r="C33" s="39"/>
      <c r="D33" s="11"/>
      <c r="E33" s="11"/>
      <c r="F33" s="11"/>
      <c r="G33" s="11"/>
    </row>
    <row r="34" spans="1:10" x14ac:dyDescent="0.25">
      <c r="A34" s="40" t="s">
        <v>36</v>
      </c>
      <c r="B34" s="41"/>
      <c r="C34" s="41"/>
      <c r="D34" s="11"/>
      <c r="E34" s="11"/>
      <c r="F34" s="11"/>
      <c r="G34" s="11"/>
    </row>
    <row r="35" spans="1:10" x14ac:dyDescent="0.25">
      <c r="A35" s="43" t="s">
        <v>0</v>
      </c>
      <c r="B35" s="44"/>
      <c r="C35" s="44"/>
      <c r="D35" s="11"/>
      <c r="E35" s="11"/>
      <c r="F35" s="11"/>
      <c r="G35" s="11"/>
    </row>
    <row r="36" spans="1:10" x14ac:dyDescent="0.25">
      <c r="A36" s="45"/>
      <c r="B36" s="45"/>
      <c r="C36" s="45"/>
    </row>
    <row r="37" spans="1:10" x14ac:dyDescent="0.25">
      <c r="H37" s="47" t="s">
        <v>52</v>
      </c>
      <c r="I37" s="212" t="str">
        <f>J13</f>
        <v xml:space="preserve"> 04 Februari 2022</v>
      </c>
      <c r="J37" s="213"/>
    </row>
    <row r="41" spans="1:10" ht="18" customHeight="1" x14ac:dyDescent="0.25"/>
    <row r="42" spans="1:10" ht="17.25" customHeight="1" x14ac:dyDescent="0.25"/>
    <row r="44" spans="1:10" x14ac:dyDescent="0.25">
      <c r="H44" s="214" t="s">
        <v>38</v>
      </c>
      <c r="I44" s="214"/>
      <c r="J44" s="214"/>
    </row>
  </sheetData>
  <mergeCells count="8">
    <mergeCell ref="I37:J37"/>
    <mergeCell ref="H44:J44"/>
    <mergeCell ref="A10:J10"/>
    <mergeCell ref="H17:I17"/>
    <mergeCell ref="H18:I18"/>
    <mergeCell ref="H19:I19"/>
    <mergeCell ref="A20:I20"/>
    <mergeCell ref="A21:B21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0"/>
  <sheetViews>
    <sheetView topLeftCell="A16" workbookViewId="0">
      <selection activeCell="E23" sqref="E2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4.4257812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19.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1" spans="1:10" ht="7.5" customHeight="1" x14ac:dyDescent="0.25"/>
    <row r="12" spans="1:10" x14ac:dyDescent="0.25">
      <c r="A12" s="2" t="s">
        <v>7</v>
      </c>
      <c r="B12" s="2" t="s">
        <v>87</v>
      </c>
      <c r="G12" s="238" t="s">
        <v>40</v>
      </c>
      <c r="H12" s="238"/>
      <c r="I12" s="7" t="s">
        <v>10</v>
      </c>
      <c r="J12" s="8" t="s">
        <v>126</v>
      </c>
    </row>
    <row r="13" spans="1:10" x14ac:dyDescent="0.25">
      <c r="G13" s="238" t="s">
        <v>12</v>
      </c>
      <c r="H13" s="238"/>
      <c r="I13" s="7" t="s">
        <v>10</v>
      </c>
      <c r="J13" s="9" t="s">
        <v>123</v>
      </c>
    </row>
    <row r="14" spans="1:10" x14ac:dyDescent="0.25">
      <c r="G14" s="238" t="s">
        <v>88</v>
      </c>
      <c r="H14" s="238"/>
      <c r="I14" s="7" t="s">
        <v>10</v>
      </c>
      <c r="J14" s="2" t="s">
        <v>110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98</v>
      </c>
    </row>
    <row r="16" spans="1:10" ht="6" customHeight="1" thickBot="1" x14ac:dyDescent="0.3"/>
    <row r="17" spans="1:12" ht="26.2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69" t="s">
        <v>23</v>
      </c>
      <c r="G17" s="69" t="s">
        <v>24</v>
      </c>
      <c r="H17" s="218" t="s">
        <v>25</v>
      </c>
      <c r="I17" s="219"/>
      <c r="J17" s="15" t="s">
        <v>26</v>
      </c>
    </row>
    <row r="18" spans="1:12" ht="33" customHeight="1" x14ac:dyDescent="0.25">
      <c r="A18" s="16">
        <v>1</v>
      </c>
      <c r="B18" s="52">
        <v>44533</v>
      </c>
      <c r="C18" s="53">
        <v>405808</v>
      </c>
      <c r="D18" s="63" t="s">
        <v>111</v>
      </c>
      <c r="E18" s="63" t="s">
        <v>112</v>
      </c>
      <c r="F18" s="56">
        <v>8</v>
      </c>
      <c r="G18" s="73">
        <f>'[7]405808'!N11</f>
        <v>109.72149999999999</v>
      </c>
      <c r="H18" s="236">
        <v>6000</v>
      </c>
      <c r="I18" s="237"/>
      <c r="J18" s="70">
        <f>G18*H18</f>
        <v>658329</v>
      </c>
      <c r="L18"/>
    </row>
    <row r="19" spans="1:12" ht="33" customHeight="1" x14ac:dyDescent="0.25">
      <c r="A19" s="16">
        <f>A18+1</f>
        <v>2</v>
      </c>
      <c r="B19" s="52">
        <v>44540</v>
      </c>
      <c r="C19" s="53">
        <v>406457</v>
      </c>
      <c r="D19" s="63" t="s">
        <v>111</v>
      </c>
      <c r="E19" s="63" t="s">
        <v>112</v>
      </c>
      <c r="F19" s="56">
        <v>3</v>
      </c>
      <c r="G19" s="74">
        <v>100</v>
      </c>
      <c r="H19" s="236">
        <v>6000</v>
      </c>
      <c r="I19" s="237"/>
      <c r="J19" s="70">
        <f t="shared" ref="J19:J26" si="0">G19*H19</f>
        <v>600000</v>
      </c>
      <c r="L19"/>
    </row>
    <row r="20" spans="1:12" ht="33" customHeight="1" x14ac:dyDescent="0.25">
      <c r="A20" s="16">
        <f t="shared" ref="A20:A26" si="1">A19+1</f>
        <v>3</v>
      </c>
      <c r="B20" s="52">
        <v>44547</v>
      </c>
      <c r="C20" s="53">
        <v>402677</v>
      </c>
      <c r="D20" s="63" t="s">
        <v>111</v>
      </c>
      <c r="E20" s="63" t="s">
        <v>112</v>
      </c>
      <c r="F20" s="56">
        <v>2</v>
      </c>
      <c r="G20" s="74">
        <v>100</v>
      </c>
      <c r="H20" s="236">
        <v>6000</v>
      </c>
      <c r="I20" s="237"/>
      <c r="J20" s="70">
        <f t="shared" si="0"/>
        <v>600000</v>
      </c>
      <c r="L20"/>
    </row>
    <row r="21" spans="1:12" ht="33" customHeight="1" x14ac:dyDescent="0.25">
      <c r="A21" s="16">
        <f t="shared" si="1"/>
        <v>4</v>
      </c>
      <c r="B21" s="52">
        <v>44548</v>
      </c>
      <c r="C21" s="53">
        <v>402690</v>
      </c>
      <c r="D21" s="63" t="s">
        <v>111</v>
      </c>
      <c r="E21" s="63" t="s">
        <v>112</v>
      </c>
      <c r="F21" s="56">
        <v>3</v>
      </c>
      <c r="G21" s="74">
        <v>100</v>
      </c>
      <c r="H21" s="236">
        <v>6000</v>
      </c>
      <c r="I21" s="237"/>
      <c r="J21" s="70">
        <f>G21*H21</f>
        <v>600000</v>
      </c>
      <c r="L21"/>
    </row>
    <row r="22" spans="1:12" ht="33" customHeight="1" x14ac:dyDescent="0.25">
      <c r="A22" s="16">
        <f t="shared" si="1"/>
        <v>5</v>
      </c>
      <c r="B22" s="52">
        <v>44553</v>
      </c>
      <c r="C22" s="53">
        <v>402721</v>
      </c>
      <c r="D22" s="63" t="s">
        <v>111</v>
      </c>
      <c r="E22" s="63" t="s">
        <v>112</v>
      </c>
      <c r="F22" s="56">
        <v>4</v>
      </c>
      <c r="G22" s="74">
        <f>'[7]402721'!N7</f>
        <v>142.41925000000001</v>
      </c>
      <c r="H22" s="236">
        <v>6000</v>
      </c>
      <c r="I22" s="237"/>
      <c r="J22" s="70">
        <f>G22*H22</f>
        <v>854515.5</v>
      </c>
      <c r="L22"/>
    </row>
    <row r="23" spans="1:12" ht="33" customHeight="1" x14ac:dyDescent="0.25">
      <c r="A23" s="16">
        <f t="shared" si="1"/>
        <v>6</v>
      </c>
      <c r="B23" s="52">
        <v>44554</v>
      </c>
      <c r="C23" s="53">
        <v>402724</v>
      </c>
      <c r="D23" s="63" t="s">
        <v>111</v>
      </c>
      <c r="E23" s="63" t="s">
        <v>112</v>
      </c>
      <c r="F23" s="56">
        <v>2</v>
      </c>
      <c r="G23" s="74">
        <v>100</v>
      </c>
      <c r="H23" s="236">
        <v>6000</v>
      </c>
      <c r="I23" s="237"/>
      <c r="J23" s="70">
        <f>G23*H23</f>
        <v>600000</v>
      </c>
      <c r="L23"/>
    </row>
    <row r="24" spans="1:12" ht="33" customHeight="1" x14ac:dyDescent="0.25">
      <c r="A24" s="16">
        <f t="shared" si="1"/>
        <v>7</v>
      </c>
      <c r="B24" s="52">
        <v>44555</v>
      </c>
      <c r="C24" s="53">
        <v>402733</v>
      </c>
      <c r="D24" s="63" t="s">
        <v>111</v>
      </c>
      <c r="E24" s="63" t="s">
        <v>112</v>
      </c>
      <c r="F24" s="56">
        <v>1</v>
      </c>
      <c r="G24" s="74">
        <v>100</v>
      </c>
      <c r="H24" s="236">
        <v>6000</v>
      </c>
      <c r="I24" s="237"/>
      <c r="J24" s="70">
        <f t="shared" si="0"/>
        <v>600000</v>
      </c>
      <c r="L24"/>
    </row>
    <row r="25" spans="1:12" ht="33" customHeight="1" x14ac:dyDescent="0.25">
      <c r="A25" s="16">
        <f t="shared" si="1"/>
        <v>8</v>
      </c>
      <c r="B25" s="52">
        <v>44560</v>
      </c>
      <c r="C25" s="53">
        <v>402754</v>
      </c>
      <c r="D25" s="63" t="s">
        <v>111</v>
      </c>
      <c r="E25" s="63" t="s">
        <v>112</v>
      </c>
      <c r="F25" s="56">
        <v>8</v>
      </c>
      <c r="G25" s="74">
        <f>'[7]402754'!N11</f>
        <v>196.39999999999998</v>
      </c>
      <c r="H25" s="236">
        <v>6000</v>
      </c>
      <c r="I25" s="237"/>
      <c r="J25" s="70">
        <f t="shared" si="0"/>
        <v>1178399.9999999998</v>
      </c>
      <c r="L25"/>
    </row>
    <row r="26" spans="1:12" ht="33" customHeight="1" x14ac:dyDescent="0.25">
      <c r="A26" s="16">
        <f t="shared" si="1"/>
        <v>9</v>
      </c>
      <c r="B26" s="52">
        <v>44561</v>
      </c>
      <c r="C26" s="53">
        <v>402763</v>
      </c>
      <c r="D26" s="63" t="s">
        <v>111</v>
      </c>
      <c r="E26" s="63" t="s">
        <v>112</v>
      </c>
      <c r="F26" s="56">
        <v>1</v>
      </c>
      <c r="G26" s="74">
        <v>100</v>
      </c>
      <c r="H26" s="236">
        <v>6000</v>
      </c>
      <c r="I26" s="237"/>
      <c r="J26" s="70">
        <f t="shared" si="0"/>
        <v>600000</v>
      </c>
      <c r="L26"/>
    </row>
    <row r="27" spans="1:12" ht="28.5" customHeight="1" thickBot="1" x14ac:dyDescent="0.3">
      <c r="A27" s="226" t="s">
        <v>29</v>
      </c>
      <c r="B27" s="227"/>
      <c r="C27" s="227"/>
      <c r="D27" s="227"/>
      <c r="E27" s="227"/>
      <c r="F27" s="227"/>
      <c r="G27" s="227"/>
      <c r="H27" s="227"/>
      <c r="I27" s="228"/>
      <c r="J27" s="24">
        <f>SUM(J18:J26)</f>
        <v>6291244.5</v>
      </c>
      <c r="L27" s="3"/>
    </row>
    <row r="28" spans="1:12" ht="10.5" customHeight="1" x14ac:dyDescent="0.25">
      <c r="A28" s="229"/>
      <c r="B28" s="229"/>
      <c r="C28" s="71"/>
      <c r="D28" s="71"/>
      <c r="E28" s="71"/>
      <c r="F28" s="71"/>
      <c r="G28" s="71"/>
      <c r="H28" s="28"/>
      <c r="I28" s="28"/>
      <c r="J28" s="25"/>
    </row>
    <row r="29" spans="1:12" x14ac:dyDescent="0.25">
      <c r="A29" s="71"/>
      <c r="B29" s="71"/>
      <c r="C29" s="71"/>
      <c r="D29" s="71"/>
      <c r="E29" s="71"/>
      <c r="F29" s="71"/>
      <c r="G29" s="29" t="s">
        <v>92</v>
      </c>
      <c r="H29" s="29"/>
      <c r="I29" s="28"/>
      <c r="J29" s="25">
        <f>J27*10%</f>
        <v>629124.45000000007</v>
      </c>
      <c r="L29" s="26"/>
    </row>
    <row r="30" spans="1:12" x14ac:dyDescent="0.25">
      <c r="A30" s="71"/>
      <c r="B30" s="71"/>
      <c r="C30" s="71"/>
      <c r="D30" s="71"/>
      <c r="E30" s="71"/>
      <c r="F30" s="71"/>
      <c r="G30" s="75" t="s">
        <v>93</v>
      </c>
      <c r="H30" s="75"/>
      <c r="I30" s="76"/>
      <c r="J30" s="77">
        <f>J27-J29</f>
        <v>5662120.0499999998</v>
      </c>
      <c r="L30" s="26"/>
    </row>
    <row r="31" spans="1:12" x14ac:dyDescent="0.25">
      <c r="A31" s="71"/>
      <c r="B31" s="71"/>
      <c r="C31" s="71"/>
      <c r="D31" s="71"/>
      <c r="E31" s="71"/>
      <c r="F31" s="71"/>
      <c r="G31" s="29" t="s">
        <v>30</v>
      </c>
      <c r="H31" s="29"/>
      <c r="I31" s="26" t="e">
        <f>#REF!*1%</f>
        <v>#REF!</v>
      </c>
      <c r="J31" s="25">
        <f>J30*1%</f>
        <v>56621.200499999999</v>
      </c>
    </row>
    <row r="32" spans="1:12" ht="16.5" thickBot="1" x14ac:dyDescent="0.3">
      <c r="A32" s="71"/>
      <c r="B32" s="71"/>
      <c r="C32" s="71"/>
      <c r="D32" s="71"/>
      <c r="E32" s="71"/>
      <c r="F32" s="71"/>
      <c r="G32" s="32" t="s">
        <v>50</v>
      </c>
      <c r="H32" s="32"/>
      <c r="I32" s="33">
        <f>I28*10%</f>
        <v>0</v>
      </c>
      <c r="J32" s="33">
        <f>J30*2%</f>
        <v>113242.401</v>
      </c>
    </row>
    <row r="33" spans="1:10" x14ac:dyDescent="0.25">
      <c r="E33" s="1"/>
      <c r="F33" s="1"/>
      <c r="G33" s="34" t="s">
        <v>51</v>
      </c>
      <c r="H33" s="34"/>
      <c r="I33" s="35" t="e">
        <f>I27+I31</f>
        <v>#REF!</v>
      </c>
      <c r="J33" s="35">
        <f>J30+J31-J32</f>
        <v>5605498.8495000005</v>
      </c>
    </row>
    <row r="34" spans="1:10" ht="9" customHeight="1" x14ac:dyDescent="0.25">
      <c r="E34" s="1"/>
      <c r="F34" s="1"/>
      <c r="G34" s="34"/>
      <c r="H34" s="34"/>
      <c r="I34" s="35"/>
      <c r="J34" s="35"/>
    </row>
    <row r="35" spans="1:10" x14ac:dyDescent="0.25">
      <c r="A35" s="1" t="s">
        <v>113</v>
      </c>
      <c r="D35" s="1"/>
      <c r="E35" s="1"/>
      <c r="F35" s="1"/>
      <c r="G35" s="1"/>
      <c r="H35" s="34"/>
      <c r="I35" s="34"/>
      <c r="J35" s="35"/>
    </row>
    <row r="36" spans="1:10" ht="6.75" customHeight="1" x14ac:dyDescent="0.25">
      <c r="A36" s="36"/>
      <c r="D36" s="1"/>
      <c r="E36" s="1"/>
      <c r="F36" s="1"/>
      <c r="G36" s="1"/>
      <c r="H36" s="34"/>
      <c r="I36" s="34"/>
      <c r="J36" s="35"/>
    </row>
    <row r="37" spans="1:10" x14ac:dyDescent="0.25">
      <c r="A37" s="37" t="s">
        <v>33</v>
      </c>
    </row>
    <row r="38" spans="1:10" x14ac:dyDescent="0.25">
      <c r="A38" s="38" t="s">
        <v>34</v>
      </c>
      <c r="B38" s="39"/>
      <c r="C38" s="39"/>
      <c r="D38" s="11"/>
      <c r="E38" s="11"/>
      <c r="F38" s="11"/>
      <c r="G38" s="11"/>
    </row>
    <row r="39" spans="1:10" x14ac:dyDescent="0.25">
      <c r="A39" s="38" t="s">
        <v>35</v>
      </c>
      <c r="B39" s="39"/>
      <c r="C39" s="39"/>
      <c r="D39" s="11"/>
      <c r="E39" s="11"/>
      <c r="F39" s="11"/>
      <c r="G39" s="11"/>
    </row>
    <row r="40" spans="1:10" x14ac:dyDescent="0.25">
      <c r="A40" s="40" t="s">
        <v>36</v>
      </c>
      <c r="B40" s="41"/>
      <c r="C40" s="41"/>
      <c r="D40" s="11"/>
      <c r="E40" s="11"/>
      <c r="F40" s="11"/>
      <c r="G40" s="11"/>
    </row>
    <row r="41" spans="1:10" x14ac:dyDescent="0.25">
      <c r="A41" s="43" t="s">
        <v>0</v>
      </c>
      <c r="B41" s="44"/>
      <c r="C41" s="44"/>
      <c r="D41" s="11"/>
      <c r="E41" s="11"/>
      <c r="F41" s="11"/>
      <c r="G41" s="11"/>
    </row>
    <row r="42" spans="1:10" ht="12.75" customHeight="1" x14ac:dyDescent="0.25">
      <c r="A42" s="45"/>
      <c r="B42" s="45"/>
      <c r="C42" s="45"/>
    </row>
    <row r="43" spans="1:10" x14ac:dyDescent="0.25">
      <c r="H43" s="47" t="s">
        <v>52</v>
      </c>
      <c r="I43" s="212" t="str">
        <f>+J13</f>
        <v xml:space="preserve"> 04 Februari 2022</v>
      </c>
      <c r="J43" s="213"/>
    </row>
    <row r="47" spans="1:10" ht="18" customHeight="1" x14ac:dyDescent="0.25"/>
    <row r="48" spans="1:10" ht="17.25" customHeight="1" x14ac:dyDescent="0.25"/>
    <row r="50" spans="8:10" x14ac:dyDescent="0.25">
      <c r="H50" s="214" t="s">
        <v>38</v>
      </c>
      <c r="I50" s="214"/>
      <c r="J50" s="214"/>
    </row>
  </sheetData>
  <mergeCells count="18">
    <mergeCell ref="H50:J50"/>
    <mergeCell ref="H19:I19"/>
    <mergeCell ref="H20:I20"/>
    <mergeCell ref="H21:I21"/>
    <mergeCell ref="H22:I22"/>
    <mergeCell ref="H23:I23"/>
    <mergeCell ref="H24:I24"/>
    <mergeCell ref="H25:I25"/>
    <mergeCell ref="H26:I26"/>
    <mergeCell ref="A27:I27"/>
    <mergeCell ref="A28:B28"/>
    <mergeCell ref="I43:J43"/>
    <mergeCell ref="H18:I18"/>
    <mergeCell ref="A10:J10"/>
    <mergeCell ref="G12:H12"/>
    <mergeCell ref="G13:H13"/>
    <mergeCell ref="G14:H14"/>
    <mergeCell ref="H17:I17"/>
  </mergeCells>
  <printOptions horizontalCentered="1"/>
  <pageMargins left="0.19685039370078741" right="0.19685039370078741" top="0.35433070866141736" bottom="0.35433070866141736" header="0.31496062992125984" footer="0.31496062992125984"/>
  <pageSetup paperSize="9" scale="85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6"/>
  <sheetViews>
    <sheetView topLeftCell="A31" workbookViewId="0">
      <selection activeCell="D38" sqref="D38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40</v>
      </c>
      <c r="H12" s="238"/>
      <c r="I12" s="7" t="s">
        <v>10</v>
      </c>
      <c r="J12" s="8" t="s">
        <v>127</v>
      </c>
    </row>
    <row r="13" spans="1:10" x14ac:dyDescent="0.25">
      <c r="G13" s="238" t="s">
        <v>12</v>
      </c>
      <c r="H13" s="238"/>
      <c r="I13" s="7" t="s">
        <v>10</v>
      </c>
      <c r="J13" s="9" t="s">
        <v>123</v>
      </c>
    </row>
    <row r="14" spans="1:10" x14ac:dyDescent="0.25">
      <c r="G14" s="238" t="s">
        <v>88</v>
      </c>
      <c r="H14" s="238"/>
      <c r="I14" s="7" t="s">
        <v>10</v>
      </c>
      <c r="J14" s="2" t="s">
        <v>114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98</v>
      </c>
    </row>
    <row r="16" spans="1:10" ht="16.5" thickBot="1" x14ac:dyDescent="0.3"/>
    <row r="17" spans="1:12" ht="26.2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69" t="s">
        <v>23</v>
      </c>
      <c r="G17" s="69" t="s">
        <v>24</v>
      </c>
      <c r="H17" s="218" t="s">
        <v>25</v>
      </c>
      <c r="I17" s="219"/>
      <c r="J17" s="15" t="s">
        <v>26</v>
      </c>
    </row>
    <row r="18" spans="1:12" ht="48" customHeight="1" x14ac:dyDescent="0.25">
      <c r="A18" s="16">
        <v>1</v>
      </c>
      <c r="B18" s="52">
        <v>44533</v>
      </c>
      <c r="C18" s="53">
        <v>405806</v>
      </c>
      <c r="D18" s="63" t="s">
        <v>115</v>
      </c>
      <c r="E18" s="63" t="s">
        <v>116</v>
      </c>
      <c r="F18" s="56">
        <v>3</v>
      </c>
      <c r="G18" s="73">
        <v>100</v>
      </c>
      <c r="H18" s="236">
        <v>14000</v>
      </c>
      <c r="I18" s="237"/>
      <c r="J18" s="70">
        <f>G18*H18</f>
        <v>1400000</v>
      </c>
      <c r="L18"/>
    </row>
    <row r="19" spans="1:12" ht="48" customHeight="1" x14ac:dyDescent="0.25">
      <c r="A19" s="16">
        <f>A18+1</f>
        <v>2</v>
      </c>
      <c r="B19" s="52">
        <v>44535</v>
      </c>
      <c r="C19" s="53">
        <v>405823</v>
      </c>
      <c r="D19" s="63" t="s">
        <v>115</v>
      </c>
      <c r="E19" s="63" t="s">
        <v>116</v>
      </c>
      <c r="F19" s="56">
        <v>3</v>
      </c>
      <c r="G19" s="74">
        <v>100</v>
      </c>
      <c r="H19" s="236">
        <v>14000</v>
      </c>
      <c r="I19" s="237"/>
      <c r="J19" s="70">
        <f t="shared" ref="J19:J32" si="0">G19*H19</f>
        <v>1400000</v>
      </c>
      <c r="L19"/>
    </row>
    <row r="20" spans="1:12" ht="48" customHeight="1" x14ac:dyDescent="0.25">
      <c r="A20" s="16">
        <f t="shared" ref="A20:A32" si="1">A19+1</f>
        <v>3</v>
      </c>
      <c r="B20" s="52">
        <v>44537</v>
      </c>
      <c r="C20" s="53">
        <v>405835</v>
      </c>
      <c r="D20" s="63" t="s">
        <v>115</v>
      </c>
      <c r="E20" s="63" t="s">
        <v>116</v>
      </c>
      <c r="F20" s="56">
        <v>7</v>
      </c>
      <c r="G20" s="74">
        <f>'[8]405835'!N10</f>
        <v>150.66</v>
      </c>
      <c r="H20" s="236">
        <v>14000</v>
      </c>
      <c r="I20" s="237"/>
      <c r="J20" s="70">
        <f t="shared" si="0"/>
        <v>2109240</v>
      </c>
      <c r="L20"/>
    </row>
    <row r="21" spans="1:12" ht="48" customHeight="1" x14ac:dyDescent="0.25">
      <c r="A21" s="16">
        <f t="shared" si="1"/>
        <v>4</v>
      </c>
      <c r="B21" s="52">
        <v>44538</v>
      </c>
      <c r="C21" s="53">
        <v>405845</v>
      </c>
      <c r="D21" s="63" t="s">
        <v>115</v>
      </c>
      <c r="E21" s="63" t="s">
        <v>116</v>
      </c>
      <c r="F21" s="56">
        <v>3</v>
      </c>
      <c r="G21" s="74">
        <v>100</v>
      </c>
      <c r="H21" s="236">
        <v>14000</v>
      </c>
      <c r="I21" s="237"/>
      <c r="J21" s="70">
        <f>G21*H21</f>
        <v>1400000</v>
      </c>
      <c r="L21"/>
    </row>
    <row r="22" spans="1:12" ht="48" customHeight="1" x14ac:dyDescent="0.25">
      <c r="A22" s="16">
        <f t="shared" si="1"/>
        <v>5</v>
      </c>
      <c r="B22" s="52">
        <v>44541</v>
      </c>
      <c r="C22" s="53">
        <v>406461</v>
      </c>
      <c r="D22" s="63" t="s">
        <v>115</v>
      </c>
      <c r="E22" s="63" t="s">
        <v>116</v>
      </c>
      <c r="F22" s="56">
        <v>30</v>
      </c>
      <c r="G22" s="74">
        <f>'[8]406461'!N33</f>
        <v>450.20500000000004</v>
      </c>
      <c r="H22" s="236">
        <v>14000</v>
      </c>
      <c r="I22" s="237"/>
      <c r="J22" s="70">
        <f>G22*H22</f>
        <v>6302870.0000000009</v>
      </c>
      <c r="L22"/>
    </row>
    <row r="23" spans="1:12" ht="48" customHeight="1" x14ac:dyDescent="0.25">
      <c r="A23" s="16">
        <f t="shared" si="1"/>
        <v>6</v>
      </c>
      <c r="B23" s="52">
        <v>44542</v>
      </c>
      <c r="C23" s="53">
        <v>406470</v>
      </c>
      <c r="D23" s="63" t="s">
        <v>115</v>
      </c>
      <c r="E23" s="63" t="s">
        <v>116</v>
      </c>
      <c r="F23" s="56">
        <v>1</v>
      </c>
      <c r="G23" s="74">
        <v>100</v>
      </c>
      <c r="H23" s="236">
        <v>14000</v>
      </c>
      <c r="I23" s="237"/>
      <c r="J23" s="70">
        <f>G23*H23</f>
        <v>1400000</v>
      </c>
      <c r="L23"/>
    </row>
    <row r="24" spans="1:12" ht="48" customHeight="1" x14ac:dyDescent="0.25">
      <c r="A24" s="16">
        <f t="shared" si="1"/>
        <v>7</v>
      </c>
      <c r="B24" s="52">
        <v>44546</v>
      </c>
      <c r="C24" s="53">
        <v>402672</v>
      </c>
      <c r="D24" s="63" t="s">
        <v>115</v>
      </c>
      <c r="E24" s="63" t="s">
        <v>116</v>
      </c>
      <c r="F24" s="56">
        <v>33</v>
      </c>
      <c r="G24" s="74">
        <f>'[8]402672'!N36</f>
        <v>353.71249999999998</v>
      </c>
      <c r="H24" s="236">
        <v>14000</v>
      </c>
      <c r="I24" s="237"/>
      <c r="J24" s="70">
        <f t="shared" si="0"/>
        <v>4951975</v>
      </c>
      <c r="L24"/>
    </row>
    <row r="25" spans="1:12" ht="48" customHeight="1" x14ac:dyDescent="0.25">
      <c r="A25" s="16">
        <f t="shared" si="1"/>
        <v>8</v>
      </c>
      <c r="B25" s="52">
        <v>44547</v>
      </c>
      <c r="C25" s="53">
        <v>402679</v>
      </c>
      <c r="D25" s="63" t="s">
        <v>115</v>
      </c>
      <c r="E25" s="63" t="s">
        <v>116</v>
      </c>
      <c r="F25" s="56">
        <v>5</v>
      </c>
      <c r="G25" s="74">
        <f>'[8]402679'!N8</f>
        <v>136.25</v>
      </c>
      <c r="H25" s="236">
        <v>14000</v>
      </c>
      <c r="I25" s="237"/>
      <c r="J25" s="70">
        <f t="shared" si="0"/>
        <v>1907500</v>
      </c>
      <c r="L25"/>
    </row>
    <row r="26" spans="1:12" ht="48" customHeight="1" x14ac:dyDescent="0.25">
      <c r="A26" s="16">
        <f t="shared" si="1"/>
        <v>9</v>
      </c>
      <c r="B26" s="52">
        <v>44548</v>
      </c>
      <c r="C26" s="53">
        <v>402691</v>
      </c>
      <c r="D26" s="63" t="s">
        <v>115</v>
      </c>
      <c r="E26" s="63" t="s">
        <v>116</v>
      </c>
      <c r="F26" s="56">
        <v>14</v>
      </c>
      <c r="G26" s="74">
        <f>'[8]402691'!N17</f>
        <v>245.55500000000001</v>
      </c>
      <c r="H26" s="236">
        <v>14000</v>
      </c>
      <c r="I26" s="237"/>
      <c r="J26" s="70">
        <f t="shared" si="0"/>
        <v>3437770</v>
      </c>
      <c r="L26"/>
    </row>
    <row r="27" spans="1:12" ht="48" customHeight="1" x14ac:dyDescent="0.25">
      <c r="A27" s="16">
        <f t="shared" si="1"/>
        <v>10</v>
      </c>
      <c r="B27" s="52">
        <v>44550</v>
      </c>
      <c r="C27" s="53">
        <v>402702</v>
      </c>
      <c r="D27" s="63" t="s">
        <v>115</v>
      </c>
      <c r="E27" s="63" t="s">
        <v>116</v>
      </c>
      <c r="F27" s="56">
        <v>2</v>
      </c>
      <c r="G27" s="74">
        <f>'[8]402702'!N5</f>
        <v>218.08</v>
      </c>
      <c r="H27" s="236">
        <v>14000</v>
      </c>
      <c r="I27" s="237"/>
      <c r="J27" s="70">
        <f t="shared" si="0"/>
        <v>3053120</v>
      </c>
      <c r="L27"/>
    </row>
    <row r="28" spans="1:12" ht="48" customHeight="1" x14ac:dyDescent="0.25">
      <c r="A28" s="16">
        <f t="shared" si="1"/>
        <v>11</v>
      </c>
      <c r="B28" s="52">
        <v>44551</v>
      </c>
      <c r="C28" s="53">
        <v>402707</v>
      </c>
      <c r="D28" s="63" t="s">
        <v>115</v>
      </c>
      <c r="E28" s="63" t="s">
        <v>116</v>
      </c>
      <c r="F28" s="56">
        <v>3</v>
      </c>
      <c r="G28" s="74">
        <f>'[8]402707'!N6</f>
        <v>192</v>
      </c>
      <c r="H28" s="236">
        <v>14000</v>
      </c>
      <c r="I28" s="237"/>
      <c r="J28" s="70">
        <f t="shared" si="0"/>
        <v>2688000</v>
      </c>
      <c r="L28"/>
    </row>
    <row r="29" spans="1:12" ht="48" customHeight="1" x14ac:dyDescent="0.25">
      <c r="A29" s="16">
        <f t="shared" si="1"/>
        <v>12</v>
      </c>
      <c r="B29" s="52">
        <v>44553</v>
      </c>
      <c r="C29" s="53">
        <v>402718</v>
      </c>
      <c r="D29" s="63" t="s">
        <v>115</v>
      </c>
      <c r="E29" s="63" t="s">
        <v>116</v>
      </c>
      <c r="F29" s="21">
        <v>7</v>
      </c>
      <c r="G29" s="73">
        <f>'[8]402718'!N10</f>
        <v>153.91399999999999</v>
      </c>
      <c r="H29" s="236">
        <v>14000</v>
      </c>
      <c r="I29" s="237"/>
      <c r="J29" s="80">
        <f t="shared" si="0"/>
        <v>2154796</v>
      </c>
      <c r="L29"/>
    </row>
    <row r="30" spans="1:12" ht="48" customHeight="1" x14ac:dyDescent="0.25">
      <c r="A30" s="16">
        <f t="shared" si="1"/>
        <v>13</v>
      </c>
      <c r="B30" s="52">
        <v>44554</v>
      </c>
      <c r="C30" s="53">
        <v>402726</v>
      </c>
      <c r="D30" s="63" t="s">
        <v>115</v>
      </c>
      <c r="E30" s="63" t="s">
        <v>116</v>
      </c>
      <c r="F30" s="56">
        <v>4</v>
      </c>
      <c r="G30" s="74">
        <v>100</v>
      </c>
      <c r="H30" s="236">
        <v>14000</v>
      </c>
      <c r="I30" s="237"/>
      <c r="J30" s="70">
        <f t="shared" si="0"/>
        <v>1400000</v>
      </c>
      <c r="L30"/>
    </row>
    <row r="31" spans="1:12" ht="48" customHeight="1" x14ac:dyDescent="0.25">
      <c r="A31" s="16">
        <f t="shared" si="1"/>
        <v>14</v>
      </c>
      <c r="B31" s="52">
        <v>44559</v>
      </c>
      <c r="C31" s="53">
        <v>402751</v>
      </c>
      <c r="D31" s="63" t="s">
        <v>115</v>
      </c>
      <c r="E31" s="63" t="s">
        <v>116</v>
      </c>
      <c r="F31" s="56">
        <v>1</v>
      </c>
      <c r="G31" s="74">
        <v>100</v>
      </c>
      <c r="H31" s="236">
        <v>14000</v>
      </c>
      <c r="I31" s="237"/>
      <c r="J31" s="70">
        <f t="shared" si="0"/>
        <v>1400000</v>
      </c>
      <c r="L31"/>
    </row>
    <row r="32" spans="1:12" ht="48" customHeight="1" x14ac:dyDescent="0.25">
      <c r="A32" s="16">
        <f t="shared" si="1"/>
        <v>15</v>
      </c>
      <c r="B32" s="52">
        <v>44561</v>
      </c>
      <c r="C32" s="53">
        <v>403009</v>
      </c>
      <c r="D32" s="63" t="s">
        <v>115</v>
      </c>
      <c r="E32" s="63" t="s">
        <v>116</v>
      </c>
      <c r="F32" s="56">
        <v>2</v>
      </c>
      <c r="G32" s="74">
        <v>100</v>
      </c>
      <c r="H32" s="236">
        <v>14000</v>
      </c>
      <c r="I32" s="237"/>
      <c r="J32" s="70">
        <f t="shared" si="0"/>
        <v>1400000</v>
      </c>
      <c r="L32"/>
    </row>
    <row r="33" spans="1:12" ht="32.25" customHeight="1" thickBot="1" x14ac:dyDescent="0.3">
      <c r="A33" s="226" t="s">
        <v>29</v>
      </c>
      <c r="B33" s="227"/>
      <c r="C33" s="227"/>
      <c r="D33" s="227"/>
      <c r="E33" s="227"/>
      <c r="F33" s="227"/>
      <c r="G33" s="227"/>
      <c r="H33" s="227"/>
      <c r="I33" s="228"/>
      <c r="J33" s="24">
        <f>SUM(J18:J32)</f>
        <v>36405271</v>
      </c>
      <c r="L33" s="3"/>
    </row>
    <row r="34" spans="1:12" x14ac:dyDescent="0.25">
      <c r="A34" s="229"/>
      <c r="B34" s="229"/>
      <c r="C34" s="71"/>
      <c r="D34" s="71"/>
      <c r="E34" s="71"/>
      <c r="F34" s="71"/>
      <c r="G34" s="71"/>
      <c r="H34" s="28"/>
      <c r="I34" s="28"/>
      <c r="J34" s="25"/>
    </row>
    <row r="35" spans="1:12" x14ac:dyDescent="0.25">
      <c r="A35" s="71"/>
      <c r="B35" s="71"/>
      <c r="C35" s="71"/>
      <c r="D35" s="71"/>
      <c r="E35" s="71"/>
      <c r="F35" s="71"/>
      <c r="G35" s="29" t="s">
        <v>92</v>
      </c>
      <c r="H35" s="29"/>
      <c r="I35" s="28"/>
      <c r="J35" s="25">
        <f>J33*10%</f>
        <v>3640527.1</v>
      </c>
      <c r="L35" s="26"/>
    </row>
    <row r="36" spans="1:12" x14ac:dyDescent="0.25">
      <c r="A36" s="71"/>
      <c r="B36" s="71"/>
      <c r="C36" s="71"/>
      <c r="D36" s="71"/>
      <c r="E36" s="71"/>
      <c r="F36" s="71"/>
      <c r="G36" s="75" t="s">
        <v>93</v>
      </c>
      <c r="H36" s="75"/>
      <c r="I36" s="76"/>
      <c r="J36" s="77">
        <f>J33-J35</f>
        <v>32764743.899999999</v>
      </c>
      <c r="L36" s="26"/>
    </row>
    <row r="37" spans="1:12" x14ac:dyDescent="0.25">
      <c r="A37" s="71"/>
      <c r="B37" s="71"/>
      <c r="C37" s="71"/>
      <c r="D37" s="71"/>
      <c r="E37" s="71"/>
      <c r="F37" s="71"/>
      <c r="G37" s="29" t="s">
        <v>30</v>
      </c>
      <c r="H37" s="29"/>
      <c r="I37" s="26" t="e">
        <f>#REF!*1%</f>
        <v>#REF!</v>
      </c>
      <c r="J37" s="25">
        <f>J36*1%</f>
        <v>327647.43900000001</v>
      </c>
    </row>
    <row r="38" spans="1:12" ht="16.5" thickBot="1" x14ac:dyDescent="0.3">
      <c r="A38" s="71"/>
      <c r="B38" s="71"/>
      <c r="C38" s="71"/>
      <c r="D38" s="71"/>
      <c r="E38" s="71"/>
      <c r="F38" s="71"/>
      <c r="G38" s="32" t="s">
        <v>50</v>
      </c>
      <c r="H38" s="32"/>
      <c r="I38" s="33">
        <f>I34*10%</f>
        <v>0</v>
      </c>
      <c r="J38" s="33">
        <f>J36*2%</f>
        <v>655294.87800000003</v>
      </c>
    </row>
    <row r="39" spans="1:12" x14ac:dyDescent="0.25">
      <c r="E39" s="1"/>
      <c r="F39" s="1"/>
      <c r="G39" s="34" t="s">
        <v>51</v>
      </c>
      <c r="H39" s="34"/>
      <c r="I39" s="35" t="e">
        <f>I33+I37</f>
        <v>#REF!</v>
      </c>
      <c r="J39" s="35">
        <f>J36+J37-J38</f>
        <v>32437096.460999999</v>
      </c>
    </row>
    <row r="40" spans="1:12" x14ac:dyDescent="0.25">
      <c r="E40" s="1"/>
      <c r="F40" s="1"/>
      <c r="G40" s="34"/>
      <c r="H40" s="34"/>
      <c r="I40" s="35"/>
      <c r="J40" s="35"/>
    </row>
    <row r="41" spans="1:12" x14ac:dyDescent="0.25">
      <c r="A41" s="1" t="s">
        <v>117</v>
      </c>
      <c r="D41" s="1"/>
      <c r="E41" s="1"/>
      <c r="F41" s="1"/>
      <c r="G41" s="1"/>
      <c r="H41" s="34"/>
      <c r="I41" s="34"/>
      <c r="J41" s="35"/>
    </row>
    <row r="42" spans="1:12" x14ac:dyDescent="0.25">
      <c r="A42" s="36"/>
      <c r="D42" s="1"/>
      <c r="E42" s="1"/>
      <c r="F42" s="1"/>
      <c r="G42" s="1"/>
      <c r="H42" s="34"/>
      <c r="I42" s="34"/>
      <c r="J42" s="35"/>
    </row>
    <row r="43" spans="1:12" x14ac:dyDescent="0.25">
      <c r="A43" s="37" t="s">
        <v>33</v>
      </c>
    </row>
    <row r="44" spans="1:12" x14ac:dyDescent="0.25">
      <c r="A44" s="38" t="s">
        <v>34</v>
      </c>
      <c r="B44" s="39"/>
      <c r="C44" s="39"/>
      <c r="D44" s="11"/>
      <c r="E44" s="11"/>
      <c r="F44" s="11"/>
      <c r="G44" s="11"/>
    </row>
    <row r="45" spans="1:12" x14ac:dyDescent="0.25">
      <c r="A45" s="38" t="s">
        <v>35</v>
      </c>
      <c r="B45" s="39"/>
      <c r="C45" s="39"/>
      <c r="D45" s="11"/>
      <c r="E45" s="11"/>
      <c r="F45" s="11"/>
      <c r="G45" s="11"/>
    </row>
    <row r="46" spans="1:12" x14ac:dyDescent="0.25">
      <c r="A46" s="40" t="s">
        <v>36</v>
      </c>
      <c r="B46" s="41"/>
      <c r="C46" s="41"/>
      <c r="D46" s="11"/>
      <c r="E46" s="11"/>
      <c r="F46" s="11"/>
      <c r="G46" s="11"/>
    </row>
    <row r="47" spans="1:12" x14ac:dyDescent="0.25">
      <c r="A47" s="43" t="s">
        <v>0</v>
      </c>
      <c r="B47" s="44"/>
      <c r="C47" s="44"/>
      <c r="D47" s="11"/>
      <c r="E47" s="11"/>
      <c r="F47" s="11"/>
      <c r="G47" s="11"/>
    </row>
    <row r="48" spans="1:12" x14ac:dyDescent="0.25">
      <c r="A48" s="45"/>
      <c r="B48" s="45"/>
      <c r="C48" s="45"/>
    </row>
    <row r="49" spans="8:10" x14ac:dyDescent="0.25">
      <c r="H49" s="47" t="s">
        <v>52</v>
      </c>
      <c r="I49" s="212" t="str">
        <f>+J13</f>
        <v xml:space="preserve"> 04 Februari 2022</v>
      </c>
      <c r="J49" s="213"/>
    </row>
    <row r="53" spans="8:10" ht="18" customHeight="1" x14ac:dyDescent="0.25"/>
    <row r="54" spans="8:10" ht="17.25" customHeight="1" x14ac:dyDescent="0.25"/>
    <row r="56" spans="8:10" x14ac:dyDescent="0.25">
      <c r="H56" s="214" t="s">
        <v>38</v>
      </c>
      <c r="I56" s="214"/>
      <c r="J56" s="214"/>
    </row>
  </sheetData>
  <mergeCells count="24">
    <mergeCell ref="H56:J56"/>
    <mergeCell ref="H25:I25"/>
    <mergeCell ref="H26:I26"/>
    <mergeCell ref="H27:I27"/>
    <mergeCell ref="H28:I28"/>
    <mergeCell ref="H29:I29"/>
    <mergeCell ref="H30:I30"/>
    <mergeCell ref="H31:I31"/>
    <mergeCell ref="H32:I32"/>
    <mergeCell ref="A33:I33"/>
    <mergeCell ref="A34:B34"/>
    <mergeCell ref="I49:J49"/>
    <mergeCell ref="H24:I24"/>
    <mergeCell ref="A10:J10"/>
    <mergeCell ref="G12:H12"/>
    <mergeCell ref="G13:H13"/>
    <mergeCell ref="G14:H14"/>
    <mergeCell ref="H17:I17"/>
    <mergeCell ref="H18:I18"/>
    <mergeCell ref="H19:I19"/>
    <mergeCell ref="H20:I20"/>
    <mergeCell ref="H21:I21"/>
    <mergeCell ref="H22:I22"/>
    <mergeCell ref="H23:I23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7"/>
  <sheetViews>
    <sheetView topLeftCell="A14" workbookViewId="0">
      <selection activeCell="C18" sqref="C18:C2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1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40</v>
      </c>
      <c r="H12" s="238"/>
      <c r="I12" s="7" t="s">
        <v>10</v>
      </c>
      <c r="J12" s="8" t="s">
        <v>128</v>
      </c>
    </row>
    <row r="13" spans="1:10" x14ac:dyDescent="0.25">
      <c r="G13" s="238" t="s">
        <v>12</v>
      </c>
      <c r="H13" s="238"/>
      <c r="I13" s="7" t="s">
        <v>10</v>
      </c>
      <c r="J13" s="9" t="s">
        <v>123</v>
      </c>
    </row>
    <row r="14" spans="1:10" x14ac:dyDescent="0.25">
      <c r="G14" s="238" t="s">
        <v>88</v>
      </c>
      <c r="H14" s="238"/>
      <c r="I14" s="7" t="s">
        <v>10</v>
      </c>
      <c r="J14" s="2" t="s">
        <v>114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118</v>
      </c>
    </row>
    <row r="16" spans="1:10" ht="10.5" customHeight="1" thickBot="1" x14ac:dyDescent="0.3"/>
    <row r="17" spans="1:12" ht="26.2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69" t="s">
        <v>23</v>
      </c>
      <c r="G17" s="69" t="s">
        <v>24</v>
      </c>
      <c r="H17" s="218" t="s">
        <v>25</v>
      </c>
      <c r="I17" s="219"/>
      <c r="J17" s="15" t="s">
        <v>26</v>
      </c>
    </row>
    <row r="18" spans="1:12" ht="36.75" customHeight="1" x14ac:dyDescent="0.25">
      <c r="A18" s="16">
        <v>1</v>
      </c>
      <c r="B18" s="52">
        <f>'[9]403880'!E3</f>
        <v>44517</v>
      </c>
      <c r="C18" s="53">
        <f>'[9]403880'!A3</f>
        <v>403880</v>
      </c>
      <c r="D18" s="63" t="s">
        <v>119</v>
      </c>
      <c r="E18" s="63" t="s">
        <v>116</v>
      </c>
      <c r="F18" s="56">
        <v>3</v>
      </c>
      <c r="G18" s="73">
        <v>100</v>
      </c>
      <c r="H18" s="236">
        <v>14000</v>
      </c>
      <c r="I18" s="237"/>
      <c r="J18" s="70">
        <f>G18*H18</f>
        <v>1400000</v>
      </c>
      <c r="L18"/>
    </row>
    <row r="19" spans="1:12" ht="36.75" customHeight="1" x14ac:dyDescent="0.25">
      <c r="A19" s="16">
        <f>A18+1</f>
        <v>2</v>
      </c>
      <c r="B19" s="52">
        <f>'[9]403890'!E3</f>
        <v>44519</v>
      </c>
      <c r="C19" s="53">
        <f>'[9]403890'!A3</f>
        <v>403890</v>
      </c>
      <c r="D19" s="63" t="s">
        <v>119</v>
      </c>
      <c r="E19" s="63" t="s">
        <v>116</v>
      </c>
      <c r="F19" s="56">
        <v>1</v>
      </c>
      <c r="G19" s="74">
        <v>100</v>
      </c>
      <c r="H19" s="236">
        <v>14000</v>
      </c>
      <c r="I19" s="237"/>
      <c r="J19" s="70">
        <f t="shared" ref="J19:J20" si="0">G19*H19</f>
        <v>1400000</v>
      </c>
      <c r="L19"/>
    </row>
    <row r="20" spans="1:12" ht="36.75" customHeight="1" x14ac:dyDescent="0.25">
      <c r="A20" s="16">
        <f t="shared" ref="A20:A23" si="1">A19+1</f>
        <v>3</v>
      </c>
      <c r="B20" s="52">
        <f>'[9]406068'!E3</f>
        <v>44521</v>
      </c>
      <c r="C20" s="53">
        <f>'[9]406068'!A3</f>
        <v>406068</v>
      </c>
      <c r="D20" s="63" t="s">
        <v>119</v>
      </c>
      <c r="E20" s="63" t="s">
        <v>116</v>
      </c>
      <c r="F20" s="56">
        <v>3</v>
      </c>
      <c r="G20" s="74">
        <f>'[9]406068'!N6</f>
        <v>178.74</v>
      </c>
      <c r="H20" s="236">
        <v>14000</v>
      </c>
      <c r="I20" s="237"/>
      <c r="J20" s="70">
        <f t="shared" si="0"/>
        <v>2502360</v>
      </c>
      <c r="L20"/>
    </row>
    <row r="21" spans="1:12" ht="36.75" customHeight="1" x14ac:dyDescent="0.25">
      <c r="A21" s="16">
        <f t="shared" si="1"/>
        <v>4</v>
      </c>
      <c r="B21" s="52">
        <f>'[9]403714'!E3</f>
        <v>44526</v>
      </c>
      <c r="C21" s="53">
        <f>'[9]403714'!A3</f>
        <v>403714</v>
      </c>
      <c r="D21" s="63" t="s">
        <v>119</v>
      </c>
      <c r="E21" s="63" t="s">
        <v>116</v>
      </c>
      <c r="F21" s="56">
        <v>2</v>
      </c>
      <c r="G21" s="74">
        <v>100</v>
      </c>
      <c r="H21" s="236">
        <v>14000</v>
      </c>
      <c r="I21" s="237"/>
      <c r="J21" s="70">
        <f>G21*H21</f>
        <v>1400000</v>
      </c>
      <c r="L21"/>
    </row>
    <row r="22" spans="1:12" ht="36.75" customHeight="1" x14ac:dyDescent="0.25">
      <c r="A22" s="16">
        <f t="shared" si="1"/>
        <v>5</v>
      </c>
      <c r="B22" s="52">
        <f>'[9]403730'!E3</f>
        <v>44528</v>
      </c>
      <c r="C22" s="53">
        <f>'[9]403730'!A3</f>
        <v>403730</v>
      </c>
      <c r="D22" s="63" t="s">
        <v>119</v>
      </c>
      <c r="E22" s="63" t="s">
        <v>116</v>
      </c>
      <c r="F22" s="56">
        <v>2</v>
      </c>
      <c r="G22" s="74">
        <v>100</v>
      </c>
      <c r="H22" s="236">
        <v>14000</v>
      </c>
      <c r="I22" s="237"/>
      <c r="J22" s="70">
        <f>G22*H22</f>
        <v>1400000</v>
      </c>
      <c r="L22"/>
    </row>
    <row r="23" spans="1:12" ht="36.75" customHeight="1" x14ac:dyDescent="0.25">
      <c r="A23" s="16">
        <f t="shared" si="1"/>
        <v>6</v>
      </c>
      <c r="B23" s="52">
        <f>'[9]403742'!E3</f>
        <v>44530</v>
      </c>
      <c r="C23" s="53">
        <f>'[9]403742'!A3</f>
        <v>403742</v>
      </c>
      <c r="D23" s="63" t="s">
        <v>119</v>
      </c>
      <c r="E23" s="63" t="s">
        <v>116</v>
      </c>
      <c r="F23" s="56">
        <v>1</v>
      </c>
      <c r="G23" s="74">
        <v>100</v>
      </c>
      <c r="H23" s="236">
        <v>14000</v>
      </c>
      <c r="I23" s="237"/>
      <c r="J23" s="70">
        <f>G23*H23</f>
        <v>1400000</v>
      </c>
      <c r="L23"/>
    </row>
    <row r="24" spans="1:12" ht="32.25" customHeight="1" thickBot="1" x14ac:dyDescent="0.3">
      <c r="A24" s="226" t="s">
        <v>29</v>
      </c>
      <c r="B24" s="227"/>
      <c r="C24" s="227"/>
      <c r="D24" s="227"/>
      <c r="E24" s="227"/>
      <c r="F24" s="227"/>
      <c r="G24" s="227"/>
      <c r="H24" s="227"/>
      <c r="I24" s="228"/>
      <c r="J24" s="24">
        <f>SUM(J18:J23)</f>
        <v>9502360</v>
      </c>
      <c r="L24" s="3"/>
    </row>
    <row r="25" spans="1:12" x14ac:dyDescent="0.25">
      <c r="A25" s="229"/>
      <c r="B25" s="229"/>
      <c r="C25" s="71"/>
      <c r="D25" s="71"/>
      <c r="E25" s="71"/>
      <c r="F25" s="71"/>
      <c r="G25" s="71"/>
      <c r="H25" s="28"/>
      <c r="I25" s="28"/>
      <c r="J25" s="25"/>
    </row>
    <row r="26" spans="1:12" x14ac:dyDescent="0.25">
      <c r="A26" s="71"/>
      <c r="B26" s="71"/>
      <c r="C26" s="71"/>
      <c r="D26" s="71"/>
      <c r="E26" s="71"/>
      <c r="F26" s="71"/>
      <c r="G26" s="29" t="s">
        <v>92</v>
      </c>
      <c r="H26" s="29"/>
      <c r="I26" s="28"/>
      <c r="J26" s="25">
        <f>J24*10%</f>
        <v>950236</v>
      </c>
      <c r="L26" s="26"/>
    </row>
    <row r="27" spans="1:12" x14ac:dyDescent="0.25">
      <c r="A27" s="71"/>
      <c r="B27" s="71"/>
      <c r="C27" s="71"/>
      <c r="D27" s="71"/>
      <c r="E27" s="71"/>
      <c r="F27" s="71"/>
      <c r="G27" s="75" t="s">
        <v>93</v>
      </c>
      <c r="H27" s="75"/>
      <c r="I27" s="76"/>
      <c r="J27" s="77">
        <f>J24-J26</f>
        <v>8552124</v>
      </c>
      <c r="L27" s="26"/>
    </row>
    <row r="28" spans="1:12" x14ac:dyDescent="0.25">
      <c r="A28" s="71"/>
      <c r="B28" s="71"/>
      <c r="C28" s="71"/>
      <c r="D28" s="71"/>
      <c r="E28" s="71"/>
      <c r="F28" s="71"/>
      <c r="G28" s="29" t="s">
        <v>30</v>
      </c>
      <c r="H28" s="29"/>
      <c r="I28" s="26" t="e">
        <f>#REF!*1%</f>
        <v>#REF!</v>
      </c>
      <c r="J28" s="25">
        <f>J27*1%</f>
        <v>85521.24</v>
      </c>
    </row>
    <row r="29" spans="1:12" ht="16.5" thickBot="1" x14ac:dyDescent="0.3">
      <c r="A29" s="71"/>
      <c r="B29" s="71"/>
      <c r="C29" s="71"/>
      <c r="D29" s="71"/>
      <c r="E29" s="71"/>
      <c r="F29" s="71"/>
      <c r="G29" s="32" t="s">
        <v>50</v>
      </c>
      <c r="H29" s="32"/>
      <c r="I29" s="33">
        <f>I25*10%</f>
        <v>0</v>
      </c>
      <c r="J29" s="33">
        <f>J27*2%</f>
        <v>171042.48</v>
      </c>
    </row>
    <row r="30" spans="1:12" x14ac:dyDescent="0.25">
      <c r="E30" s="1"/>
      <c r="F30" s="1"/>
      <c r="G30" s="34" t="s">
        <v>51</v>
      </c>
      <c r="H30" s="34"/>
      <c r="I30" s="35" t="e">
        <f>I24+I28</f>
        <v>#REF!</v>
      </c>
      <c r="J30" s="35">
        <f>J27+J28-J29</f>
        <v>8466602.7599999998</v>
      </c>
    </row>
    <row r="31" spans="1:12" x14ac:dyDescent="0.25">
      <c r="E31" s="1"/>
      <c r="F31" s="1"/>
      <c r="G31" s="34"/>
      <c r="H31" s="34"/>
      <c r="I31" s="35"/>
      <c r="J31" s="35"/>
    </row>
    <row r="32" spans="1:12" x14ac:dyDescent="0.25">
      <c r="A32" s="1" t="s">
        <v>120</v>
      </c>
      <c r="D32" s="1"/>
      <c r="E32" s="1"/>
      <c r="F32" s="1"/>
      <c r="G32" s="1"/>
      <c r="H32" s="34"/>
      <c r="I32" s="34"/>
      <c r="J32" s="35"/>
    </row>
    <row r="33" spans="1:10" ht="9.75" customHeight="1" x14ac:dyDescent="0.25">
      <c r="A33" s="36"/>
      <c r="D33" s="1"/>
      <c r="E33" s="1"/>
      <c r="F33" s="1"/>
      <c r="G33" s="1"/>
      <c r="H33" s="34"/>
      <c r="I33" s="34"/>
      <c r="J33" s="35"/>
    </row>
    <row r="34" spans="1:10" x14ac:dyDescent="0.25">
      <c r="A34" s="37" t="s">
        <v>33</v>
      </c>
    </row>
    <row r="35" spans="1:10" x14ac:dyDescent="0.25">
      <c r="A35" s="38" t="s">
        <v>34</v>
      </c>
      <c r="B35" s="39"/>
      <c r="C35" s="39"/>
      <c r="D35" s="11"/>
      <c r="E35" s="11"/>
      <c r="F35" s="11"/>
      <c r="G35" s="11"/>
    </row>
    <row r="36" spans="1:10" x14ac:dyDescent="0.25">
      <c r="A36" s="38" t="s">
        <v>35</v>
      </c>
      <c r="B36" s="39"/>
      <c r="C36" s="39"/>
      <c r="D36" s="11"/>
      <c r="E36" s="11"/>
      <c r="F36" s="11"/>
      <c r="G36" s="11"/>
    </row>
    <row r="37" spans="1:10" x14ac:dyDescent="0.25">
      <c r="A37" s="40" t="s">
        <v>36</v>
      </c>
      <c r="B37" s="41"/>
      <c r="C37" s="41"/>
      <c r="D37" s="11"/>
      <c r="E37" s="11"/>
      <c r="F37" s="11"/>
      <c r="G37" s="11"/>
    </row>
    <row r="38" spans="1:10" x14ac:dyDescent="0.25">
      <c r="A38" s="43" t="s">
        <v>0</v>
      </c>
      <c r="B38" s="44"/>
      <c r="C38" s="44"/>
      <c r="D38" s="11"/>
      <c r="E38" s="11"/>
      <c r="F38" s="11"/>
      <c r="G38" s="11"/>
    </row>
    <row r="39" spans="1:10" ht="12.75" customHeight="1" x14ac:dyDescent="0.25">
      <c r="A39" s="45"/>
      <c r="B39" s="45"/>
      <c r="C39" s="45"/>
    </row>
    <row r="40" spans="1:10" x14ac:dyDescent="0.25">
      <c r="H40" s="47" t="s">
        <v>52</v>
      </c>
      <c r="I40" s="212" t="str">
        <f>+J13</f>
        <v xml:space="preserve"> 04 Februari 2022</v>
      </c>
      <c r="J40" s="213"/>
    </row>
    <row r="44" spans="1:10" ht="18" customHeight="1" x14ac:dyDescent="0.25"/>
    <row r="45" spans="1:10" ht="17.25" customHeight="1" x14ac:dyDescent="0.25"/>
    <row r="47" spans="1:10" x14ac:dyDescent="0.25">
      <c r="H47" s="214" t="s">
        <v>38</v>
      </c>
      <c r="I47" s="214"/>
      <c r="J47" s="214"/>
    </row>
  </sheetData>
  <mergeCells count="15">
    <mergeCell ref="A25:B25"/>
    <mergeCell ref="I40:J40"/>
    <mergeCell ref="H47:J47"/>
    <mergeCell ref="H19:I19"/>
    <mergeCell ref="H20:I20"/>
    <mergeCell ref="H21:I21"/>
    <mergeCell ref="H22:I22"/>
    <mergeCell ref="H23:I23"/>
    <mergeCell ref="A24:I24"/>
    <mergeCell ref="H18:I18"/>
    <mergeCell ref="A10:J10"/>
    <mergeCell ref="G12:H12"/>
    <mergeCell ref="G13:H13"/>
    <mergeCell ref="G14:H14"/>
    <mergeCell ref="H17:I17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I19" sqref="I19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135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44221</v>
      </c>
      <c r="C18" s="81" t="s">
        <v>136</v>
      </c>
      <c r="D18" s="63" t="s">
        <v>137</v>
      </c>
      <c r="E18" s="63" t="s">
        <v>138</v>
      </c>
      <c r="F18" s="21">
        <v>1</v>
      </c>
      <c r="G18" s="236">
        <v>900000</v>
      </c>
      <c r="H18" s="237"/>
      <c r="I18" s="80">
        <f>G18</f>
        <v>900000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9000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909000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134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B18" sqref="B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142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44216</v>
      </c>
      <c r="C18" s="81" t="s">
        <v>139</v>
      </c>
      <c r="D18" s="63" t="s">
        <v>140</v>
      </c>
      <c r="E18" s="63" t="s">
        <v>141</v>
      </c>
      <c r="F18" s="21">
        <v>1</v>
      </c>
      <c r="G18" s="236">
        <v>900000</v>
      </c>
      <c r="H18" s="237"/>
      <c r="I18" s="80">
        <f>G18</f>
        <v>900000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9000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909000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134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D18" sqref="D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143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44216</v>
      </c>
      <c r="C18" s="81" t="s">
        <v>144</v>
      </c>
      <c r="D18" s="63" t="s">
        <v>145</v>
      </c>
      <c r="E18" s="63" t="s">
        <v>146</v>
      </c>
      <c r="F18" s="21">
        <v>1</v>
      </c>
      <c r="G18" s="236">
        <v>1600000</v>
      </c>
      <c r="H18" s="237"/>
      <c r="I18" s="80">
        <f>G18</f>
        <v>1600000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1600000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16000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1600000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1616000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147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8" workbookViewId="0">
      <selection activeCell="D18" sqref="D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148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44216</v>
      </c>
      <c r="C18" s="81" t="s">
        <v>149</v>
      </c>
      <c r="D18" s="63" t="s">
        <v>150</v>
      </c>
      <c r="E18" s="63" t="s">
        <v>151</v>
      </c>
      <c r="F18" s="21">
        <v>1</v>
      </c>
      <c r="G18" s="236">
        <v>1170000</v>
      </c>
      <c r="H18" s="237"/>
      <c r="I18" s="80">
        <f>G18</f>
        <v>1170000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1170000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11700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1170000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1181700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152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4" workbookViewId="0">
      <selection activeCell="B18" sqref="B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153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44217</v>
      </c>
      <c r="C18" s="81" t="s">
        <v>154</v>
      </c>
      <c r="D18" s="63" t="s">
        <v>155</v>
      </c>
      <c r="E18" s="63" t="s">
        <v>156</v>
      </c>
      <c r="F18" s="21">
        <v>1</v>
      </c>
      <c r="G18" s="236">
        <v>1100000</v>
      </c>
      <c r="H18" s="237"/>
      <c r="I18" s="80">
        <f>G18</f>
        <v>1100000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1100000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11000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1100000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1111000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157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D18" sqref="D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158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44217</v>
      </c>
      <c r="C18" s="81" t="s">
        <v>159</v>
      </c>
      <c r="D18" s="63" t="s">
        <v>160</v>
      </c>
      <c r="E18" s="63" t="s">
        <v>156</v>
      </c>
      <c r="F18" s="21">
        <v>1</v>
      </c>
      <c r="G18" s="236">
        <v>1100000</v>
      </c>
      <c r="H18" s="237"/>
      <c r="I18" s="80">
        <f>G18</f>
        <v>1100000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1100000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11000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1100000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1111000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157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D18" sqref="D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161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44217</v>
      </c>
      <c r="C18" s="81" t="s">
        <v>162</v>
      </c>
      <c r="D18" s="63" t="s">
        <v>163</v>
      </c>
      <c r="E18" s="63" t="s">
        <v>156</v>
      </c>
      <c r="F18" s="21">
        <v>1</v>
      </c>
      <c r="G18" s="236">
        <v>1100000</v>
      </c>
      <c r="H18" s="237"/>
      <c r="I18" s="80">
        <f>G18</f>
        <v>1100000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1100000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11000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1100000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1111000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157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1" workbookViewId="0">
      <selection activeCell="D18" sqref="D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164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44214</v>
      </c>
      <c r="C18" s="81" t="s">
        <v>165</v>
      </c>
      <c r="D18" s="63" t="s">
        <v>167</v>
      </c>
      <c r="E18" s="63" t="s">
        <v>166</v>
      </c>
      <c r="F18" s="21">
        <v>1</v>
      </c>
      <c r="G18" s="236">
        <v>900000</v>
      </c>
      <c r="H18" s="237"/>
      <c r="I18" s="80">
        <f>G18</f>
        <v>900000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9000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909000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134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B18" sqref="B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168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44213</v>
      </c>
      <c r="C18" s="81" t="s">
        <v>169</v>
      </c>
      <c r="D18" s="63" t="s">
        <v>170</v>
      </c>
      <c r="E18" s="63" t="s">
        <v>166</v>
      </c>
      <c r="F18" s="21">
        <v>1</v>
      </c>
      <c r="G18" s="236">
        <v>900000</v>
      </c>
      <c r="H18" s="237"/>
      <c r="I18" s="80">
        <f>G18</f>
        <v>900000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9000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909000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134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B18" sqref="B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171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44213</v>
      </c>
      <c r="C18" s="81" t="s">
        <v>172</v>
      </c>
      <c r="D18" s="63" t="s">
        <v>173</v>
      </c>
      <c r="E18" s="63" t="s">
        <v>174</v>
      </c>
      <c r="F18" s="21">
        <v>1</v>
      </c>
      <c r="G18" s="236">
        <v>1100000</v>
      </c>
      <c r="H18" s="237"/>
      <c r="I18" s="80">
        <f>G18</f>
        <v>1100000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1100000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11000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1100000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1111000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157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B18" sqref="B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175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44214</v>
      </c>
      <c r="C18" s="81" t="s">
        <v>176</v>
      </c>
      <c r="D18" s="63" t="s">
        <v>177</v>
      </c>
      <c r="E18" s="63" t="s">
        <v>178</v>
      </c>
      <c r="F18" s="21">
        <v>1</v>
      </c>
      <c r="G18" s="236">
        <v>800000</v>
      </c>
      <c r="H18" s="237"/>
      <c r="I18" s="80">
        <f>G18</f>
        <v>800000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800000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8000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800000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808000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179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A26" sqref="A26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180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44210</v>
      </c>
      <c r="C18" s="81" t="s">
        <v>181</v>
      </c>
      <c r="D18" s="63" t="s">
        <v>182</v>
      </c>
      <c r="E18" s="63" t="s">
        <v>138</v>
      </c>
      <c r="F18" s="21">
        <v>1</v>
      </c>
      <c r="G18" s="236">
        <v>900000</v>
      </c>
      <c r="H18" s="237"/>
      <c r="I18" s="80">
        <f>G18</f>
        <v>900000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9000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909000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134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4" workbookViewId="0">
      <selection activeCell="D18" sqref="D18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183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44208</v>
      </c>
      <c r="C18" s="81" t="s">
        <v>184</v>
      </c>
      <c r="D18" s="63" t="s">
        <v>185</v>
      </c>
      <c r="E18" s="63" t="s">
        <v>138</v>
      </c>
      <c r="F18" s="21">
        <v>1</v>
      </c>
      <c r="G18" s="236">
        <v>900000</v>
      </c>
      <c r="H18" s="237"/>
      <c r="I18" s="80">
        <f>G18</f>
        <v>900000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9000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909000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134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A26" sqref="A26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186</v>
      </c>
    </row>
    <row r="13" spans="1:9" x14ac:dyDescent="0.25">
      <c r="G13" s="3" t="s">
        <v>12</v>
      </c>
      <c r="H13" s="7" t="s">
        <v>10</v>
      </c>
      <c r="I13" s="9" t="s">
        <v>123</v>
      </c>
    </row>
    <row r="14" spans="1:9" x14ac:dyDescent="0.25">
      <c r="G14" s="3" t="s">
        <v>13</v>
      </c>
      <c r="H14" s="7" t="s">
        <v>10</v>
      </c>
      <c r="I14" s="9" t="s">
        <v>42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78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44560</v>
      </c>
      <c r="C18" s="81" t="s">
        <v>187</v>
      </c>
      <c r="D18" s="63" t="s">
        <v>188</v>
      </c>
      <c r="E18" s="63" t="s">
        <v>132</v>
      </c>
      <c r="F18" s="21">
        <v>1</v>
      </c>
      <c r="G18" s="236">
        <v>800000</v>
      </c>
      <c r="H18" s="237"/>
      <c r="I18" s="80">
        <f>G18</f>
        <v>800000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800000</v>
      </c>
      <c r="K19" s="2" t="s">
        <v>61</v>
      </c>
    </row>
    <row r="20" spans="1:17" x14ac:dyDescent="0.25">
      <c r="A20" s="229"/>
      <c r="B20" s="229"/>
      <c r="C20" s="79"/>
      <c r="D20" s="79"/>
      <c r="E20" s="79"/>
      <c r="F20" s="79"/>
      <c r="G20" s="28"/>
      <c r="H20" s="28"/>
      <c r="I20" s="25"/>
    </row>
    <row r="21" spans="1:17" x14ac:dyDescent="0.25">
      <c r="A21" s="79"/>
      <c r="B21" s="79"/>
      <c r="C21" s="79"/>
      <c r="D21" s="79"/>
      <c r="E21" s="79"/>
      <c r="F21" s="79"/>
      <c r="G21" s="29" t="s">
        <v>30</v>
      </c>
      <c r="H21" s="26" t="e">
        <f>#REF!*1%</f>
        <v>#REF!</v>
      </c>
      <c r="I21" s="25">
        <f>I19*1%</f>
        <v>8000</v>
      </c>
    </row>
    <row r="22" spans="1:17" x14ac:dyDescent="0.25">
      <c r="A22" s="79"/>
      <c r="B22" s="79"/>
      <c r="C22" s="79"/>
      <c r="D22" s="79"/>
      <c r="E22" s="79"/>
      <c r="F22" s="79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800000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808000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179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04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9"/>
  <sheetViews>
    <sheetView topLeftCell="A10" workbookViewId="0">
      <selection activeCell="F22" sqref="F22"/>
    </sheetView>
  </sheetViews>
  <sheetFormatPr defaultRowHeight="15.75" x14ac:dyDescent="0.25"/>
  <cols>
    <col min="1" max="1" width="4.85546875" style="2" customWidth="1"/>
    <col min="2" max="2" width="11.42578125" style="2" customWidth="1"/>
    <col min="3" max="3" width="8" style="2" customWidth="1"/>
    <col min="4" max="4" width="26" style="2" customWidth="1"/>
    <col min="5" max="5" width="13.42578125" style="2" customWidth="1"/>
    <col min="6" max="6" width="6.5703125" style="2" customWidth="1"/>
    <col min="7" max="7" width="5.42578125" style="2" customWidth="1"/>
    <col min="8" max="8" width="13" style="3" customWidth="1"/>
    <col min="9" max="9" width="1.28515625" style="3" customWidth="1"/>
    <col min="10" max="10" width="17.7109375" style="2" customWidth="1"/>
    <col min="11" max="16384" width="9.140625" style="2"/>
  </cols>
  <sheetData>
    <row r="2" spans="1:10" ht="18" customHeight="1" x14ac:dyDescent="0.25">
      <c r="A2" s="1" t="s">
        <v>0</v>
      </c>
    </row>
    <row r="3" spans="1:10" ht="18" customHeight="1" x14ac:dyDescent="0.25">
      <c r="A3" s="4" t="s">
        <v>1</v>
      </c>
      <c r="B3" s="5"/>
    </row>
    <row r="4" spans="1:10" ht="18" customHeight="1" x14ac:dyDescent="0.25">
      <c r="A4" s="4" t="s">
        <v>2</v>
      </c>
      <c r="B4" s="5"/>
    </row>
    <row r="5" spans="1:10" ht="18" customHeight="1" x14ac:dyDescent="0.25">
      <c r="A5" s="4" t="s">
        <v>3</v>
      </c>
      <c r="B5" s="5"/>
    </row>
    <row r="6" spans="1:10" ht="18" customHeight="1" x14ac:dyDescent="0.25">
      <c r="A6" s="4" t="s">
        <v>4</v>
      </c>
      <c r="B6" s="5"/>
    </row>
    <row r="7" spans="1:10" ht="18" customHeight="1" x14ac:dyDescent="0.25">
      <c r="A7" s="4" t="s">
        <v>5</v>
      </c>
      <c r="B7" s="5"/>
    </row>
    <row r="8" spans="1:10" ht="16.5" thickBot="1" x14ac:dyDescent="0.3"/>
    <row r="9" spans="1:10" ht="24.75" customHeight="1" thickBot="1" x14ac:dyDescent="0.3">
      <c r="A9" s="215" t="s">
        <v>6</v>
      </c>
      <c r="B9" s="216"/>
      <c r="C9" s="216"/>
      <c r="D9" s="216"/>
      <c r="E9" s="216"/>
      <c r="F9" s="216"/>
      <c r="G9" s="216"/>
      <c r="H9" s="216"/>
      <c r="I9" s="216"/>
      <c r="J9" s="217"/>
    </row>
    <row r="11" spans="1:10" ht="23.25" customHeight="1" x14ac:dyDescent="0.25">
      <c r="A11" s="6" t="s">
        <v>7</v>
      </c>
      <c r="B11" s="6" t="s">
        <v>189</v>
      </c>
      <c r="H11" s="3" t="s">
        <v>9</v>
      </c>
      <c r="I11" s="7" t="s">
        <v>10</v>
      </c>
      <c r="J11" s="8" t="s">
        <v>191</v>
      </c>
    </row>
    <row r="12" spans="1:10" x14ac:dyDescent="0.25">
      <c r="H12" s="3" t="s">
        <v>12</v>
      </c>
      <c r="I12" s="7" t="s">
        <v>10</v>
      </c>
      <c r="J12" s="9" t="s">
        <v>192</v>
      </c>
    </row>
    <row r="13" spans="1:10" x14ac:dyDescent="0.25">
      <c r="H13" s="3" t="s">
        <v>13</v>
      </c>
      <c r="I13" s="7" t="s">
        <v>10</v>
      </c>
      <c r="J13" s="9" t="s">
        <v>193</v>
      </c>
    </row>
    <row r="14" spans="1:10" ht="15.75" customHeight="1" x14ac:dyDescent="0.25">
      <c r="H14" s="3" t="s">
        <v>15</v>
      </c>
      <c r="I14" s="3" t="s">
        <v>10</v>
      </c>
      <c r="J14" s="10" t="s">
        <v>194</v>
      </c>
    </row>
    <row r="15" spans="1:10" ht="20.25" customHeight="1" x14ac:dyDescent="0.25">
      <c r="A15" s="6" t="s">
        <v>16</v>
      </c>
      <c r="B15" s="6" t="s">
        <v>190</v>
      </c>
    </row>
    <row r="16" spans="1:10" ht="8.25" customHeight="1" thickBot="1" x14ac:dyDescent="0.3">
      <c r="F16" s="11"/>
      <c r="G16" s="11"/>
    </row>
    <row r="17" spans="1:12" ht="27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13" t="s">
        <v>23</v>
      </c>
      <c r="G17" s="82" t="s">
        <v>24</v>
      </c>
      <c r="H17" s="234" t="s">
        <v>25</v>
      </c>
      <c r="I17" s="235"/>
      <c r="J17" s="15" t="s">
        <v>26</v>
      </c>
    </row>
    <row r="18" spans="1:12" ht="55.5" customHeight="1" x14ac:dyDescent="0.25">
      <c r="A18" s="16">
        <v>1</v>
      </c>
      <c r="B18" s="17">
        <v>44560</v>
      </c>
      <c r="C18" s="18">
        <v>403006</v>
      </c>
      <c r="D18" s="19" t="s">
        <v>195</v>
      </c>
      <c r="E18" s="20" t="s">
        <v>196</v>
      </c>
      <c r="F18" s="21">
        <v>1</v>
      </c>
      <c r="G18" s="22">
        <v>452</v>
      </c>
      <c r="H18" s="236">
        <v>10500</v>
      </c>
      <c r="I18" s="237"/>
      <c r="J18" s="23">
        <f>G18*H18</f>
        <v>4746000</v>
      </c>
    </row>
    <row r="19" spans="1:12" ht="25.5" customHeight="1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7"/>
      <c r="I19" s="228"/>
      <c r="J19" s="24">
        <f>J18</f>
        <v>4746000</v>
      </c>
      <c r="K19" s="25"/>
    </row>
    <row r="20" spans="1:12" x14ac:dyDescent="0.25">
      <c r="A20" s="229"/>
      <c r="B20" s="229"/>
      <c r="C20" s="229"/>
      <c r="D20" s="229"/>
      <c r="E20" s="83"/>
      <c r="F20" s="83"/>
      <c r="G20" s="83"/>
      <c r="H20" s="28"/>
      <c r="I20" s="28"/>
      <c r="J20" s="25"/>
    </row>
    <row r="21" spans="1:12" x14ac:dyDescent="0.25">
      <c r="A21" s="83"/>
      <c r="B21" s="83"/>
      <c r="C21" s="83"/>
      <c r="D21" s="83"/>
      <c r="E21" s="83"/>
      <c r="F21" s="83"/>
      <c r="G21" s="83"/>
      <c r="H21" s="29" t="s">
        <v>30</v>
      </c>
      <c r="I21" s="29"/>
      <c r="J21" s="25">
        <f>J19*1%</f>
        <v>47460</v>
      </c>
      <c r="L21" s="31"/>
    </row>
    <row r="22" spans="1:12" ht="16.5" thickBot="1" x14ac:dyDescent="0.3">
      <c r="A22" s="83"/>
      <c r="B22" s="83"/>
      <c r="C22" s="83"/>
      <c r="D22" s="83"/>
      <c r="E22" s="83"/>
      <c r="F22" s="83"/>
      <c r="G22" s="83"/>
      <c r="H22" s="32" t="s">
        <v>31</v>
      </c>
      <c r="I22" s="32"/>
      <c r="J22" s="33">
        <f>J19*2%</f>
        <v>94920</v>
      </c>
      <c r="L22" s="31"/>
    </row>
    <row r="23" spans="1:12" x14ac:dyDescent="0.25">
      <c r="E23" s="1"/>
      <c r="F23" s="1"/>
      <c r="G23" s="1"/>
      <c r="H23" s="34" t="s">
        <v>32</v>
      </c>
      <c r="I23" s="34"/>
      <c r="J23" s="35">
        <f>J19+J21-J22</f>
        <v>4698540</v>
      </c>
      <c r="L23" s="31"/>
    </row>
    <row r="24" spans="1:12" ht="17.25" customHeight="1" x14ac:dyDescent="0.25">
      <c r="E24" s="1"/>
      <c r="F24" s="1"/>
      <c r="G24" s="1"/>
      <c r="H24" s="34"/>
      <c r="I24" s="34"/>
      <c r="J24" s="35"/>
    </row>
    <row r="25" spans="1:12" ht="18" customHeight="1" x14ac:dyDescent="0.25">
      <c r="A25" s="1" t="s">
        <v>197</v>
      </c>
      <c r="E25" s="1"/>
      <c r="F25" s="1"/>
      <c r="G25" s="1"/>
      <c r="H25" s="34"/>
      <c r="I25" s="34"/>
      <c r="J25" s="35"/>
    </row>
    <row r="26" spans="1:12" ht="12" customHeight="1" x14ac:dyDescent="0.25">
      <c r="A26" s="36"/>
      <c r="E26" s="1"/>
      <c r="F26" s="1"/>
      <c r="G26" s="1"/>
      <c r="H26" s="34"/>
      <c r="I26" s="34"/>
      <c r="J26" s="35"/>
    </row>
    <row r="27" spans="1:12" x14ac:dyDescent="0.25">
      <c r="A27" s="37" t="s">
        <v>33</v>
      </c>
    </row>
    <row r="28" spans="1:12" x14ac:dyDescent="0.25">
      <c r="A28" s="38" t="s">
        <v>34</v>
      </c>
      <c r="B28" s="39"/>
      <c r="C28" s="39"/>
      <c r="D28" s="39"/>
      <c r="E28" s="11"/>
    </row>
    <row r="29" spans="1:12" x14ac:dyDescent="0.25">
      <c r="A29" s="38" t="s">
        <v>35</v>
      </c>
      <c r="B29" s="39"/>
      <c r="C29" s="39"/>
      <c r="D29" s="11"/>
      <c r="E29" s="11"/>
    </row>
    <row r="30" spans="1:12" x14ac:dyDescent="0.25">
      <c r="A30" s="40" t="s">
        <v>36</v>
      </c>
      <c r="B30" s="41"/>
      <c r="C30" s="41"/>
      <c r="D30" s="42"/>
      <c r="E30" s="11"/>
    </row>
    <row r="31" spans="1:12" x14ac:dyDescent="0.25">
      <c r="A31" s="43" t="s">
        <v>0</v>
      </c>
      <c r="B31" s="44"/>
      <c r="C31" s="44"/>
      <c r="D31" s="41"/>
      <c r="E31" s="11"/>
    </row>
    <row r="32" spans="1:12" ht="9" customHeight="1" x14ac:dyDescent="0.25">
      <c r="A32" s="45"/>
      <c r="B32" s="45"/>
      <c r="C32" s="45"/>
      <c r="D32" s="46"/>
    </row>
    <row r="33" spans="8:10" x14ac:dyDescent="0.25">
      <c r="H33" s="47" t="s">
        <v>37</v>
      </c>
      <c r="I33" s="212" t="str">
        <f>+J12</f>
        <v xml:space="preserve"> 07 Februari 2022</v>
      </c>
      <c r="J33" s="212"/>
    </row>
    <row r="39" spans="8:10" x14ac:dyDescent="0.25">
      <c r="H39" s="233" t="s">
        <v>38</v>
      </c>
      <c r="I39" s="233"/>
      <c r="J39" s="233"/>
    </row>
  </sheetData>
  <mergeCells count="7">
    <mergeCell ref="H39:J39"/>
    <mergeCell ref="A9:J9"/>
    <mergeCell ref="H17:I17"/>
    <mergeCell ref="H18:I18"/>
    <mergeCell ref="A19:I19"/>
    <mergeCell ref="A20:D20"/>
    <mergeCell ref="I33:J33"/>
  </mergeCells>
  <pageMargins left="0.45" right="0.2" top="0.75" bottom="0.75" header="0.3" footer="0.3"/>
  <pageSetup paperSize="9" scale="90" orientation="portrait" horizontalDpi="4294967293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3"/>
  <sheetViews>
    <sheetView topLeftCell="A10" workbookViewId="0">
      <selection activeCell="I22" sqref="I2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14.140625" style="3" bestFit="1" customWidth="1"/>
    <col min="8" max="8" width="1.5703125" style="3" customWidth="1"/>
    <col min="9" max="9" width="19.5703125" style="2" customWidth="1"/>
    <col min="10" max="10" width="9.140625" style="2"/>
    <col min="11" max="11" width="15.7109375" style="2" bestFit="1" customWidth="1"/>
    <col min="12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198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39</v>
      </c>
      <c r="F12" s="238" t="s">
        <v>40</v>
      </c>
      <c r="G12" s="238"/>
      <c r="H12" s="7" t="s">
        <v>10</v>
      </c>
      <c r="I12" s="8" t="s">
        <v>201</v>
      </c>
    </row>
    <row r="13" spans="1:9" x14ac:dyDescent="0.25">
      <c r="F13" s="238" t="s">
        <v>12</v>
      </c>
      <c r="G13" s="238"/>
      <c r="H13" s="7" t="s">
        <v>10</v>
      </c>
      <c r="I13" s="9" t="s">
        <v>192</v>
      </c>
    </row>
    <row r="14" spans="1:9" x14ac:dyDescent="0.25">
      <c r="F14" s="238" t="s">
        <v>41</v>
      </c>
      <c r="G14" s="238"/>
      <c r="H14" s="7" t="s">
        <v>10</v>
      </c>
      <c r="I14" s="9" t="s">
        <v>199</v>
      </c>
    </row>
    <row r="15" spans="1:9" x14ac:dyDescent="0.25">
      <c r="A15" s="2" t="s">
        <v>16</v>
      </c>
      <c r="B15" s="8" t="s">
        <v>43</v>
      </c>
      <c r="C15" s="8"/>
      <c r="H15" s="7" t="s">
        <v>10</v>
      </c>
      <c r="I15" s="50" t="s">
        <v>44</v>
      </c>
    </row>
    <row r="16" spans="1:9" ht="16.5" thickBot="1" x14ac:dyDescent="0.3"/>
    <row r="17" spans="1:11" ht="26.2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14" t="s">
        <v>45</v>
      </c>
      <c r="G17" s="218" t="s">
        <v>25</v>
      </c>
      <c r="H17" s="219"/>
      <c r="I17" s="15" t="s">
        <v>26</v>
      </c>
    </row>
    <row r="18" spans="1:11" ht="48" customHeight="1" x14ac:dyDescent="0.25">
      <c r="A18" s="16">
        <v>1</v>
      </c>
      <c r="B18" s="52">
        <v>44575</v>
      </c>
      <c r="C18" s="53"/>
      <c r="D18" s="54" t="s">
        <v>46</v>
      </c>
      <c r="E18" s="55" t="s">
        <v>47</v>
      </c>
      <c r="F18" s="56">
        <v>1</v>
      </c>
      <c r="G18" s="236">
        <v>13861386</v>
      </c>
      <c r="H18" s="237"/>
      <c r="I18" s="57">
        <f>G18</f>
        <v>13861386</v>
      </c>
      <c r="K18"/>
    </row>
    <row r="19" spans="1:11" ht="32.25" customHeight="1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I18</f>
        <v>13861386</v>
      </c>
      <c r="K19" s="3"/>
    </row>
    <row r="20" spans="1:11" x14ac:dyDescent="0.25">
      <c r="A20" s="229"/>
      <c r="B20" s="229"/>
      <c r="C20" s="27"/>
      <c r="D20" s="27"/>
      <c r="E20" s="27"/>
      <c r="F20" s="27"/>
      <c r="G20" s="28"/>
      <c r="H20" s="28"/>
      <c r="I20" s="25"/>
    </row>
    <row r="21" spans="1:11" x14ac:dyDescent="0.25">
      <c r="A21" s="27"/>
      <c r="B21" s="27"/>
      <c r="C21" s="27"/>
      <c r="D21" s="27"/>
      <c r="E21" s="27"/>
      <c r="F21" s="58" t="s">
        <v>48</v>
      </c>
      <c r="G21" s="28"/>
      <c r="H21" s="28"/>
      <c r="I21" s="25">
        <f>I19*50%</f>
        <v>6930693</v>
      </c>
    </row>
    <row r="22" spans="1:11" x14ac:dyDescent="0.25">
      <c r="A22" s="27"/>
      <c r="B22" s="27"/>
      <c r="C22" s="27"/>
      <c r="D22" s="27"/>
      <c r="E22" s="27"/>
      <c r="F22" s="58" t="s">
        <v>49</v>
      </c>
      <c r="G22" s="28"/>
      <c r="H22" s="28"/>
      <c r="I22" s="59">
        <f>I19-I21</f>
        <v>6930693</v>
      </c>
    </row>
    <row r="23" spans="1:11" x14ac:dyDescent="0.25">
      <c r="A23" s="27"/>
      <c r="B23" s="27"/>
      <c r="C23" s="27"/>
      <c r="D23" s="27"/>
      <c r="E23" s="27"/>
      <c r="F23" s="60" t="s">
        <v>30</v>
      </c>
      <c r="G23" s="29"/>
      <c r="H23" s="26" t="e">
        <f>#REF!*1%</f>
        <v>#REF!</v>
      </c>
      <c r="I23" s="25">
        <f>I19*1%</f>
        <v>138613.86000000002</v>
      </c>
    </row>
    <row r="24" spans="1:11" ht="16.5" thickBot="1" x14ac:dyDescent="0.3">
      <c r="A24" s="27"/>
      <c r="B24" s="27"/>
      <c r="C24" s="27"/>
      <c r="D24" s="27"/>
      <c r="E24" s="27"/>
      <c r="F24" s="61" t="s">
        <v>50</v>
      </c>
      <c r="G24" s="32"/>
      <c r="H24" s="33">
        <f>H20*10%</f>
        <v>0</v>
      </c>
      <c r="I24" s="33">
        <f>I19*2%</f>
        <v>277227.72000000003</v>
      </c>
    </row>
    <row r="25" spans="1:11" x14ac:dyDescent="0.25">
      <c r="E25" s="1"/>
      <c r="F25" s="34" t="s">
        <v>51</v>
      </c>
      <c r="G25" s="34"/>
      <c r="H25" s="35" t="e">
        <f>H19+H23</f>
        <v>#REF!</v>
      </c>
      <c r="I25" s="35">
        <f>I22+I23-I24</f>
        <v>6792079.1400000006</v>
      </c>
      <c r="K25" s="62"/>
    </row>
    <row r="26" spans="1:11" x14ac:dyDescent="0.25">
      <c r="E26" s="1"/>
      <c r="F26" s="1"/>
      <c r="G26" s="34"/>
      <c r="H26" s="35"/>
      <c r="I26" s="35"/>
    </row>
    <row r="27" spans="1:11" x14ac:dyDescent="0.25">
      <c r="A27" s="1" t="s">
        <v>200</v>
      </c>
      <c r="D27" s="1"/>
      <c r="E27" s="1"/>
      <c r="F27" s="1"/>
      <c r="G27" s="34"/>
      <c r="H27" s="34"/>
      <c r="I27" s="35"/>
    </row>
    <row r="28" spans="1:11" x14ac:dyDescent="0.25">
      <c r="A28" s="36"/>
      <c r="D28" s="1"/>
      <c r="E28" s="1"/>
      <c r="F28" s="1"/>
      <c r="G28" s="34"/>
      <c r="H28" s="34"/>
      <c r="I28" s="35"/>
    </row>
    <row r="29" spans="1:11" x14ac:dyDescent="0.25">
      <c r="D29" s="1"/>
      <c r="E29" s="1"/>
      <c r="F29" s="1"/>
      <c r="G29" s="34"/>
      <c r="H29" s="34"/>
      <c r="I29" s="35"/>
    </row>
    <row r="30" spans="1:11" x14ac:dyDescent="0.25">
      <c r="A30" s="37" t="s">
        <v>33</v>
      </c>
    </row>
    <row r="31" spans="1:11" x14ac:dyDescent="0.25">
      <c r="A31" s="38" t="s">
        <v>34</v>
      </c>
      <c r="B31" s="39"/>
      <c r="C31" s="39"/>
      <c r="D31" s="11"/>
      <c r="E31" s="11"/>
      <c r="F31" s="11"/>
    </row>
    <row r="32" spans="1:11" x14ac:dyDescent="0.25">
      <c r="A32" s="38" t="s">
        <v>35</v>
      </c>
      <c r="B32" s="39"/>
      <c r="C32" s="39"/>
      <c r="D32" s="11"/>
      <c r="E32" s="11"/>
      <c r="F32" s="11"/>
    </row>
    <row r="33" spans="1:9" x14ac:dyDescent="0.25">
      <c r="A33" s="40" t="s">
        <v>36</v>
      </c>
      <c r="B33" s="41"/>
      <c r="C33" s="41"/>
      <c r="D33" s="11"/>
      <c r="E33" s="11"/>
      <c r="F33" s="11"/>
    </row>
    <row r="34" spans="1:9" x14ac:dyDescent="0.25">
      <c r="A34" s="43" t="s">
        <v>0</v>
      </c>
      <c r="B34" s="44"/>
      <c r="C34" s="44"/>
      <c r="D34" s="11"/>
      <c r="E34" s="11"/>
      <c r="F34" s="11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07 Februari 2022</v>
      </c>
      <c r="I36" s="213"/>
    </row>
    <row r="40" spans="1:9" ht="18" customHeight="1" x14ac:dyDescent="0.25"/>
    <row r="41" spans="1:9" ht="17.25" customHeight="1" x14ac:dyDescent="0.25"/>
    <row r="43" spans="1:9" x14ac:dyDescent="0.25">
      <c r="G43" s="214" t="s">
        <v>38</v>
      </c>
      <c r="H43" s="214"/>
      <c r="I43" s="214"/>
    </row>
  </sheetData>
  <mergeCells count="10">
    <mergeCell ref="A19:H19"/>
    <mergeCell ref="A20:B20"/>
    <mergeCell ref="H36:I36"/>
    <mergeCell ref="G43:I43"/>
    <mergeCell ref="A10:I10"/>
    <mergeCell ref="F12:G12"/>
    <mergeCell ref="F13:G13"/>
    <mergeCell ref="F14:G14"/>
    <mergeCell ref="G17:H17"/>
    <mergeCell ref="G18:H18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1"/>
  <sheetViews>
    <sheetView topLeftCell="A11" workbookViewId="0">
      <selection activeCell="L22" sqref="L2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7109375" style="2" customWidth="1"/>
    <col min="4" max="4" width="25.28515625" style="2" customWidth="1"/>
    <col min="5" max="5" width="12.7109375" style="2" customWidth="1"/>
    <col min="6" max="6" width="6.42578125" style="2" customWidth="1"/>
    <col min="7" max="7" width="5.285156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202</v>
      </c>
      <c r="F12" s="238" t="s">
        <v>40</v>
      </c>
      <c r="G12" s="238"/>
      <c r="H12" s="238"/>
      <c r="I12" s="7" t="s">
        <v>10</v>
      </c>
      <c r="J12" s="8" t="s">
        <v>203</v>
      </c>
    </row>
    <row r="13" spans="1:10" x14ac:dyDescent="0.25">
      <c r="F13" s="238" t="s">
        <v>12</v>
      </c>
      <c r="G13" s="238"/>
      <c r="H13" s="238"/>
      <c r="I13" s="7" t="s">
        <v>10</v>
      </c>
      <c r="J13" s="9" t="s">
        <v>192</v>
      </c>
    </row>
    <row r="14" spans="1:10" x14ac:dyDescent="0.25">
      <c r="F14" s="238" t="s">
        <v>41</v>
      </c>
      <c r="G14" s="238"/>
      <c r="H14" s="238"/>
      <c r="I14" s="7" t="s">
        <v>10</v>
      </c>
      <c r="J14" s="2" t="s">
        <v>204</v>
      </c>
    </row>
    <row r="15" spans="1:10" x14ac:dyDescent="0.25">
      <c r="A15" s="2" t="s">
        <v>16</v>
      </c>
      <c r="B15" s="8" t="s">
        <v>43</v>
      </c>
      <c r="C15" s="8"/>
      <c r="I15" s="7" t="s">
        <v>10</v>
      </c>
      <c r="J15" s="50" t="s">
        <v>205</v>
      </c>
    </row>
    <row r="16" spans="1:10" ht="16.5" thickBot="1" x14ac:dyDescent="0.3"/>
    <row r="17" spans="1:12" ht="26.2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84" t="s">
        <v>23</v>
      </c>
      <c r="G17" s="84" t="s">
        <v>24</v>
      </c>
      <c r="H17" s="218" t="s">
        <v>25</v>
      </c>
      <c r="I17" s="219"/>
      <c r="J17" s="15" t="s">
        <v>26</v>
      </c>
    </row>
    <row r="18" spans="1:12" ht="48" customHeight="1" x14ac:dyDescent="0.25">
      <c r="A18" s="16">
        <v>1</v>
      </c>
      <c r="B18" s="52">
        <v>44582</v>
      </c>
      <c r="C18" s="53">
        <v>404451</v>
      </c>
      <c r="D18" s="54" t="s">
        <v>206</v>
      </c>
      <c r="E18" s="55" t="s">
        <v>207</v>
      </c>
      <c r="F18" s="56">
        <v>15</v>
      </c>
      <c r="G18" s="88">
        <v>249</v>
      </c>
      <c r="H18" s="236">
        <v>3500</v>
      </c>
      <c r="I18" s="237"/>
      <c r="J18" s="85">
        <f>G18*H18</f>
        <v>871500</v>
      </c>
      <c r="L18"/>
    </row>
    <row r="19" spans="1:12" ht="32.25" customHeight="1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7"/>
      <c r="I19" s="228"/>
      <c r="J19" s="24">
        <f>J18</f>
        <v>871500</v>
      </c>
      <c r="L19" s="3"/>
    </row>
    <row r="20" spans="1:12" x14ac:dyDescent="0.25">
      <c r="A20" s="229"/>
      <c r="B20" s="229"/>
      <c r="C20" s="86"/>
      <c r="D20" s="86"/>
      <c r="E20" s="86"/>
      <c r="F20" s="86"/>
      <c r="G20" s="86"/>
      <c r="H20" s="28"/>
      <c r="I20" s="28"/>
      <c r="J20" s="25"/>
    </row>
    <row r="21" spans="1:12" x14ac:dyDescent="0.25">
      <c r="A21" s="86"/>
      <c r="B21" s="86"/>
      <c r="C21" s="86"/>
      <c r="D21" s="86"/>
      <c r="E21" s="86"/>
      <c r="F21" s="29" t="s">
        <v>30</v>
      </c>
      <c r="G21" s="29"/>
      <c r="H21" s="29"/>
      <c r="I21" s="26" t="e">
        <f>#REF!*1%</f>
        <v>#REF!</v>
      </c>
      <c r="J21" s="25">
        <f>J19*1%</f>
        <v>8715</v>
      </c>
    </row>
    <row r="22" spans="1:12" ht="16.5" thickBot="1" x14ac:dyDescent="0.3">
      <c r="A22" s="86"/>
      <c r="B22" s="86"/>
      <c r="C22" s="86"/>
      <c r="D22" s="86"/>
      <c r="E22" s="86"/>
      <c r="F22" s="32" t="s">
        <v>50</v>
      </c>
      <c r="G22" s="32"/>
      <c r="H22" s="32"/>
      <c r="I22" s="33">
        <f>I20*10%</f>
        <v>0</v>
      </c>
      <c r="J22" s="33">
        <f>J19*2%</f>
        <v>17430</v>
      </c>
    </row>
    <row r="23" spans="1:12" x14ac:dyDescent="0.25">
      <c r="E23" s="1"/>
      <c r="F23" s="34" t="s">
        <v>51</v>
      </c>
      <c r="G23" s="34"/>
      <c r="H23" s="34"/>
      <c r="I23" s="35" t="e">
        <f>I19+I21</f>
        <v>#REF!</v>
      </c>
      <c r="J23" s="35">
        <f>J19+J21-J22</f>
        <v>862785</v>
      </c>
    </row>
    <row r="24" spans="1:12" x14ac:dyDescent="0.25">
      <c r="E24" s="1"/>
      <c r="F24" s="1"/>
      <c r="G24" s="1"/>
      <c r="H24" s="34"/>
      <c r="I24" s="35"/>
      <c r="J24" s="35"/>
    </row>
    <row r="25" spans="1:12" x14ac:dyDescent="0.25">
      <c r="A25" s="1" t="s">
        <v>208</v>
      </c>
      <c r="D25" s="1"/>
      <c r="E25" s="1"/>
      <c r="F25" s="1"/>
      <c r="G25" s="1"/>
      <c r="H25" s="34"/>
      <c r="I25" s="34"/>
      <c r="J25" s="35"/>
    </row>
    <row r="26" spans="1:12" x14ac:dyDescent="0.25">
      <c r="A26" s="36"/>
      <c r="D26" s="1"/>
      <c r="E26" s="1"/>
      <c r="F26" s="1"/>
      <c r="G26" s="1"/>
      <c r="H26" s="34"/>
      <c r="I26" s="34"/>
      <c r="J26" s="35"/>
    </row>
    <row r="27" spans="1:12" x14ac:dyDescent="0.25">
      <c r="D27" s="1"/>
      <c r="E27" s="1"/>
      <c r="F27" s="1"/>
      <c r="G27" s="1"/>
      <c r="H27" s="34"/>
      <c r="I27" s="34"/>
      <c r="J27" s="35"/>
    </row>
    <row r="28" spans="1:12" x14ac:dyDescent="0.25">
      <c r="A28" s="37" t="s">
        <v>33</v>
      </c>
    </row>
    <row r="29" spans="1:12" x14ac:dyDescent="0.25">
      <c r="A29" s="38" t="s">
        <v>34</v>
      </c>
      <c r="B29" s="39"/>
      <c r="C29" s="39"/>
      <c r="D29" s="11"/>
      <c r="E29" s="11"/>
      <c r="F29" s="11"/>
      <c r="G29" s="11"/>
    </row>
    <row r="30" spans="1:12" x14ac:dyDescent="0.25">
      <c r="A30" s="38" t="s">
        <v>35</v>
      </c>
      <c r="B30" s="39"/>
      <c r="C30" s="39"/>
      <c r="D30" s="11"/>
      <c r="E30" s="11"/>
      <c r="F30" s="11"/>
      <c r="G30" s="11"/>
    </row>
    <row r="31" spans="1:12" x14ac:dyDescent="0.25">
      <c r="A31" s="40" t="s">
        <v>36</v>
      </c>
      <c r="B31" s="41"/>
      <c r="C31" s="41"/>
      <c r="D31" s="11"/>
      <c r="E31" s="11"/>
      <c r="F31" s="11"/>
      <c r="G31" s="11"/>
    </row>
    <row r="32" spans="1:12" x14ac:dyDescent="0.25">
      <c r="A32" s="43" t="s">
        <v>0</v>
      </c>
      <c r="B32" s="44"/>
      <c r="C32" s="44"/>
      <c r="D32" s="11"/>
      <c r="E32" s="11"/>
      <c r="F32" s="11"/>
      <c r="G32" s="11"/>
    </row>
    <row r="33" spans="1:10" x14ac:dyDescent="0.25">
      <c r="A33" s="45"/>
      <c r="B33" s="45"/>
      <c r="C33" s="45"/>
    </row>
    <row r="34" spans="1:10" x14ac:dyDescent="0.25">
      <c r="H34" s="47" t="s">
        <v>52</v>
      </c>
      <c r="I34" s="212" t="str">
        <f>+J13</f>
        <v xml:space="preserve"> 07 Februari 2022</v>
      </c>
      <c r="J34" s="213"/>
    </row>
    <row r="38" spans="1:10" ht="18" customHeight="1" x14ac:dyDescent="0.25"/>
    <row r="39" spans="1:10" ht="17.25" customHeight="1" x14ac:dyDescent="0.25"/>
    <row r="41" spans="1:10" x14ac:dyDescent="0.25">
      <c r="H41" s="214" t="s">
        <v>38</v>
      </c>
      <c r="I41" s="214"/>
      <c r="J41" s="214"/>
    </row>
  </sheetData>
  <mergeCells count="10">
    <mergeCell ref="A19:I19"/>
    <mergeCell ref="A20:B20"/>
    <mergeCell ref="I34:J34"/>
    <mergeCell ref="H41:J41"/>
    <mergeCell ref="A10:J10"/>
    <mergeCell ref="F12:H12"/>
    <mergeCell ref="F13:H13"/>
    <mergeCell ref="F14:H14"/>
    <mergeCell ref="H17:I17"/>
    <mergeCell ref="H18:I18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3"/>
  <sheetViews>
    <sheetView workbookViewId="0">
      <selection activeCell="N13" sqref="N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214</v>
      </c>
      <c r="H12" s="238"/>
      <c r="I12" s="7" t="s">
        <v>10</v>
      </c>
      <c r="J12" s="8" t="s">
        <v>215</v>
      </c>
    </row>
    <row r="13" spans="1:10" x14ac:dyDescent="0.25">
      <c r="G13" s="238" t="s">
        <v>12</v>
      </c>
      <c r="H13" s="238"/>
      <c r="I13" s="7" t="s">
        <v>10</v>
      </c>
      <c r="J13" s="9" t="s">
        <v>216</v>
      </c>
    </row>
    <row r="14" spans="1:10" x14ac:dyDescent="0.25">
      <c r="G14" s="238" t="s">
        <v>88</v>
      </c>
      <c r="H14" s="238"/>
      <c r="I14" s="7" t="s">
        <v>10</v>
      </c>
      <c r="J14" s="2" t="s">
        <v>209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210</v>
      </c>
    </row>
    <row r="16" spans="1:10" ht="16.5" thickBot="1" x14ac:dyDescent="0.3"/>
    <row r="17" spans="1:12" ht="26.25" customHeight="1" x14ac:dyDescent="0.25">
      <c r="A17" s="12" t="s">
        <v>18</v>
      </c>
      <c r="B17" s="13" t="s">
        <v>19</v>
      </c>
      <c r="C17" s="13" t="s">
        <v>20</v>
      </c>
      <c r="D17" s="13" t="s">
        <v>21</v>
      </c>
      <c r="E17" s="13" t="s">
        <v>217</v>
      </c>
      <c r="F17" s="13" t="s">
        <v>23</v>
      </c>
      <c r="G17" s="13" t="s">
        <v>24</v>
      </c>
      <c r="H17" s="240" t="s">
        <v>25</v>
      </c>
      <c r="I17" s="240"/>
      <c r="J17" s="15" t="s">
        <v>26</v>
      </c>
    </row>
    <row r="18" spans="1:12" ht="30.75" customHeight="1" x14ac:dyDescent="0.25">
      <c r="A18" s="16">
        <v>1</v>
      </c>
      <c r="B18" s="52">
        <f>'[10]406141'!E3</f>
        <v>44562</v>
      </c>
      <c r="C18" s="91">
        <f>'[10]406141'!A3</f>
        <v>406141</v>
      </c>
      <c r="D18" s="63" t="s">
        <v>211</v>
      </c>
      <c r="E18" s="63" t="s">
        <v>212</v>
      </c>
      <c r="F18" s="21">
        <v>2</v>
      </c>
      <c r="G18" s="73">
        <f>'[10]406141'!N5</f>
        <v>38.93</v>
      </c>
      <c r="H18" s="239">
        <v>7000</v>
      </c>
      <c r="I18" s="239"/>
      <c r="J18" s="80">
        <f>G18*H18</f>
        <v>272510</v>
      </c>
      <c r="L18"/>
    </row>
    <row r="19" spans="1:12" ht="30.75" customHeight="1" x14ac:dyDescent="0.25">
      <c r="A19" s="16">
        <f>A18+1</f>
        <v>2</v>
      </c>
      <c r="B19" s="52">
        <f>'[10]403996'!E3</f>
        <v>44562</v>
      </c>
      <c r="C19" s="91">
        <f>'[10]403996'!A3</f>
        <v>403996</v>
      </c>
      <c r="D19" s="63" t="s">
        <v>211</v>
      </c>
      <c r="E19" s="63" t="s">
        <v>212</v>
      </c>
      <c r="F19" s="21">
        <v>18</v>
      </c>
      <c r="G19" s="73">
        <f>'[10]403996'!N21</f>
        <v>283.57575000000003</v>
      </c>
      <c r="H19" s="239">
        <v>7000</v>
      </c>
      <c r="I19" s="239"/>
      <c r="J19" s="80">
        <f t="shared" ref="J19:J78" si="0">G19*H19</f>
        <v>1985030.2500000002</v>
      </c>
      <c r="L19"/>
    </row>
    <row r="20" spans="1:12" ht="30.75" customHeight="1" x14ac:dyDescent="0.25">
      <c r="A20" s="16">
        <f t="shared" ref="A20:A78" si="1">A19+1</f>
        <v>3</v>
      </c>
      <c r="B20" s="52">
        <f>'[10]402113'!E3</f>
        <v>44562</v>
      </c>
      <c r="C20" s="91">
        <f>'[10]402113'!A3</f>
        <v>402113</v>
      </c>
      <c r="D20" s="63" t="s">
        <v>211</v>
      </c>
      <c r="E20" s="63" t="s">
        <v>212</v>
      </c>
      <c r="F20" s="21">
        <v>15</v>
      </c>
      <c r="G20" s="73">
        <f>'[10]402113'!N18</f>
        <v>213.60924999999997</v>
      </c>
      <c r="H20" s="239">
        <v>7000</v>
      </c>
      <c r="I20" s="239"/>
      <c r="J20" s="80">
        <f t="shared" si="0"/>
        <v>1495264.7499999998</v>
      </c>
      <c r="L20"/>
    </row>
    <row r="21" spans="1:12" ht="30.75" customHeight="1" x14ac:dyDescent="0.25">
      <c r="A21" s="16">
        <f t="shared" si="1"/>
        <v>4</v>
      </c>
      <c r="B21" s="52">
        <f>'[10]402767'!E3</f>
        <v>44562</v>
      </c>
      <c r="C21" s="91">
        <f>'[10]402767'!A3</f>
        <v>402767</v>
      </c>
      <c r="D21" s="63" t="s">
        <v>211</v>
      </c>
      <c r="E21" s="63" t="s">
        <v>212</v>
      </c>
      <c r="F21" s="21">
        <v>72</v>
      </c>
      <c r="G21" s="73">
        <f>'[10]402767'!N75</f>
        <v>1536.4787499999995</v>
      </c>
      <c r="H21" s="239">
        <v>7000</v>
      </c>
      <c r="I21" s="239"/>
      <c r="J21" s="80">
        <f>G21*H21</f>
        <v>10755351.249999996</v>
      </c>
      <c r="L21"/>
    </row>
    <row r="22" spans="1:12" ht="30.75" customHeight="1" x14ac:dyDescent="0.25">
      <c r="A22" s="16">
        <f t="shared" si="1"/>
        <v>5</v>
      </c>
      <c r="B22" s="52">
        <f>'[10]403998'!E3</f>
        <v>44563</v>
      </c>
      <c r="C22" s="91">
        <f>'[10]403998'!A3</f>
        <v>403998</v>
      </c>
      <c r="D22" s="63" t="s">
        <v>211</v>
      </c>
      <c r="E22" s="63" t="s">
        <v>212</v>
      </c>
      <c r="F22" s="21">
        <v>17</v>
      </c>
      <c r="G22" s="73">
        <f>'[10]403998'!N20</f>
        <v>297.62374999999997</v>
      </c>
      <c r="H22" s="239">
        <v>7000</v>
      </c>
      <c r="I22" s="239"/>
      <c r="J22" s="80">
        <f t="shared" si="0"/>
        <v>2083366.2499999998</v>
      </c>
      <c r="L22"/>
    </row>
    <row r="23" spans="1:12" ht="30.75" customHeight="1" x14ac:dyDescent="0.25">
      <c r="A23" s="16">
        <f t="shared" si="1"/>
        <v>6</v>
      </c>
      <c r="B23" s="52">
        <f>'[10]403945'!E3</f>
        <v>44563</v>
      </c>
      <c r="C23" s="91">
        <f>'[10]403945'!A3</f>
        <v>403945</v>
      </c>
      <c r="D23" s="63" t="s">
        <v>211</v>
      </c>
      <c r="E23" s="63" t="s">
        <v>212</v>
      </c>
      <c r="F23" s="21">
        <v>11</v>
      </c>
      <c r="G23" s="73">
        <f>'[10]403945'!N14</f>
        <v>175.78225</v>
      </c>
      <c r="H23" s="239">
        <v>7000</v>
      </c>
      <c r="I23" s="239"/>
      <c r="J23" s="80">
        <f t="shared" si="0"/>
        <v>1230475.75</v>
      </c>
      <c r="L23"/>
    </row>
    <row r="24" spans="1:12" ht="30.75" customHeight="1" x14ac:dyDescent="0.25">
      <c r="A24" s="16">
        <f t="shared" si="1"/>
        <v>7</v>
      </c>
      <c r="B24" s="52">
        <f>'[10]402770'!E3</f>
        <v>44563</v>
      </c>
      <c r="C24" s="91">
        <f>'[10]402770'!A3</f>
        <v>402770</v>
      </c>
      <c r="D24" s="63" t="s">
        <v>211</v>
      </c>
      <c r="E24" s="63" t="s">
        <v>212</v>
      </c>
      <c r="F24" s="21">
        <v>59</v>
      </c>
      <c r="G24" s="73">
        <f>'[10]402770'!N62</f>
        <v>1456.25875</v>
      </c>
      <c r="H24" s="239">
        <v>7000</v>
      </c>
      <c r="I24" s="239"/>
      <c r="J24" s="80">
        <f t="shared" si="0"/>
        <v>10193811.25</v>
      </c>
      <c r="L24"/>
    </row>
    <row r="25" spans="1:12" ht="30.75" customHeight="1" x14ac:dyDescent="0.25">
      <c r="A25" s="16">
        <f t="shared" si="1"/>
        <v>8</v>
      </c>
      <c r="B25" s="52">
        <f>'[10]404000'!E3</f>
        <v>44564</v>
      </c>
      <c r="C25" s="91">
        <f>'[10]404000'!A3</f>
        <v>404000</v>
      </c>
      <c r="D25" s="63" t="s">
        <v>211</v>
      </c>
      <c r="E25" s="63" t="s">
        <v>212</v>
      </c>
      <c r="F25" s="21">
        <v>40</v>
      </c>
      <c r="G25" s="73">
        <f>'[10]404000'!N43</f>
        <v>776.11750000000018</v>
      </c>
      <c r="H25" s="239">
        <v>7000</v>
      </c>
      <c r="I25" s="239"/>
      <c r="J25" s="80">
        <f t="shared" si="0"/>
        <v>5432822.5000000009</v>
      </c>
      <c r="L25"/>
    </row>
    <row r="26" spans="1:12" ht="30.75" customHeight="1" x14ac:dyDescent="0.25">
      <c r="A26" s="16">
        <f t="shared" si="1"/>
        <v>9</v>
      </c>
      <c r="B26" s="52">
        <f>'[10]402115'!E3</f>
        <v>44564</v>
      </c>
      <c r="C26" s="91">
        <f>'[10]402115'!A3</f>
        <v>402115</v>
      </c>
      <c r="D26" s="63" t="s">
        <v>211</v>
      </c>
      <c r="E26" s="63" t="s">
        <v>212</v>
      </c>
      <c r="F26" s="21">
        <v>23</v>
      </c>
      <c r="G26" s="73">
        <f>'[10]402115'!N26</f>
        <v>379.45249999999999</v>
      </c>
      <c r="H26" s="239">
        <v>7000</v>
      </c>
      <c r="I26" s="239"/>
      <c r="J26" s="80">
        <f t="shared" si="0"/>
        <v>2656167.5</v>
      </c>
      <c r="L26"/>
    </row>
    <row r="27" spans="1:12" ht="30.75" customHeight="1" x14ac:dyDescent="0.25">
      <c r="A27" s="16">
        <f t="shared" si="1"/>
        <v>10</v>
      </c>
      <c r="B27" s="52">
        <f>'[10]402778'!E3</f>
        <v>44564</v>
      </c>
      <c r="C27" s="91">
        <f>'[10]402778'!A3</f>
        <v>402778</v>
      </c>
      <c r="D27" s="63" t="s">
        <v>211</v>
      </c>
      <c r="E27" s="63" t="s">
        <v>212</v>
      </c>
      <c r="F27" s="21">
        <v>62</v>
      </c>
      <c r="G27" s="73">
        <f>'[10]402778'!N65</f>
        <v>1608.9172499999997</v>
      </c>
      <c r="H27" s="239">
        <v>7000</v>
      </c>
      <c r="I27" s="239"/>
      <c r="J27" s="80">
        <f t="shared" si="0"/>
        <v>11262420.749999998</v>
      </c>
      <c r="L27"/>
    </row>
    <row r="28" spans="1:12" ht="30.75" customHeight="1" x14ac:dyDescent="0.25">
      <c r="A28" s="16">
        <f t="shared" si="1"/>
        <v>11</v>
      </c>
      <c r="B28" s="52">
        <f>'[10]406143'!E3</f>
        <v>44565</v>
      </c>
      <c r="C28" s="91">
        <f>'[10]406143'!A3</f>
        <v>406143</v>
      </c>
      <c r="D28" s="63" t="s">
        <v>211</v>
      </c>
      <c r="E28" s="63" t="s">
        <v>212</v>
      </c>
      <c r="F28" s="21">
        <v>54</v>
      </c>
      <c r="G28" s="73">
        <f>'[10]406143'!N57</f>
        <v>1187.3534999999995</v>
      </c>
      <c r="H28" s="239">
        <v>7000</v>
      </c>
      <c r="I28" s="239"/>
      <c r="J28" s="80">
        <f t="shared" si="0"/>
        <v>8311474.4999999963</v>
      </c>
      <c r="L28"/>
    </row>
    <row r="29" spans="1:12" ht="30.75" customHeight="1" x14ac:dyDescent="0.25">
      <c r="A29" s="16">
        <f t="shared" si="1"/>
        <v>12</v>
      </c>
      <c r="B29" s="52">
        <f>'[10]402116'!E3</f>
        <v>44565</v>
      </c>
      <c r="C29" s="91">
        <f>'[10]402116'!A3</f>
        <v>402116</v>
      </c>
      <c r="D29" s="63" t="s">
        <v>211</v>
      </c>
      <c r="E29" s="63" t="s">
        <v>212</v>
      </c>
      <c r="F29" s="21">
        <v>36</v>
      </c>
      <c r="G29" s="73">
        <f>'[10]402116'!N39</f>
        <v>656.93524999999977</v>
      </c>
      <c r="H29" s="239">
        <v>7000</v>
      </c>
      <c r="I29" s="239"/>
      <c r="J29" s="80">
        <f t="shared" si="0"/>
        <v>4598546.7499999981</v>
      </c>
      <c r="L29"/>
    </row>
    <row r="30" spans="1:12" ht="30.75" customHeight="1" x14ac:dyDescent="0.25">
      <c r="A30" s="16">
        <f t="shared" si="1"/>
        <v>13</v>
      </c>
      <c r="B30" s="52">
        <f>'[10]402780'!E3</f>
        <v>44565</v>
      </c>
      <c r="C30" s="91">
        <f>'[10]402780'!A3</f>
        <v>402780</v>
      </c>
      <c r="D30" s="63" t="s">
        <v>211</v>
      </c>
      <c r="E30" s="63" t="s">
        <v>212</v>
      </c>
      <c r="F30" s="21">
        <v>177</v>
      </c>
      <c r="G30" s="73">
        <f>'[10]402780'!N180</f>
        <v>3853.3192499999996</v>
      </c>
      <c r="H30" s="239">
        <v>7000</v>
      </c>
      <c r="I30" s="239"/>
      <c r="J30" s="80">
        <f t="shared" si="0"/>
        <v>26973234.749999996</v>
      </c>
      <c r="L30"/>
    </row>
    <row r="31" spans="1:12" ht="30.75" customHeight="1" x14ac:dyDescent="0.25">
      <c r="A31" s="16">
        <f t="shared" si="1"/>
        <v>14</v>
      </c>
      <c r="B31" s="52">
        <f>'[10]406146'!E3</f>
        <v>44566</v>
      </c>
      <c r="C31" s="91">
        <f>'[10]406146'!A3</f>
        <v>406146</v>
      </c>
      <c r="D31" s="63" t="s">
        <v>211</v>
      </c>
      <c r="E31" s="63" t="s">
        <v>212</v>
      </c>
      <c r="F31" s="21">
        <v>41</v>
      </c>
      <c r="G31" s="73">
        <f>'[10]406146'!N44</f>
        <v>1226.7827500000001</v>
      </c>
      <c r="H31" s="239">
        <v>7000</v>
      </c>
      <c r="I31" s="239"/>
      <c r="J31" s="80">
        <f t="shared" si="0"/>
        <v>8587479.25</v>
      </c>
      <c r="L31"/>
    </row>
    <row r="32" spans="1:12" ht="30.75" customHeight="1" x14ac:dyDescent="0.25">
      <c r="A32" s="16">
        <f t="shared" si="1"/>
        <v>15</v>
      </c>
      <c r="B32" s="52">
        <f>'[10]402147'!E3</f>
        <v>44566</v>
      </c>
      <c r="C32" s="91">
        <f>'[10]402147'!A3</f>
        <v>402147</v>
      </c>
      <c r="D32" s="63" t="s">
        <v>211</v>
      </c>
      <c r="E32" s="63" t="s">
        <v>212</v>
      </c>
      <c r="F32" s="21">
        <v>29</v>
      </c>
      <c r="G32" s="73">
        <f>'[10]402147'!N32</f>
        <v>614.65</v>
      </c>
      <c r="H32" s="239">
        <v>7000</v>
      </c>
      <c r="I32" s="239"/>
      <c r="J32" s="80">
        <f t="shared" si="0"/>
        <v>4302550</v>
      </c>
      <c r="L32"/>
    </row>
    <row r="33" spans="1:12" ht="30.75" customHeight="1" x14ac:dyDescent="0.25">
      <c r="A33" s="16">
        <f t="shared" si="1"/>
        <v>16</v>
      </c>
      <c r="B33" s="52">
        <f>'[10]402788'!E3</f>
        <v>44566</v>
      </c>
      <c r="C33" s="91">
        <f>'[10]402788'!A3</f>
        <v>402788</v>
      </c>
      <c r="D33" s="63" t="s">
        <v>211</v>
      </c>
      <c r="E33" s="63" t="s">
        <v>212</v>
      </c>
      <c r="F33" s="21">
        <v>141</v>
      </c>
      <c r="G33" s="73">
        <f>'[10]402788'!N144</f>
        <v>2779.4037500000004</v>
      </c>
      <c r="H33" s="239">
        <v>7000</v>
      </c>
      <c r="I33" s="239"/>
      <c r="J33" s="80">
        <f t="shared" si="0"/>
        <v>19455826.250000004</v>
      </c>
      <c r="L33"/>
    </row>
    <row r="34" spans="1:12" ht="30.75" customHeight="1" x14ac:dyDescent="0.25">
      <c r="A34" s="16">
        <f t="shared" si="1"/>
        <v>17</v>
      </c>
      <c r="B34" s="52">
        <f>'[10]402803'!E3</f>
        <v>44567</v>
      </c>
      <c r="C34" s="91">
        <f>'[10]402803'!A3</f>
        <v>402803</v>
      </c>
      <c r="D34" s="63" t="s">
        <v>211</v>
      </c>
      <c r="E34" s="63" t="s">
        <v>212</v>
      </c>
      <c r="F34" s="21">
        <v>44</v>
      </c>
      <c r="G34" s="73">
        <f>'[10]402803'!N47</f>
        <v>1010.1354999999998</v>
      </c>
      <c r="H34" s="239">
        <v>7000</v>
      </c>
      <c r="I34" s="239"/>
      <c r="J34" s="80">
        <f t="shared" si="0"/>
        <v>7070948.4999999981</v>
      </c>
      <c r="L34"/>
    </row>
    <row r="35" spans="1:12" ht="30.75" customHeight="1" x14ac:dyDescent="0.25">
      <c r="A35" s="16">
        <f t="shared" si="1"/>
        <v>18</v>
      </c>
      <c r="B35" s="52">
        <f>'[10]402447'!E3</f>
        <v>44567</v>
      </c>
      <c r="C35" s="91">
        <f>'[10]402447'!A3</f>
        <v>402447</v>
      </c>
      <c r="D35" s="63" t="s">
        <v>211</v>
      </c>
      <c r="E35" s="63" t="s">
        <v>212</v>
      </c>
      <c r="F35" s="21">
        <v>31</v>
      </c>
      <c r="G35" s="73">
        <f>'[10]402447'!N34</f>
        <v>612.0680000000001</v>
      </c>
      <c r="H35" s="239">
        <v>7000</v>
      </c>
      <c r="I35" s="239"/>
      <c r="J35" s="80">
        <f t="shared" si="0"/>
        <v>4284476.0000000009</v>
      </c>
      <c r="L35"/>
    </row>
    <row r="36" spans="1:12" ht="30.75" customHeight="1" x14ac:dyDescent="0.25">
      <c r="A36" s="16">
        <f t="shared" si="1"/>
        <v>19</v>
      </c>
      <c r="B36" s="52">
        <f>'[10]402792'!E3</f>
        <v>44567</v>
      </c>
      <c r="C36" s="91">
        <f>'[10]402792'!A3</f>
        <v>402792</v>
      </c>
      <c r="D36" s="63" t="s">
        <v>211</v>
      </c>
      <c r="E36" s="63" t="s">
        <v>212</v>
      </c>
      <c r="F36" s="21">
        <v>203</v>
      </c>
      <c r="G36" s="73">
        <f>'[10]402792'!N206</f>
        <v>3984.7552499999997</v>
      </c>
      <c r="H36" s="239">
        <v>7000</v>
      </c>
      <c r="I36" s="239"/>
      <c r="J36" s="80">
        <f t="shared" si="0"/>
        <v>27893286.749999996</v>
      </c>
      <c r="L36"/>
    </row>
    <row r="37" spans="1:12" ht="30.75" customHeight="1" x14ac:dyDescent="0.25">
      <c r="A37" s="16">
        <f t="shared" si="1"/>
        <v>20</v>
      </c>
      <c r="B37" s="52">
        <f>'[10]402805'!E3</f>
        <v>44568</v>
      </c>
      <c r="C37" s="91">
        <f>'[10]402805'!A3</f>
        <v>402805</v>
      </c>
      <c r="D37" s="63" t="s">
        <v>211</v>
      </c>
      <c r="E37" s="63" t="s">
        <v>212</v>
      </c>
      <c r="F37" s="21">
        <v>35</v>
      </c>
      <c r="G37" s="73">
        <f>'[10]402805'!N38</f>
        <v>616.76375000000007</v>
      </c>
      <c r="H37" s="239">
        <v>7000</v>
      </c>
      <c r="I37" s="239"/>
      <c r="J37" s="80">
        <f t="shared" si="0"/>
        <v>4317346.2500000009</v>
      </c>
      <c r="L37"/>
    </row>
    <row r="38" spans="1:12" ht="30.75" customHeight="1" x14ac:dyDescent="0.25">
      <c r="A38" s="16">
        <f t="shared" si="1"/>
        <v>21</v>
      </c>
      <c r="B38" s="52">
        <f>'[10]402118'!E3</f>
        <v>44568</v>
      </c>
      <c r="C38" s="91">
        <f>'[10]402118'!A3</f>
        <v>402118</v>
      </c>
      <c r="D38" s="63" t="s">
        <v>211</v>
      </c>
      <c r="E38" s="63" t="s">
        <v>212</v>
      </c>
      <c r="F38" s="21">
        <v>25</v>
      </c>
      <c r="G38" s="73">
        <f>'[10]402118'!N28</f>
        <v>389.84175000000005</v>
      </c>
      <c r="H38" s="239">
        <v>7000</v>
      </c>
      <c r="I38" s="239"/>
      <c r="J38" s="80">
        <f t="shared" si="0"/>
        <v>2728892.2500000005</v>
      </c>
      <c r="L38"/>
    </row>
    <row r="39" spans="1:12" ht="30.75" customHeight="1" x14ac:dyDescent="0.25">
      <c r="A39" s="16">
        <f t="shared" si="1"/>
        <v>22</v>
      </c>
      <c r="B39" s="52">
        <f>'[10]402794'!E3</f>
        <v>44568</v>
      </c>
      <c r="C39" s="91">
        <f>'[10]402794'!A3</f>
        <v>402794</v>
      </c>
      <c r="D39" s="63" t="s">
        <v>211</v>
      </c>
      <c r="E39" s="63" t="s">
        <v>212</v>
      </c>
      <c r="F39" s="21">
        <v>164</v>
      </c>
      <c r="G39" s="73">
        <f>'[10]402794'!N167</f>
        <v>3266.3044999999993</v>
      </c>
      <c r="H39" s="239">
        <v>7000</v>
      </c>
      <c r="I39" s="239"/>
      <c r="J39" s="80">
        <f t="shared" si="0"/>
        <v>22864131.499999996</v>
      </c>
      <c r="L39"/>
    </row>
    <row r="40" spans="1:12" ht="30.75" customHeight="1" x14ac:dyDescent="0.25">
      <c r="A40" s="16">
        <f t="shared" si="1"/>
        <v>23</v>
      </c>
      <c r="B40" s="52">
        <f>'[10]402807'!E3</f>
        <v>44569</v>
      </c>
      <c r="C40" s="91">
        <f>'[10]402807'!A3</f>
        <v>402807</v>
      </c>
      <c r="D40" s="63" t="s">
        <v>211</v>
      </c>
      <c r="E40" s="63" t="s">
        <v>212</v>
      </c>
      <c r="F40" s="21">
        <v>32</v>
      </c>
      <c r="G40" s="73">
        <f>'[10]402807'!N35</f>
        <v>446.25924999999995</v>
      </c>
      <c r="H40" s="239">
        <v>7000</v>
      </c>
      <c r="I40" s="239"/>
      <c r="J40" s="80">
        <f t="shared" si="0"/>
        <v>3123814.7499999995</v>
      </c>
      <c r="L40"/>
    </row>
    <row r="41" spans="1:12" ht="30.75" customHeight="1" x14ac:dyDescent="0.25">
      <c r="A41" s="16">
        <f t="shared" si="1"/>
        <v>24</v>
      </c>
      <c r="B41" s="52">
        <f>'[10]402121'!E3</f>
        <v>44569</v>
      </c>
      <c r="C41" s="91">
        <f>'[10]402121'!A3</f>
        <v>402121</v>
      </c>
      <c r="D41" s="63" t="s">
        <v>211</v>
      </c>
      <c r="E41" s="63" t="s">
        <v>212</v>
      </c>
      <c r="F41" s="21">
        <v>25</v>
      </c>
      <c r="G41" s="73">
        <f>'[10]402121'!N28</f>
        <v>455.74149999999997</v>
      </c>
      <c r="H41" s="239">
        <v>7000</v>
      </c>
      <c r="I41" s="239"/>
      <c r="J41" s="80">
        <f t="shared" si="0"/>
        <v>3190190.5</v>
      </c>
      <c r="L41"/>
    </row>
    <row r="42" spans="1:12" ht="30.75" customHeight="1" x14ac:dyDescent="0.25">
      <c r="A42" s="16">
        <f t="shared" si="1"/>
        <v>25</v>
      </c>
      <c r="B42" s="52">
        <f>'[10]402914'!E3</f>
        <v>44569</v>
      </c>
      <c r="C42" s="91">
        <f>'[10]402914'!A3</f>
        <v>402914</v>
      </c>
      <c r="D42" s="63" t="s">
        <v>211</v>
      </c>
      <c r="E42" s="63" t="s">
        <v>212</v>
      </c>
      <c r="F42" s="21">
        <v>124</v>
      </c>
      <c r="G42" s="73">
        <f>'[10]402914'!N127</f>
        <v>2945.5314999999978</v>
      </c>
      <c r="H42" s="239">
        <v>7000</v>
      </c>
      <c r="I42" s="239"/>
      <c r="J42" s="80">
        <f t="shared" si="0"/>
        <v>20618720.499999985</v>
      </c>
      <c r="L42"/>
    </row>
    <row r="43" spans="1:12" ht="30.75" customHeight="1" x14ac:dyDescent="0.25">
      <c r="A43" s="16">
        <f t="shared" si="1"/>
        <v>26</v>
      </c>
      <c r="B43" s="52">
        <f>'[10]402810'!E3</f>
        <v>44570</v>
      </c>
      <c r="C43" s="91">
        <f>'[10]402810'!A3</f>
        <v>402810</v>
      </c>
      <c r="D43" s="63" t="s">
        <v>211</v>
      </c>
      <c r="E43" s="63" t="s">
        <v>212</v>
      </c>
      <c r="F43" s="21">
        <v>24</v>
      </c>
      <c r="G43" s="73">
        <f>'[10]402810'!N27</f>
        <v>458.92825000000005</v>
      </c>
      <c r="H43" s="239">
        <v>7000</v>
      </c>
      <c r="I43" s="239"/>
      <c r="J43" s="80">
        <f t="shared" si="0"/>
        <v>3212497.7500000005</v>
      </c>
      <c r="L43"/>
    </row>
    <row r="44" spans="1:12" ht="30.75" customHeight="1" x14ac:dyDescent="0.25">
      <c r="A44" s="16">
        <f t="shared" si="1"/>
        <v>27</v>
      </c>
      <c r="B44" s="52">
        <f>'[10]402922'!E3</f>
        <v>44570</v>
      </c>
      <c r="C44" s="91">
        <f>'[10]402922'!A3</f>
        <v>402922</v>
      </c>
      <c r="D44" s="63" t="s">
        <v>211</v>
      </c>
      <c r="E44" s="63" t="s">
        <v>212</v>
      </c>
      <c r="F44" s="21">
        <v>106</v>
      </c>
      <c r="G44" s="73">
        <f>'[10]402922'!N109</f>
        <v>2321.8667499999992</v>
      </c>
      <c r="H44" s="239">
        <v>7000</v>
      </c>
      <c r="I44" s="239"/>
      <c r="J44" s="80">
        <f t="shared" si="0"/>
        <v>16253067.249999994</v>
      </c>
      <c r="L44"/>
    </row>
    <row r="45" spans="1:12" ht="30.75" customHeight="1" x14ac:dyDescent="0.25">
      <c r="A45" s="16">
        <f t="shared" si="1"/>
        <v>28</v>
      </c>
      <c r="B45" s="52">
        <f>'[10]402123'!E3</f>
        <v>44570</v>
      </c>
      <c r="C45" s="91">
        <f>'[10]402123'!A3</f>
        <v>402123</v>
      </c>
      <c r="D45" s="63" t="s">
        <v>211</v>
      </c>
      <c r="E45" s="63" t="s">
        <v>212</v>
      </c>
      <c r="F45" s="21">
        <v>19</v>
      </c>
      <c r="G45" s="73">
        <f>'[10]402123'!N22</f>
        <v>398.21549999999996</v>
      </c>
      <c r="H45" s="239">
        <v>7000</v>
      </c>
      <c r="I45" s="239"/>
      <c r="J45" s="80">
        <f t="shared" si="0"/>
        <v>2787508.4999999995</v>
      </c>
      <c r="L45"/>
    </row>
    <row r="46" spans="1:12" ht="30.75" customHeight="1" x14ac:dyDescent="0.25">
      <c r="A46" s="16">
        <f t="shared" si="1"/>
        <v>29</v>
      </c>
      <c r="B46" s="52">
        <f>'[10]402812'!E3</f>
        <v>44571</v>
      </c>
      <c r="C46" s="91">
        <f>'[10]402812'!A3</f>
        <v>402812</v>
      </c>
      <c r="D46" s="63" t="s">
        <v>211</v>
      </c>
      <c r="E46" s="63" t="s">
        <v>212</v>
      </c>
      <c r="F46" s="21">
        <v>12</v>
      </c>
      <c r="G46" s="73">
        <f>'[10]402812'!N15</f>
        <v>162.12625</v>
      </c>
      <c r="H46" s="239">
        <v>7000</v>
      </c>
      <c r="I46" s="239"/>
      <c r="J46" s="80">
        <f t="shared" si="0"/>
        <v>1134883.75</v>
      </c>
      <c r="L46"/>
    </row>
    <row r="47" spans="1:12" ht="30.75" customHeight="1" x14ac:dyDescent="0.25">
      <c r="A47" s="16">
        <f t="shared" si="1"/>
        <v>30</v>
      </c>
      <c r="B47" s="52">
        <f>'[10]402125'!E3</f>
        <v>44571</v>
      </c>
      <c r="C47" s="91">
        <f>'[10]402125'!A3</f>
        <v>402125</v>
      </c>
      <c r="D47" s="63" t="s">
        <v>211</v>
      </c>
      <c r="E47" s="63" t="s">
        <v>212</v>
      </c>
      <c r="F47" s="21">
        <v>11</v>
      </c>
      <c r="G47" s="73">
        <f>'[10]402125'!N14</f>
        <v>66.537500000000009</v>
      </c>
      <c r="H47" s="239">
        <v>7000</v>
      </c>
      <c r="I47" s="239"/>
      <c r="J47" s="80">
        <f t="shared" si="0"/>
        <v>465762.50000000006</v>
      </c>
      <c r="L47"/>
    </row>
    <row r="48" spans="1:12" ht="30.75" customHeight="1" x14ac:dyDescent="0.25">
      <c r="A48" s="16">
        <f t="shared" si="1"/>
        <v>31</v>
      </c>
      <c r="B48" s="52">
        <f>'[10]402923'!E3</f>
        <v>44571</v>
      </c>
      <c r="C48" s="91">
        <f>'[10]402923'!A3</f>
        <v>402923</v>
      </c>
      <c r="D48" s="63" t="s">
        <v>211</v>
      </c>
      <c r="E48" s="63" t="s">
        <v>212</v>
      </c>
      <c r="F48" s="21">
        <v>45</v>
      </c>
      <c r="G48" s="73">
        <f>'[10]402923'!N48</f>
        <v>617.63850000000025</v>
      </c>
      <c r="H48" s="239">
        <v>7000</v>
      </c>
      <c r="I48" s="239"/>
      <c r="J48" s="80">
        <f t="shared" si="0"/>
        <v>4323469.5000000019</v>
      </c>
      <c r="L48"/>
    </row>
    <row r="49" spans="1:12" ht="30.75" customHeight="1" x14ac:dyDescent="0.25">
      <c r="A49" s="16">
        <f t="shared" si="1"/>
        <v>32</v>
      </c>
      <c r="B49" s="52">
        <f>'[10]402814'!E3</f>
        <v>44572</v>
      </c>
      <c r="C49" s="91">
        <f>'[10]402814'!A3</f>
        <v>402814</v>
      </c>
      <c r="D49" s="63" t="s">
        <v>211</v>
      </c>
      <c r="E49" s="63" t="s">
        <v>212</v>
      </c>
      <c r="F49" s="21">
        <v>13</v>
      </c>
      <c r="G49" s="73">
        <f>'[10]402814'!N16</f>
        <v>261.10550000000001</v>
      </c>
      <c r="H49" s="239">
        <v>7000</v>
      </c>
      <c r="I49" s="239"/>
      <c r="J49" s="80">
        <f t="shared" si="0"/>
        <v>1827738.5</v>
      </c>
      <c r="L49"/>
    </row>
    <row r="50" spans="1:12" ht="30.75" customHeight="1" x14ac:dyDescent="0.25">
      <c r="A50" s="16">
        <f t="shared" si="1"/>
        <v>33</v>
      </c>
      <c r="B50" s="52">
        <f>'[10]402127'!E3</f>
        <v>44572</v>
      </c>
      <c r="C50" s="91">
        <f>'[10]402127'!A3</f>
        <v>402127</v>
      </c>
      <c r="D50" s="63" t="s">
        <v>211</v>
      </c>
      <c r="E50" s="63" t="s">
        <v>212</v>
      </c>
      <c r="F50" s="21">
        <v>28</v>
      </c>
      <c r="G50" s="73">
        <f>'[10]402127'!N31</f>
        <v>468.12074999999999</v>
      </c>
      <c r="H50" s="239">
        <v>7000</v>
      </c>
      <c r="I50" s="239"/>
      <c r="J50" s="80">
        <f t="shared" si="0"/>
        <v>3276845.25</v>
      </c>
      <c r="L50"/>
    </row>
    <row r="51" spans="1:12" ht="30.75" customHeight="1" x14ac:dyDescent="0.25">
      <c r="A51" s="16">
        <f t="shared" si="1"/>
        <v>34</v>
      </c>
      <c r="B51" s="52">
        <f>'[10]402926'!E3</f>
        <v>44572</v>
      </c>
      <c r="C51" s="91">
        <f>'[10]402926'!A3</f>
        <v>402926</v>
      </c>
      <c r="D51" s="63" t="s">
        <v>211</v>
      </c>
      <c r="E51" s="63" t="s">
        <v>212</v>
      </c>
      <c r="F51" s="21">
        <v>163</v>
      </c>
      <c r="G51" s="73">
        <f>'[10]402926'!N166</f>
        <v>3350.8582499999989</v>
      </c>
      <c r="H51" s="239">
        <v>7000</v>
      </c>
      <c r="I51" s="239"/>
      <c r="J51" s="80">
        <f t="shared" si="0"/>
        <v>23456007.749999993</v>
      </c>
      <c r="L51"/>
    </row>
    <row r="52" spans="1:12" ht="30.75" customHeight="1" x14ac:dyDescent="0.25">
      <c r="A52" s="16">
        <f t="shared" si="1"/>
        <v>35</v>
      </c>
      <c r="B52" s="52">
        <f>'[10]402926'!E3</f>
        <v>44572</v>
      </c>
      <c r="C52" s="91">
        <f>'[10]402816'!A3</f>
        <v>402816</v>
      </c>
      <c r="D52" s="63" t="s">
        <v>211</v>
      </c>
      <c r="E52" s="63" t="s">
        <v>212</v>
      </c>
      <c r="F52" s="21">
        <v>32</v>
      </c>
      <c r="G52" s="73">
        <f>'[10]402816'!N35</f>
        <v>434.91775000000007</v>
      </c>
      <c r="H52" s="239">
        <v>7000</v>
      </c>
      <c r="I52" s="239"/>
      <c r="J52" s="80">
        <f t="shared" si="0"/>
        <v>3044424.2500000005</v>
      </c>
      <c r="L52"/>
    </row>
    <row r="53" spans="1:12" ht="30.75" customHeight="1" x14ac:dyDescent="0.25">
      <c r="A53" s="16">
        <f t="shared" si="1"/>
        <v>36</v>
      </c>
      <c r="B53" s="52">
        <f>'[10]402131'!E3</f>
        <v>44573</v>
      </c>
      <c r="C53" s="91">
        <f>'[10]402131'!A3</f>
        <v>402131</v>
      </c>
      <c r="D53" s="63" t="s">
        <v>211</v>
      </c>
      <c r="E53" s="63" t="s">
        <v>212</v>
      </c>
      <c r="F53" s="21">
        <v>23</v>
      </c>
      <c r="G53" s="73">
        <f>'[10]402131'!N26</f>
        <v>490.33175000000006</v>
      </c>
      <c r="H53" s="239">
        <v>7000</v>
      </c>
      <c r="I53" s="239"/>
      <c r="J53" s="80">
        <f t="shared" si="0"/>
        <v>3432322.2500000005</v>
      </c>
      <c r="L53"/>
    </row>
    <row r="54" spans="1:12" ht="30.75" customHeight="1" x14ac:dyDescent="0.25">
      <c r="A54" s="16">
        <f t="shared" si="1"/>
        <v>37</v>
      </c>
      <c r="B54" s="52">
        <f>'[10]402929'!E3</f>
        <v>44573</v>
      </c>
      <c r="C54" s="91">
        <f>'[10]402929'!A3</f>
        <v>402929</v>
      </c>
      <c r="D54" s="63" t="s">
        <v>211</v>
      </c>
      <c r="E54" s="63" t="s">
        <v>212</v>
      </c>
      <c r="F54" s="21">
        <v>162</v>
      </c>
      <c r="G54" s="73">
        <f>'[10]402929'!N165</f>
        <v>3375.3022499999984</v>
      </c>
      <c r="H54" s="239">
        <v>7000</v>
      </c>
      <c r="I54" s="239"/>
      <c r="J54" s="80">
        <f t="shared" si="0"/>
        <v>23627115.749999989</v>
      </c>
      <c r="L54"/>
    </row>
    <row r="55" spans="1:12" ht="30.75" customHeight="1" x14ac:dyDescent="0.25">
      <c r="A55" s="16">
        <f t="shared" si="1"/>
        <v>38</v>
      </c>
      <c r="B55" s="52">
        <f>'[10]402820'!E3</f>
        <v>44574</v>
      </c>
      <c r="C55" s="91">
        <f>'[10]402820'!A3</f>
        <v>402820</v>
      </c>
      <c r="D55" s="63" t="s">
        <v>211</v>
      </c>
      <c r="E55" s="63" t="s">
        <v>212</v>
      </c>
      <c r="F55" s="21">
        <v>25</v>
      </c>
      <c r="G55" s="73">
        <f>'[10]402820'!N28</f>
        <v>484.11900000000009</v>
      </c>
      <c r="H55" s="239">
        <v>7000</v>
      </c>
      <c r="I55" s="239"/>
      <c r="J55" s="80">
        <f t="shared" si="0"/>
        <v>3388833.0000000005</v>
      </c>
      <c r="L55"/>
    </row>
    <row r="56" spans="1:12" ht="30.75" customHeight="1" x14ac:dyDescent="0.25">
      <c r="A56" s="16">
        <f t="shared" si="1"/>
        <v>39</v>
      </c>
      <c r="B56" s="52">
        <f>'[10]402134'!E3</f>
        <v>44574</v>
      </c>
      <c r="C56" s="91">
        <f>'[10]402134'!A3</f>
        <v>402134</v>
      </c>
      <c r="D56" s="63" t="s">
        <v>211</v>
      </c>
      <c r="E56" s="63" t="s">
        <v>212</v>
      </c>
      <c r="F56" s="21">
        <v>21</v>
      </c>
      <c r="G56" s="73">
        <f>'[10]402134'!N24</f>
        <v>324.83949999999999</v>
      </c>
      <c r="H56" s="239">
        <v>7000</v>
      </c>
      <c r="I56" s="239"/>
      <c r="J56" s="80">
        <f t="shared" si="0"/>
        <v>2273876.5</v>
      </c>
      <c r="L56"/>
    </row>
    <row r="57" spans="1:12" ht="30.75" customHeight="1" x14ac:dyDescent="0.25">
      <c r="A57" s="16">
        <f t="shared" si="1"/>
        <v>40</v>
      </c>
      <c r="B57" s="52">
        <f>'[10]402931'!E3</f>
        <v>44574</v>
      </c>
      <c r="C57" s="91">
        <f>'[10]402931'!A3</f>
        <v>402931</v>
      </c>
      <c r="D57" s="63" t="s">
        <v>211</v>
      </c>
      <c r="E57" s="63" t="s">
        <v>212</v>
      </c>
      <c r="F57" s="21">
        <v>119</v>
      </c>
      <c r="G57" s="73">
        <f>'[10]402931'!N122</f>
        <v>2497.1324999999983</v>
      </c>
      <c r="H57" s="239">
        <v>7000</v>
      </c>
      <c r="I57" s="239"/>
      <c r="J57" s="80">
        <f t="shared" si="0"/>
        <v>17479927.499999989</v>
      </c>
      <c r="L57"/>
    </row>
    <row r="58" spans="1:12" ht="30.75" customHeight="1" x14ac:dyDescent="0.25">
      <c r="A58" s="16">
        <f t="shared" si="1"/>
        <v>41</v>
      </c>
      <c r="B58" s="52">
        <f>'[10]402826'!E3</f>
        <v>44575</v>
      </c>
      <c r="C58" s="91">
        <f>'[10]402826'!A3</f>
        <v>402826</v>
      </c>
      <c r="D58" s="63" t="s">
        <v>211</v>
      </c>
      <c r="E58" s="63" t="s">
        <v>212</v>
      </c>
      <c r="F58" s="21">
        <v>33</v>
      </c>
      <c r="G58" s="73">
        <f>'[10]402826'!N36</f>
        <v>686.46075000000008</v>
      </c>
      <c r="H58" s="239">
        <v>7000</v>
      </c>
      <c r="I58" s="239"/>
      <c r="J58" s="80">
        <f t="shared" si="0"/>
        <v>4805225.2500000009</v>
      </c>
      <c r="L58"/>
    </row>
    <row r="59" spans="1:12" ht="30.75" customHeight="1" x14ac:dyDescent="0.25">
      <c r="A59" s="16">
        <f t="shared" si="1"/>
        <v>42</v>
      </c>
      <c r="B59" s="52">
        <f>'[10]402136'!E3</f>
        <v>44575</v>
      </c>
      <c r="C59" s="91">
        <f>'[10]402136'!A3</f>
        <v>402136</v>
      </c>
      <c r="D59" s="63" t="s">
        <v>211</v>
      </c>
      <c r="E59" s="63" t="s">
        <v>212</v>
      </c>
      <c r="F59" s="21">
        <v>24</v>
      </c>
      <c r="G59" s="73">
        <f>'[10]402136'!N27</f>
        <v>439.25600000000003</v>
      </c>
      <c r="H59" s="239">
        <v>7000</v>
      </c>
      <c r="I59" s="239"/>
      <c r="J59" s="80">
        <f t="shared" si="0"/>
        <v>3074792</v>
      </c>
      <c r="L59"/>
    </row>
    <row r="60" spans="1:12" ht="30.75" customHeight="1" x14ac:dyDescent="0.25">
      <c r="A60" s="16">
        <f t="shared" si="1"/>
        <v>43</v>
      </c>
      <c r="B60" s="52">
        <f>'[10]402934'!E3</f>
        <v>44575</v>
      </c>
      <c r="C60" s="91">
        <f>'[10]402934'!A3</f>
        <v>402934</v>
      </c>
      <c r="D60" s="63" t="s">
        <v>211</v>
      </c>
      <c r="E60" s="63" t="s">
        <v>212</v>
      </c>
      <c r="F60" s="21">
        <v>161</v>
      </c>
      <c r="G60" s="73">
        <f>'[10]402934'!N164</f>
        <v>3142.3347499999995</v>
      </c>
      <c r="H60" s="239">
        <v>7000</v>
      </c>
      <c r="I60" s="239"/>
      <c r="J60" s="80">
        <f t="shared" si="0"/>
        <v>21996343.249999996</v>
      </c>
      <c r="L60"/>
    </row>
    <row r="61" spans="1:12" ht="30.75" customHeight="1" x14ac:dyDescent="0.25">
      <c r="A61" s="16">
        <f t="shared" si="1"/>
        <v>44</v>
      </c>
      <c r="B61" s="52">
        <f>'[10]402831'!E3</f>
        <v>44576</v>
      </c>
      <c r="C61" s="91">
        <f>'[10]402831'!A3</f>
        <v>402831</v>
      </c>
      <c r="D61" s="63" t="s">
        <v>211</v>
      </c>
      <c r="E61" s="63" t="s">
        <v>212</v>
      </c>
      <c r="F61" s="21">
        <v>33</v>
      </c>
      <c r="G61" s="73">
        <f>'[10]402831'!N36</f>
        <v>446.89075000000008</v>
      </c>
      <c r="H61" s="239">
        <v>7000</v>
      </c>
      <c r="I61" s="239"/>
      <c r="J61" s="80">
        <f t="shared" si="0"/>
        <v>3128235.2500000005</v>
      </c>
      <c r="L61"/>
    </row>
    <row r="62" spans="1:12" ht="30.75" customHeight="1" x14ac:dyDescent="0.25">
      <c r="A62" s="16">
        <f t="shared" si="1"/>
        <v>45</v>
      </c>
      <c r="B62" s="52">
        <f>'[10]402139'!E3</f>
        <v>44576</v>
      </c>
      <c r="C62" s="91">
        <f>'[10]402139'!A3</f>
        <v>402139</v>
      </c>
      <c r="D62" s="63" t="s">
        <v>211</v>
      </c>
      <c r="E62" s="63" t="s">
        <v>212</v>
      </c>
      <c r="F62" s="21">
        <v>22</v>
      </c>
      <c r="G62" s="73">
        <f>'[10]402139'!N25</f>
        <v>255.90599999999998</v>
      </c>
      <c r="H62" s="239">
        <v>7000</v>
      </c>
      <c r="I62" s="239"/>
      <c r="J62" s="80">
        <f t="shared" si="0"/>
        <v>1791341.9999999998</v>
      </c>
      <c r="L62"/>
    </row>
    <row r="63" spans="1:12" ht="30.75" customHeight="1" x14ac:dyDescent="0.25">
      <c r="A63" s="16">
        <f t="shared" si="1"/>
        <v>46</v>
      </c>
      <c r="B63" s="52">
        <f>'[10]402939'!E3</f>
        <v>44576</v>
      </c>
      <c r="C63" s="91">
        <f>'[10]402939'!A3</f>
        <v>402939</v>
      </c>
      <c r="D63" s="63" t="s">
        <v>211</v>
      </c>
      <c r="E63" s="63" t="s">
        <v>212</v>
      </c>
      <c r="F63" s="21">
        <v>164</v>
      </c>
      <c r="G63" s="73">
        <f>'[10]402939'!N167</f>
        <v>3554.1842499999984</v>
      </c>
      <c r="H63" s="239">
        <v>7000</v>
      </c>
      <c r="I63" s="239"/>
      <c r="J63" s="80">
        <f t="shared" si="0"/>
        <v>24879289.749999989</v>
      </c>
      <c r="L63"/>
    </row>
    <row r="64" spans="1:12" ht="30.75" customHeight="1" x14ac:dyDescent="0.25">
      <c r="A64" s="16">
        <f t="shared" si="1"/>
        <v>47</v>
      </c>
      <c r="B64" s="52">
        <f>'[10]406148'!E3</f>
        <v>44577</v>
      </c>
      <c r="C64" s="91">
        <f>'[10]406148'!A3</f>
        <v>406148</v>
      </c>
      <c r="D64" s="63" t="s">
        <v>211</v>
      </c>
      <c r="E64" s="63" t="s">
        <v>212</v>
      </c>
      <c r="F64" s="21">
        <v>32</v>
      </c>
      <c r="G64" s="73">
        <f>'[10]406148'!N35</f>
        <v>588.76699999999994</v>
      </c>
      <c r="H64" s="239">
        <v>7000</v>
      </c>
      <c r="I64" s="239"/>
      <c r="J64" s="80">
        <f t="shared" si="0"/>
        <v>4121368.9999999995</v>
      </c>
      <c r="L64"/>
    </row>
    <row r="65" spans="1:12" ht="30.75" customHeight="1" x14ac:dyDescent="0.25">
      <c r="A65" s="16">
        <f t="shared" si="1"/>
        <v>48</v>
      </c>
      <c r="B65" s="52">
        <f>'[10]402141'!E3</f>
        <v>44577</v>
      </c>
      <c r="C65" s="91">
        <f>'[10]402141'!A3</f>
        <v>402141</v>
      </c>
      <c r="D65" s="63" t="s">
        <v>211</v>
      </c>
      <c r="E65" s="63" t="s">
        <v>212</v>
      </c>
      <c r="F65" s="21">
        <v>22</v>
      </c>
      <c r="G65" s="73">
        <f>'[10]402141'!N25</f>
        <v>405.98825000000005</v>
      </c>
      <c r="H65" s="239">
        <v>7000</v>
      </c>
      <c r="I65" s="239"/>
      <c r="J65" s="80">
        <f t="shared" si="0"/>
        <v>2841917.7500000005</v>
      </c>
      <c r="L65"/>
    </row>
    <row r="66" spans="1:12" ht="30.75" customHeight="1" x14ac:dyDescent="0.25">
      <c r="A66" s="16">
        <f t="shared" si="1"/>
        <v>49</v>
      </c>
      <c r="B66" s="52">
        <f>'[10]402941'!G3</f>
        <v>44583</v>
      </c>
      <c r="C66" s="91">
        <f>'[10]402941'!A3</f>
        <v>402941</v>
      </c>
      <c r="D66" s="63" t="s">
        <v>211</v>
      </c>
      <c r="E66" s="63" t="s">
        <v>212</v>
      </c>
      <c r="F66" s="21">
        <v>137</v>
      </c>
      <c r="G66" s="73">
        <f>'[10]402941'!N140</f>
        <v>3703.9807499999997</v>
      </c>
      <c r="H66" s="239">
        <v>7000</v>
      </c>
      <c r="I66" s="239"/>
      <c r="J66" s="80">
        <f t="shared" si="0"/>
        <v>25927865.249999996</v>
      </c>
      <c r="L66"/>
    </row>
    <row r="67" spans="1:12" ht="30.75" customHeight="1" x14ac:dyDescent="0.25">
      <c r="A67" s="16">
        <f t="shared" si="1"/>
        <v>50</v>
      </c>
      <c r="B67" s="52">
        <f>'[10]402833'!E3</f>
        <v>44578</v>
      </c>
      <c r="C67" s="91">
        <f>'[10]402833'!A3</f>
        <v>402833</v>
      </c>
      <c r="D67" s="63" t="s">
        <v>211</v>
      </c>
      <c r="E67" s="63" t="s">
        <v>212</v>
      </c>
      <c r="F67" s="21">
        <v>13</v>
      </c>
      <c r="G67" s="73">
        <f>'[10]402833'!N16</f>
        <v>142.99275</v>
      </c>
      <c r="H67" s="239">
        <v>7000</v>
      </c>
      <c r="I67" s="239"/>
      <c r="J67" s="80">
        <f t="shared" si="0"/>
        <v>1000949.25</v>
      </c>
      <c r="L67"/>
    </row>
    <row r="68" spans="1:12" ht="30.75" customHeight="1" x14ac:dyDescent="0.25">
      <c r="A68" s="16">
        <f t="shared" si="1"/>
        <v>51</v>
      </c>
      <c r="B68" s="52">
        <f>'[10]402142'!E3</f>
        <v>44578</v>
      </c>
      <c r="C68" s="91">
        <f>'[10]402142'!A3</f>
        <v>402142</v>
      </c>
      <c r="D68" s="63" t="s">
        <v>211</v>
      </c>
      <c r="E68" s="63" t="s">
        <v>212</v>
      </c>
      <c r="F68" s="21">
        <v>7</v>
      </c>
      <c r="G68" s="73">
        <f>'[10]402142'!N10</f>
        <v>96.694250000000011</v>
      </c>
      <c r="H68" s="239">
        <v>7000</v>
      </c>
      <c r="I68" s="239"/>
      <c r="J68" s="80">
        <f t="shared" si="0"/>
        <v>676859.75000000012</v>
      </c>
      <c r="L68"/>
    </row>
    <row r="69" spans="1:12" ht="30.75" customHeight="1" x14ac:dyDescent="0.25">
      <c r="A69" s="16">
        <f t="shared" si="1"/>
        <v>52</v>
      </c>
      <c r="B69" s="52">
        <f>'[10]402945'!E3</f>
        <v>44578</v>
      </c>
      <c r="C69" s="91">
        <f>'[10]402945'!A3</f>
        <v>402945</v>
      </c>
      <c r="D69" s="63" t="s">
        <v>211</v>
      </c>
      <c r="E69" s="63" t="s">
        <v>212</v>
      </c>
      <c r="F69" s="21">
        <v>70</v>
      </c>
      <c r="G69" s="73">
        <f>'[10]402945'!N73</f>
        <v>1262.1779999999994</v>
      </c>
      <c r="H69" s="239">
        <v>7000</v>
      </c>
      <c r="I69" s="239"/>
      <c r="J69" s="80">
        <f t="shared" si="0"/>
        <v>8835245.9999999963</v>
      </c>
      <c r="L69"/>
    </row>
    <row r="70" spans="1:12" ht="30.75" customHeight="1" x14ac:dyDescent="0.25">
      <c r="A70" s="16">
        <f t="shared" si="1"/>
        <v>53</v>
      </c>
      <c r="B70" s="52">
        <f>'[10]402835'!E3</f>
        <v>44579</v>
      </c>
      <c r="C70" s="91">
        <f>'[10]402835'!A3</f>
        <v>402835</v>
      </c>
      <c r="D70" s="63" t="s">
        <v>211</v>
      </c>
      <c r="E70" s="63" t="s">
        <v>212</v>
      </c>
      <c r="F70" s="21">
        <v>38</v>
      </c>
      <c r="G70" s="73">
        <f>'[10]402835'!N41</f>
        <v>703.06499999999983</v>
      </c>
      <c r="H70" s="239">
        <v>7000</v>
      </c>
      <c r="I70" s="239"/>
      <c r="J70" s="80">
        <f t="shared" si="0"/>
        <v>4921454.9999999991</v>
      </c>
      <c r="L70"/>
    </row>
    <row r="71" spans="1:12" ht="30.75" customHeight="1" x14ac:dyDescent="0.25">
      <c r="A71" s="16">
        <f t="shared" si="1"/>
        <v>54</v>
      </c>
      <c r="B71" s="52">
        <f>'[10]402145'!E3</f>
        <v>44579</v>
      </c>
      <c r="C71" s="91">
        <f>'[10]402145'!A3</f>
        <v>402145</v>
      </c>
      <c r="D71" s="63" t="s">
        <v>211</v>
      </c>
      <c r="E71" s="63" t="s">
        <v>212</v>
      </c>
      <c r="F71" s="21">
        <v>29</v>
      </c>
      <c r="G71" s="73">
        <f>'[10]402145'!N32</f>
        <v>446.66825</v>
      </c>
      <c r="H71" s="239">
        <v>7000</v>
      </c>
      <c r="I71" s="239"/>
      <c r="J71" s="80">
        <f t="shared" si="0"/>
        <v>3126677.75</v>
      </c>
      <c r="L71"/>
    </row>
    <row r="72" spans="1:12" ht="30.75" customHeight="1" x14ac:dyDescent="0.25">
      <c r="A72" s="16">
        <f t="shared" si="1"/>
        <v>55</v>
      </c>
      <c r="B72" s="52">
        <f>'[10]403461'!E3</f>
        <v>44579</v>
      </c>
      <c r="C72" s="91">
        <f>'[10]403461'!A3</f>
        <v>403461</v>
      </c>
      <c r="D72" s="63" t="s">
        <v>211</v>
      </c>
      <c r="E72" s="63" t="s">
        <v>212</v>
      </c>
      <c r="F72" s="21">
        <v>228</v>
      </c>
      <c r="G72" s="73">
        <f>'[10]403461'!N231</f>
        <v>4841.7849999999971</v>
      </c>
      <c r="H72" s="239">
        <v>7000</v>
      </c>
      <c r="I72" s="239"/>
      <c r="J72" s="80">
        <f t="shared" si="0"/>
        <v>33892494.999999978</v>
      </c>
      <c r="L72"/>
    </row>
    <row r="73" spans="1:12" ht="30.75" customHeight="1" x14ac:dyDescent="0.25">
      <c r="A73" s="16">
        <f t="shared" si="1"/>
        <v>56</v>
      </c>
      <c r="B73" s="52">
        <f>'[10]402841'!E3</f>
        <v>44580</v>
      </c>
      <c r="C73" s="91">
        <f>'[10]402841'!A3</f>
        <v>402841</v>
      </c>
      <c r="D73" s="63" t="s">
        <v>211</v>
      </c>
      <c r="E73" s="63" t="s">
        <v>212</v>
      </c>
      <c r="F73" s="21">
        <v>26</v>
      </c>
      <c r="G73" s="73">
        <f>'[10]402841'!N29</f>
        <v>476.05325000000005</v>
      </c>
      <c r="H73" s="239">
        <v>7000</v>
      </c>
      <c r="I73" s="239"/>
      <c r="J73" s="80">
        <f t="shared" si="0"/>
        <v>3332372.7500000005</v>
      </c>
      <c r="L73"/>
    </row>
    <row r="74" spans="1:12" ht="30.75" customHeight="1" x14ac:dyDescent="0.25">
      <c r="A74" s="16">
        <f t="shared" si="1"/>
        <v>57</v>
      </c>
      <c r="B74" s="52">
        <f>'[10]402149'!E3</f>
        <v>44580</v>
      </c>
      <c r="C74" s="91">
        <f>'[10]402149'!A3</f>
        <v>402149</v>
      </c>
      <c r="D74" s="63" t="s">
        <v>211</v>
      </c>
      <c r="E74" s="63" t="s">
        <v>212</v>
      </c>
      <c r="F74" s="21">
        <v>29</v>
      </c>
      <c r="G74" s="73">
        <f>'[10]402149'!N32</f>
        <v>514.21550000000002</v>
      </c>
      <c r="H74" s="239">
        <v>7000</v>
      </c>
      <c r="I74" s="239"/>
      <c r="J74" s="80">
        <f t="shared" si="0"/>
        <v>3599508.5</v>
      </c>
      <c r="L74"/>
    </row>
    <row r="75" spans="1:12" ht="30.75" customHeight="1" x14ac:dyDescent="0.25">
      <c r="A75" s="16">
        <f t="shared" si="1"/>
        <v>58</v>
      </c>
      <c r="B75" s="52">
        <f>'[10]403463'!E3</f>
        <v>44580</v>
      </c>
      <c r="C75" s="91">
        <f>'[10]403463'!A3</f>
        <v>403463</v>
      </c>
      <c r="D75" s="63" t="s">
        <v>211</v>
      </c>
      <c r="E75" s="63" t="s">
        <v>212</v>
      </c>
      <c r="F75" s="21">
        <v>197</v>
      </c>
      <c r="G75" s="73">
        <f>'[10]403463'!N200</f>
        <v>3863.8427499999989</v>
      </c>
      <c r="H75" s="239">
        <v>7000</v>
      </c>
      <c r="I75" s="239"/>
      <c r="J75" s="80">
        <f t="shared" si="0"/>
        <v>27046899.249999993</v>
      </c>
      <c r="L75"/>
    </row>
    <row r="76" spans="1:12" ht="30.75" customHeight="1" x14ac:dyDescent="0.25">
      <c r="A76" s="16">
        <f t="shared" si="1"/>
        <v>59</v>
      </c>
      <c r="B76" s="52">
        <f>'[10]402845'!E3</f>
        <v>44581</v>
      </c>
      <c r="C76" s="91">
        <f>'[10]402845'!A3</f>
        <v>402845</v>
      </c>
      <c r="D76" s="63" t="s">
        <v>211</v>
      </c>
      <c r="E76" s="63" t="s">
        <v>212</v>
      </c>
      <c r="F76" s="21">
        <v>23</v>
      </c>
      <c r="G76" s="73">
        <f>'[10]402845'!N26</f>
        <v>368.53199999999998</v>
      </c>
      <c r="H76" s="239">
        <v>7000</v>
      </c>
      <c r="I76" s="239"/>
      <c r="J76" s="80">
        <f t="shared" si="0"/>
        <v>2579724</v>
      </c>
      <c r="L76"/>
    </row>
    <row r="77" spans="1:12" ht="30.75" customHeight="1" x14ac:dyDescent="0.25">
      <c r="A77" s="16">
        <f t="shared" si="1"/>
        <v>60</v>
      </c>
      <c r="B77" s="52">
        <f>'[10]404053'!E3</f>
        <v>44581</v>
      </c>
      <c r="C77" s="91">
        <f>'[10]404053'!A3</f>
        <v>404053</v>
      </c>
      <c r="D77" s="63" t="s">
        <v>211</v>
      </c>
      <c r="E77" s="63" t="s">
        <v>212</v>
      </c>
      <c r="F77" s="21">
        <v>19</v>
      </c>
      <c r="G77" s="73">
        <f>'[10]404053'!N22</f>
        <v>265.18850000000003</v>
      </c>
      <c r="H77" s="239">
        <v>7000</v>
      </c>
      <c r="I77" s="239"/>
      <c r="J77" s="80">
        <f t="shared" si="0"/>
        <v>1856319.5000000002</v>
      </c>
      <c r="L77"/>
    </row>
    <row r="78" spans="1:12" ht="30.75" customHeight="1" x14ac:dyDescent="0.25">
      <c r="A78" s="16">
        <f t="shared" si="1"/>
        <v>61</v>
      </c>
      <c r="B78" s="52">
        <f>'[10]403466'!E3</f>
        <v>44581</v>
      </c>
      <c r="C78" s="91">
        <f>'[10]403466'!A3</f>
        <v>403466</v>
      </c>
      <c r="D78" s="63" t="s">
        <v>211</v>
      </c>
      <c r="E78" s="63" t="s">
        <v>212</v>
      </c>
      <c r="F78" s="21">
        <v>314</v>
      </c>
      <c r="G78" s="73">
        <f>'[10]403466'!N317</f>
        <v>5813.8372500000005</v>
      </c>
      <c r="H78" s="239">
        <v>7000</v>
      </c>
      <c r="I78" s="239"/>
      <c r="J78" s="80">
        <f t="shared" si="0"/>
        <v>40696860.75</v>
      </c>
      <c r="L78"/>
    </row>
    <row r="79" spans="1:12" ht="32.25" customHeight="1" thickBot="1" x14ac:dyDescent="0.3">
      <c r="A79" s="241" t="s">
        <v>29</v>
      </c>
      <c r="B79" s="242"/>
      <c r="C79" s="242"/>
      <c r="D79" s="242"/>
      <c r="E79" s="242"/>
      <c r="F79" s="242"/>
      <c r="G79" s="242"/>
      <c r="H79" s="242"/>
      <c r="I79" s="242"/>
      <c r="J79" s="24">
        <f>SUM(J18:J78)</f>
        <v>549804165.75</v>
      </c>
      <c r="L79" s="3"/>
    </row>
    <row r="80" spans="1:12" x14ac:dyDescent="0.25">
      <c r="A80" s="229"/>
      <c r="B80" s="229"/>
      <c r="C80" s="87"/>
      <c r="D80" s="87"/>
      <c r="E80" s="87"/>
      <c r="F80" s="87"/>
      <c r="G80" s="87"/>
      <c r="H80" s="28"/>
      <c r="I80" s="28"/>
      <c r="J80" s="25"/>
    </row>
    <row r="81" spans="1:12" x14ac:dyDescent="0.25">
      <c r="A81" s="87"/>
      <c r="B81" s="87"/>
      <c r="C81" s="87"/>
      <c r="D81" s="87"/>
      <c r="E81" s="87"/>
      <c r="F81" s="87"/>
      <c r="G81" s="29" t="s">
        <v>92</v>
      </c>
      <c r="H81" s="29"/>
      <c r="I81" s="28"/>
      <c r="J81" s="25">
        <v>0</v>
      </c>
      <c r="L81" s="26"/>
    </row>
    <row r="82" spans="1:12" x14ac:dyDescent="0.25">
      <c r="A82" s="87"/>
      <c r="B82" s="87"/>
      <c r="C82" s="87"/>
      <c r="D82" s="87"/>
      <c r="E82" s="87"/>
      <c r="F82" s="87"/>
      <c r="G82" s="75" t="s">
        <v>93</v>
      </c>
      <c r="H82" s="75"/>
      <c r="I82" s="76"/>
      <c r="J82" s="77">
        <f>J79-J81</f>
        <v>549804165.75</v>
      </c>
      <c r="L82" s="26"/>
    </row>
    <row r="83" spans="1:12" x14ac:dyDescent="0.25">
      <c r="A83" s="87"/>
      <c r="B83" s="87"/>
      <c r="C83" s="87"/>
      <c r="D83" s="87"/>
      <c r="E83" s="87"/>
      <c r="F83" s="87"/>
      <c r="G83" s="29" t="s">
        <v>30</v>
      </c>
      <c r="H83" s="29"/>
      <c r="I83" s="26" t="e">
        <f>#REF!*1%</f>
        <v>#REF!</v>
      </c>
      <c r="J83" s="25">
        <f>J82*1%</f>
        <v>5498041.6574999997</v>
      </c>
    </row>
    <row r="84" spans="1:12" ht="16.5" thickBot="1" x14ac:dyDescent="0.3">
      <c r="A84" s="87"/>
      <c r="B84" s="87"/>
      <c r="C84" s="87"/>
      <c r="D84" s="87"/>
      <c r="E84" s="87"/>
      <c r="F84" s="87"/>
      <c r="G84" s="32" t="s">
        <v>50</v>
      </c>
      <c r="H84" s="32"/>
      <c r="I84" s="33">
        <f>I80*10%</f>
        <v>0</v>
      </c>
      <c r="J84" s="33">
        <f>J82*2%</f>
        <v>10996083.314999999</v>
      </c>
    </row>
    <row r="85" spans="1:12" x14ac:dyDescent="0.25">
      <c r="E85" s="1"/>
      <c r="F85" s="1"/>
      <c r="G85" s="34" t="s">
        <v>51</v>
      </c>
      <c r="H85" s="34"/>
      <c r="I85" s="35" t="e">
        <f>I79+I83</f>
        <v>#REF!</v>
      </c>
      <c r="J85" s="35">
        <f>J82+J83-J84</f>
        <v>544306124.09249997</v>
      </c>
    </row>
    <row r="86" spans="1:12" x14ac:dyDescent="0.25">
      <c r="E86" s="1"/>
      <c r="F86" s="1"/>
      <c r="G86" s="34"/>
      <c r="H86" s="34"/>
      <c r="I86" s="35"/>
      <c r="J86" s="35"/>
    </row>
    <row r="87" spans="1:12" x14ac:dyDescent="0.25">
      <c r="A87" s="1" t="s">
        <v>213</v>
      </c>
      <c r="D87" s="1"/>
      <c r="E87" s="1"/>
      <c r="F87" s="1"/>
      <c r="G87" s="1"/>
      <c r="H87" s="34"/>
      <c r="I87" s="34"/>
      <c r="J87" s="35"/>
    </row>
    <row r="88" spans="1:12" x14ac:dyDescent="0.25">
      <c r="A88" s="36"/>
      <c r="D88" s="1"/>
      <c r="E88" s="1"/>
      <c r="F88" s="1"/>
      <c r="G88" s="1"/>
      <c r="H88" s="34"/>
      <c r="I88" s="34"/>
      <c r="J88" s="35"/>
    </row>
    <row r="89" spans="1:12" x14ac:dyDescent="0.25">
      <c r="D89" s="1"/>
      <c r="E89" s="1"/>
      <c r="F89" s="1"/>
      <c r="G89" s="1"/>
      <c r="H89" s="34"/>
      <c r="I89" s="34"/>
      <c r="J89" s="35"/>
    </row>
    <row r="90" spans="1:12" x14ac:dyDescent="0.25">
      <c r="A90" s="37" t="s">
        <v>33</v>
      </c>
    </row>
    <row r="91" spans="1:12" x14ac:dyDescent="0.25">
      <c r="A91" s="38" t="s">
        <v>34</v>
      </c>
      <c r="B91" s="39"/>
      <c r="C91" s="39"/>
      <c r="D91" s="11"/>
      <c r="E91" s="11"/>
      <c r="F91" s="11"/>
      <c r="G91" s="11"/>
    </row>
    <row r="92" spans="1:12" x14ac:dyDescent="0.25">
      <c r="A92" s="38" t="s">
        <v>35</v>
      </c>
      <c r="B92" s="39"/>
      <c r="C92" s="39"/>
      <c r="D92" s="11"/>
      <c r="E92" s="11"/>
      <c r="F92" s="11"/>
      <c r="G92" s="11"/>
    </row>
    <row r="93" spans="1:12" x14ac:dyDescent="0.25">
      <c r="A93" s="40" t="s">
        <v>36</v>
      </c>
      <c r="B93" s="41"/>
      <c r="C93" s="41"/>
      <c r="D93" s="11"/>
      <c r="E93" s="11"/>
      <c r="F93" s="11"/>
      <c r="G93" s="11"/>
    </row>
    <row r="94" spans="1:12" x14ac:dyDescent="0.25">
      <c r="A94" s="43" t="s">
        <v>0</v>
      </c>
      <c r="B94" s="44"/>
      <c r="C94" s="44"/>
      <c r="D94" s="11"/>
      <c r="E94" s="11"/>
      <c r="F94" s="11"/>
      <c r="G94" s="11"/>
    </row>
    <row r="95" spans="1:12" x14ac:dyDescent="0.25">
      <c r="A95" s="45"/>
      <c r="B95" s="45"/>
      <c r="C95" s="45"/>
    </row>
    <row r="96" spans="1:12" x14ac:dyDescent="0.25">
      <c r="H96" s="47" t="s">
        <v>52</v>
      </c>
      <c r="I96" s="212" t="str">
        <f>+J13</f>
        <v xml:space="preserve"> 08 Februari 2022</v>
      </c>
      <c r="J96" s="213"/>
    </row>
    <row r="100" spans="8:10" ht="18" customHeight="1" x14ac:dyDescent="0.25"/>
    <row r="101" spans="8:10" ht="17.25" customHeight="1" x14ac:dyDescent="0.25"/>
    <row r="103" spans="8:10" x14ac:dyDescent="0.25">
      <c r="H103" s="214" t="s">
        <v>38</v>
      </c>
      <c r="I103" s="214"/>
      <c r="J103" s="214"/>
    </row>
  </sheetData>
  <mergeCells count="70">
    <mergeCell ref="A79:I79"/>
    <mergeCell ref="A80:B80"/>
    <mergeCell ref="I96:J96"/>
    <mergeCell ref="H103:J103"/>
    <mergeCell ref="H73:I73"/>
    <mergeCell ref="H74:I74"/>
    <mergeCell ref="H75:I75"/>
    <mergeCell ref="H76:I76"/>
    <mergeCell ref="H77:I77"/>
    <mergeCell ref="H78:I78"/>
    <mergeCell ref="H72:I72"/>
    <mergeCell ref="H61:I61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71:I71"/>
    <mergeCell ref="H60:I60"/>
    <mergeCell ref="H49:I49"/>
    <mergeCell ref="H50:I50"/>
    <mergeCell ref="H51:I51"/>
    <mergeCell ref="H52:I52"/>
    <mergeCell ref="H53:I53"/>
    <mergeCell ref="H54:I54"/>
    <mergeCell ref="H55:I55"/>
    <mergeCell ref="H56:I56"/>
    <mergeCell ref="H57:I57"/>
    <mergeCell ref="H58:I58"/>
    <mergeCell ref="H59:I59"/>
    <mergeCell ref="H48:I48"/>
    <mergeCell ref="H37:I37"/>
    <mergeCell ref="H38:I38"/>
    <mergeCell ref="H39:I39"/>
    <mergeCell ref="H40:I40"/>
    <mergeCell ref="H41:I41"/>
    <mergeCell ref="H42:I42"/>
    <mergeCell ref="H43:I43"/>
    <mergeCell ref="H44:I44"/>
    <mergeCell ref="H45:I45"/>
    <mergeCell ref="H46:I46"/>
    <mergeCell ref="H47:I47"/>
    <mergeCell ref="H36:I36"/>
    <mergeCell ref="H25:I25"/>
    <mergeCell ref="H26:I26"/>
    <mergeCell ref="H27:I27"/>
    <mergeCell ref="H28:I28"/>
    <mergeCell ref="H29:I29"/>
    <mergeCell ref="H30:I30"/>
    <mergeCell ref="H31:I31"/>
    <mergeCell ref="H32:I32"/>
    <mergeCell ref="H33:I33"/>
    <mergeCell ref="H34:I34"/>
    <mergeCell ref="H35:I35"/>
    <mergeCell ref="H24:I24"/>
    <mergeCell ref="A10:J10"/>
    <mergeCell ref="G12:H12"/>
    <mergeCell ref="G13:H13"/>
    <mergeCell ref="G14:H14"/>
    <mergeCell ref="H17:I17"/>
    <mergeCell ref="H18:I18"/>
    <mergeCell ref="H19:I19"/>
    <mergeCell ref="H20:I20"/>
    <mergeCell ref="H21:I21"/>
    <mergeCell ref="H22:I22"/>
    <mergeCell ref="H23:I23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218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44592</v>
      </c>
      <c r="C18" s="81" t="s">
        <v>220</v>
      </c>
      <c r="D18" s="63" t="s">
        <v>221</v>
      </c>
      <c r="E18" s="63" t="s">
        <v>222</v>
      </c>
      <c r="F18" s="21">
        <v>1</v>
      </c>
      <c r="G18" s="236">
        <v>1100000</v>
      </c>
      <c r="H18" s="237"/>
      <c r="I18" s="80">
        <f>G18</f>
        <v>1100000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1100000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11000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1100000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1111000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157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223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44592</v>
      </c>
      <c r="C18" s="81" t="s">
        <v>224</v>
      </c>
      <c r="D18" s="63" t="s">
        <v>225</v>
      </c>
      <c r="E18" s="63" t="s">
        <v>222</v>
      </c>
      <c r="F18" s="21">
        <v>1</v>
      </c>
      <c r="G18" s="236">
        <v>1100000</v>
      </c>
      <c r="H18" s="237"/>
      <c r="I18" s="80">
        <f>G18</f>
        <v>1100000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1100000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11000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1100000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1111000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157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2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226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44588</v>
      </c>
      <c r="C18" s="81" t="s">
        <v>227</v>
      </c>
      <c r="D18" s="63" t="s">
        <v>228</v>
      </c>
      <c r="E18" s="63" t="s">
        <v>222</v>
      </c>
      <c r="F18" s="21">
        <v>1</v>
      </c>
      <c r="G18" s="236">
        <v>800000</v>
      </c>
      <c r="H18" s="237"/>
      <c r="I18" s="80">
        <f>G18</f>
        <v>800000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800000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8000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800000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808000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179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5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229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44588</v>
      </c>
      <c r="C18" s="81" t="s">
        <v>230</v>
      </c>
      <c r="D18" s="63" t="s">
        <v>232</v>
      </c>
      <c r="E18" s="63" t="s">
        <v>231</v>
      </c>
      <c r="F18" s="21">
        <v>1</v>
      </c>
      <c r="G18" s="236">
        <v>700000</v>
      </c>
      <c r="H18" s="237"/>
      <c r="I18" s="80">
        <f>G18</f>
        <v>700000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700000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7000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700000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707000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233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234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44588</v>
      </c>
      <c r="C18" s="81" t="s">
        <v>235</v>
      </c>
      <c r="D18" s="63" t="s">
        <v>236</v>
      </c>
      <c r="E18" s="63" t="s">
        <v>237</v>
      </c>
      <c r="F18" s="21">
        <v>1</v>
      </c>
      <c r="G18" s="236">
        <v>900000</v>
      </c>
      <c r="H18" s="237"/>
      <c r="I18" s="80">
        <f>G18</f>
        <v>900000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9000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909000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134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4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238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44590</v>
      </c>
      <c r="C18" s="81" t="s">
        <v>239</v>
      </c>
      <c r="D18" s="63" t="s">
        <v>240</v>
      </c>
      <c r="E18" s="63" t="s">
        <v>241</v>
      </c>
      <c r="F18" s="21">
        <v>1</v>
      </c>
      <c r="G18" s="236">
        <v>700000</v>
      </c>
      <c r="H18" s="237"/>
      <c r="I18" s="80">
        <f>G18</f>
        <v>700000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700000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7000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700000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707000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233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4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242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63" x14ac:dyDescent="0.25">
      <c r="A18" s="16">
        <v>1</v>
      </c>
      <c r="B18" s="52">
        <v>44588</v>
      </c>
      <c r="C18" s="81" t="s">
        <v>243</v>
      </c>
      <c r="D18" s="63" t="s">
        <v>244</v>
      </c>
      <c r="E18" s="63" t="s">
        <v>132</v>
      </c>
      <c r="F18" s="21">
        <v>1</v>
      </c>
      <c r="G18" s="236">
        <v>1000000</v>
      </c>
      <c r="H18" s="237"/>
      <c r="I18" s="80">
        <f>G18</f>
        <v>1000000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1000000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10000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1000000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1010000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245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246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63" x14ac:dyDescent="0.25">
      <c r="A18" s="16">
        <v>1</v>
      </c>
      <c r="B18" s="52">
        <v>44591</v>
      </c>
      <c r="C18" s="81" t="s">
        <v>247</v>
      </c>
      <c r="D18" s="63" t="s">
        <v>248</v>
      </c>
      <c r="E18" s="63" t="s">
        <v>174</v>
      </c>
      <c r="F18" s="21">
        <v>1</v>
      </c>
      <c r="G18" s="236">
        <v>900000</v>
      </c>
      <c r="H18" s="237"/>
      <c r="I18" s="80">
        <f>G18</f>
        <v>900000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9000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909000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134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4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249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44581</v>
      </c>
      <c r="C18" s="81" t="s">
        <v>250</v>
      </c>
      <c r="D18" s="63" t="s">
        <v>251</v>
      </c>
      <c r="E18" s="63" t="s">
        <v>252</v>
      </c>
      <c r="F18" s="21">
        <v>1</v>
      </c>
      <c r="G18" s="236">
        <v>12800000</v>
      </c>
      <c r="H18" s="237"/>
      <c r="I18" s="80">
        <f>G18</f>
        <v>12800000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12800000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128000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>
        <f>I19*50%</f>
        <v>6400000</v>
      </c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6400000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6528000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253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254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63" x14ac:dyDescent="0.25">
      <c r="A18" s="16">
        <v>1</v>
      </c>
      <c r="B18" s="52">
        <v>44585</v>
      </c>
      <c r="C18" s="81" t="s">
        <v>255</v>
      </c>
      <c r="D18" s="63" t="s">
        <v>256</v>
      </c>
      <c r="E18" s="63" t="s">
        <v>75</v>
      </c>
      <c r="F18" s="21">
        <v>1</v>
      </c>
      <c r="G18" s="236">
        <v>800000</v>
      </c>
      <c r="H18" s="237"/>
      <c r="I18" s="80">
        <f>G18</f>
        <v>800000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800000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8000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800000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808000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179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7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257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63" x14ac:dyDescent="0.25">
      <c r="A18" s="16">
        <v>1</v>
      </c>
      <c r="B18" s="52">
        <v>44586</v>
      </c>
      <c r="C18" s="81" t="s">
        <v>258</v>
      </c>
      <c r="D18" s="63" t="s">
        <v>259</v>
      </c>
      <c r="E18" s="63" t="s">
        <v>260</v>
      </c>
      <c r="F18" s="21">
        <v>1</v>
      </c>
      <c r="G18" s="236">
        <v>9800000</v>
      </c>
      <c r="H18" s="237"/>
      <c r="I18" s="80">
        <f>G18</f>
        <v>9800000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9800000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98000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>
        <f>I19*50%</f>
        <v>4900000</v>
      </c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4900000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4998000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261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2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262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44588</v>
      </c>
      <c r="C18" s="81" t="s">
        <v>263</v>
      </c>
      <c r="D18" s="63" t="s">
        <v>264</v>
      </c>
      <c r="E18" s="63" t="s">
        <v>265</v>
      </c>
      <c r="F18" s="21">
        <v>1</v>
      </c>
      <c r="G18" s="236">
        <v>900000</v>
      </c>
      <c r="H18" s="237"/>
      <c r="I18" s="80">
        <f>G18</f>
        <v>900000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900000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9000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900000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909000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134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4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140625" style="2" customWidth="1"/>
    <col min="3" max="3" width="10" style="2" customWidth="1"/>
    <col min="4" max="4" width="29.85546875" style="2" customWidth="1"/>
    <col min="5" max="5" width="13.85546875" style="2" customWidth="1"/>
    <col min="6" max="6" width="5.28515625" style="2" customWidth="1"/>
    <col min="7" max="7" width="14.140625" style="3" bestFit="1" customWidth="1"/>
    <col min="8" max="8" width="1.5703125" style="3" customWidth="1"/>
    <col min="9" max="9" width="18.8554687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19.5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129</v>
      </c>
      <c r="G12" s="3" t="s">
        <v>9</v>
      </c>
      <c r="H12" s="7" t="s">
        <v>10</v>
      </c>
      <c r="I12" s="8" t="s">
        <v>266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219</v>
      </c>
    </row>
    <row r="15" spans="1:9" x14ac:dyDescent="0.25">
      <c r="A15" s="2" t="s">
        <v>16</v>
      </c>
      <c r="B15" s="8" t="s">
        <v>43</v>
      </c>
      <c r="C15" s="8"/>
      <c r="I15" s="10" t="s">
        <v>130</v>
      </c>
    </row>
    <row r="16" spans="1:9" ht="16.5" thickBot="1" x14ac:dyDescent="0.3"/>
    <row r="17" spans="1:17" x14ac:dyDescent="0.25">
      <c r="A17" s="12" t="s">
        <v>18</v>
      </c>
      <c r="B17" s="92" t="s">
        <v>19</v>
      </c>
      <c r="C17" s="92" t="s">
        <v>20</v>
      </c>
      <c r="D17" s="92" t="s">
        <v>21</v>
      </c>
      <c r="E17" s="92" t="s">
        <v>22</v>
      </c>
      <c r="F17" s="89" t="s">
        <v>131</v>
      </c>
      <c r="G17" s="218" t="s">
        <v>25</v>
      </c>
      <c r="H17" s="219"/>
      <c r="I17" s="15" t="s">
        <v>26</v>
      </c>
    </row>
    <row r="18" spans="1:17" ht="78.75" x14ac:dyDescent="0.25">
      <c r="A18" s="16">
        <v>1</v>
      </c>
      <c r="B18" s="52">
        <v>44588</v>
      </c>
      <c r="C18" s="81" t="s">
        <v>267</v>
      </c>
      <c r="D18" s="63" t="s">
        <v>268</v>
      </c>
      <c r="E18" s="63" t="s">
        <v>138</v>
      </c>
      <c r="F18" s="21">
        <v>1</v>
      </c>
      <c r="G18" s="236">
        <v>1100000</v>
      </c>
      <c r="H18" s="237"/>
      <c r="I18" s="80">
        <f>G18</f>
        <v>1100000</v>
      </c>
      <c r="K18"/>
    </row>
    <row r="19" spans="1:17" ht="16.5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SUM(I18:I18)</f>
        <v>1100000</v>
      </c>
      <c r="K19" s="2" t="s">
        <v>61</v>
      </c>
    </row>
    <row r="20" spans="1:17" x14ac:dyDescent="0.25">
      <c r="A20" s="229"/>
      <c r="B20" s="229"/>
      <c r="C20" s="90"/>
      <c r="D20" s="90"/>
      <c r="E20" s="90"/>
      <c r="F20" s="90"/>
      <c r="G20" s="28"/>
      <c r="H20" s="28"/>
      <c r="I20" s="25"/>
    </row>
    <row r="21" spans="1:17" x14ac:dyDescent="0.25">
      <c r="A21" s="90"/>
      <c r="B21" s="90"/>
      <c r="C21" s="90"/>
      <c r="D21" s="90"/>
      <c r="E21" s="90"/>
      <c r="F21" s="90"/>
      <c r="G21" s="29" t="s">
        <v>30</v>
      </c>
      <c r="H21" s="26" t="e">
        <f>#REF!*1%</f>
        <v>#REF!</v>
      </c>
      <c r="I21" s="25">
        <f>I19*1%</f>
        <v>11000</v>
      </c>
    </row>
    <row r="22" spans="1:17" x14ac:dyDescent="0.25">
      <c r="A22" s="90"/>
      <c r="B22" s="90"/>
      <c r="C22" s="90"/>
      <c r="D22" s="90"/>
      <c r="E22" s="90"/>
      <c r="F22" s="90"/>
      <c r="G22" s="29" t="s">
        <v>133</v>
      </c>
      <c r="H22" s="25">
        <f>H20*10%</f>
        <v>0</v>
      </c>
      <c r="I22" s="25"/>
    </row>
    <row r="23" spans="1:17" ht="16.5" thickBot="1" x14ac:dyDescent="0.3">
      <c r="E23" s="1"/>
      <c r="F23" s="1"/>
      <c r="G23" s="64" t="s">
        <v>49</v>
      </c>
      <c r="H23" s="33">
        <v>0</v>
      </c>
      <c r="I23" s="33">
        <f>I19-I22</f>
        <v>1100000</v>
      </c>
      <c r="Q23" s="2" t="s">
        <v>61</v>
      </c>
    </row>
    <row r="24" spans="1:17" x14ac:dyDescent="0.25">
      <c r="E24" s="1"/>
      <c r="F24" s="1"/>
      <c r="G24" s="34" t="s">
        <v>32</v>
      </c>
      <c r="H24" s="35" t="e">
        <f>H19+H21</f>
        <v>#REF!</v>
      </c>
      <c r="I24" s="35">
        <f>I23+I21</f>
        <v>1111000</v>
      </c>
    </row>
    <row r="25" spans="1:17" x14ac:dyDescent="0.25">
      <c r="E25" s="1"/>
      <c r="F25" s="1"/>
      <c r="G25" s="34"/>
      <c r="H25" s="35"/>
      <c r="I25" s="35"/>
    </row>
    <row r="26" spans="1:17" x14ac:dyDescent="0.25">
      <c r="A26" s="1" t="s">
        <v>157</v>
      </c>
      <c r="D26" s="1"/>
      <c r="E26" s="1"/>
      <c r="F26" s="1"/>
      <c r="G26" s="34"/>
      <c r="H26" s="34"/>
      <c r="I26" s="35"/>
    </row>
    <row r="27" spans="1:17" x14ac:dyDescent="0.25">
      <c r="A27" s="36"/>
      <c r="D27" s="1"/>
      <c r="E27" s="1"/>
      <c r="F27" s="1"/>
      <c r="G27" s="34"/>
      <c r="H27" s="34"/>
      <c r="I27" s="35"/>
    </row>
    <row r="28" spans="1:17" x14ac:dyDescent="0.25">
      <c r="D28" s="1"/>
      <c r="E28" s="1"/>
      <c r="F28" s="1"/>
      <c r="G28" s="34"/>
      <c r="H28" s="34"/>
      <c r="I28" s="35"/>
    </row>
    <row r="29" spans="1:17" x14ac:dyDescent="0.25">
      <c r="A29" s="37" t="s">
        <v>33</v>
      </c>
    </row>
    <row r="30" spans="1:17" x14ac:dyDescent="0.25">
      <c r="A30" s="38" t="s">
        <v>34</v>
      </c>
      <c r="B30" s="39"/>
      <c r="C30" s="39"/>
      <c r="D30" s="11"/>
      <c r="E30" s="11"/>
      <c r="F30" s="11"/>
    </row>
    <row r="31" spans="1:17" x14ac:dyDescent="0.25">
      <c r="A31" s="38" t="s">
        <v>35</v>
      </c>
      <c r="B31" s="39"/>
      <c r="C31" s="39"/>
      <c r="D31" s="11"/>
      <c r="E31" s="11"/>
      <c r="F31" s="11"/>
    </row>
    <row r="32" spans="1:17" x14ac:dyDescent="0.25">
      <c r="A32" s="40" t="s">
        <v>36</v>
      </c>
      <c r="B32" s="41"/>
      <c r="C32" s="41"/>
      <c r="D32" s="11"/>
      <c r="E32" s="11"/>
      <c r="F32" s="11"/>
    </row>
    <row r="33" spans="1:9" x14ac:dyDescent="0.25">
      <c r="A33" s="43" t="s">
        <v>0</v>
      </c>
      <c r="B33" s="44"/>
      <c r="C33" s="44"/>
      <c r="D33" s="11"/>
      <c r="E33" s="11"/>
      <c r="F33" s="11"/>
    </row>
    <row r="34" spans="1:9" x14ac:dyDescent="0.25">
      <c r="A34" s="65"/>
      <c r="B34" s="65"/>
      <c r="C34" s="65"/>
    </row>
    <row r="35" spans="1:9" x14ac:dyDescent="0.25">
      <c r="A35" s="45"/>
      <c r="B35" s="45"/>
      <c r="C35" s="45"/>
    </row>
    <row r="36" spans="1:9" x14ac:dyDescent="0.25">
      <c r="G36" s="47" t="s">
        <v>52</v>
      </c>
      <c r="H36" s="212" t="str">
        <f>+I13</f>
        <v xml:space="preserve"> 09 Februari 2022</v>
      </c>
      <c r="I36" s="213"/>
    </row>
    <row r="43" spans="1:9" x14ac:dyDescent="0.25">
      <c r="G43" s="214" t="s">
        <v>38</v>
      </c>
      <c r="H43" s="214"/>
      <c r="I43" s="214"/>
    </row>
  </sheetData>
  <mergeCells count="7">
    <mergeCell ref="G43:I43"/>
    <mergeCell ref="A10:I10"/>
    <mergeCell ref="G17:H17"/>
    <mergeCell ref="G18:H18"/>
    <mergeCell ref="A19:H19"/>
    <mergeCell ref="A20:B20"/>
    <mergeCell ref="H36:I36"/>
  </mergeCells>
  <pageMargins left="0.3" right="0" top="0.75" bottom="0.75" header="0.3" footer="0.3"/>
  <pageSetup scale="90" orientation="portrait" horizontalDpi="4294967293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3"/>
  <sheetViews>
    <sheetView topLeftCell="A10" workbookViewId="0">
      <selection activeCell="F24" sqref="F24"/>
    </sheetView>
  </sheetViews>
  <sheetFormatPr defaultRowHeight="15" x14ac:dyDescent="0.25"/>
  <cols>
    <col min="1" max="1" width="4.85546875" customWidth="1"/>
    <col min="2" max="2" width="10.28515625" customWidth="1"/>
    <col min="3" max="3" width="8.7109375" customWidth="1"/>
    <col min="4" max="4" width="24" customWidth="1"/>
    <col min="5" max="5" width="12.7109375" customWidth="1"/>
    <col min="6" max="6" width="6" customWidth="1"/>
    <col min="7" max="7" width="5.140625" customWidth="1"/>
    <col min="8" max="8" width="13.28515625" style="101" customWidth="1"/>
    <col min="9" max="9" width="1.5703125" style="101" customWidth="1"/>
    <col min="10" max="10" width="18.140625" customWidth="1"/>
  </cols>
  <sheetData>
    <row r="2" spans="1:16" x14ac:dyDescent="0.25">
      <c r="A2" s="100" t="s">
        <v>0</v>
      </c>
      <c r="B2" s="100"/>
      <c r="C2" s="100"/>
    </row>
    <row r="3" spans="1:16" x14ac:dyDescent="0.25">
      <c r="A3" s="4" t="s">
        <v>1</v>
      </c>
      <c r="B3" s="5"/>
      <c r="C3" s="5"/>
    </row>
    <row r="4" spans="1:16" x14ac:dyDescent="0.25">
      <c r="A4" s="4" t="s">
        <v>2</v>
      </c>
      <c r="B4" s="5"/>
      <c r="C4" s="5"/>
    </row>
    <row r="5" spans="1:16" x14ac:dyDescent="0.25">
      <c r="A5" s="4" t="s">
        <v>3</v>
      </c>
      <c r="B5" s="5"/>
      <c r="C5" s="5"/>
    </row>
    <row r="6" spans="1:16" x14ac:dyDescent="0.25">
      <c r="A6" s="4" t="s">
        <v>4</v>
      </c>
      <c r="B6" s="5"/>
      <c r="C6" s="5"/>
      <c r="D6" s="5"/>
    </row>
    <row r="7" spans="1:16" x14ac:dyDescent="0.25">
      <c r="A7" s="4" t="s">
        <v>5</v>
      </c>
      <c r="B7" s="5"/>
      <c r="C7" s="5"/>
      <c r="D7" s="5"/>
    </row>
    <row r="9" spans="1:16" ht="15.75" thickBot="1" x14ac:dyDescent="0.3">
      <c r="A9" s="102"/>
      <c r="B9" s="102"/>
      <c r="C9" s="102"/>
      <c r="D9" s="102"/>
      <c r="E9" s="102"/>
      <c r="F9" s="102"/>
      <c r="G9" s="102"/>
      <c r="H9" s="103"/>
      <c r="I9" s="103"/>
      <c r="J9" s="102"/>
    </row>
    <row r="10" spans="1:16" ht="24" thickBot="1" x14ac:dyDescent="0.4">
      <c r="A10" s="243" t="s">
        <v>6</v>
      </c>
      <c r="B10" s="244"/>
      <c r="C10" s="244"/>
      <c r="D10" s="244"/>
      <c r="E10" s="244"/>
      <c r="F10" s="244"/>
      <c r="G10" s="244"/>
      <c r="H10" s="244"/>
      <c r="I10" s="244"/>
      <c r="J10" s="245"/>
    </row>
    <row r="12" spans="1:16" ht="15.75" x14ac:dyDescent="0.25">
      <c r="A12" t="s">
        <v>7</v>
      </c>
      <c r="B12" t="s">
        <v>269</v>
      </c>
      <c r="H12" s="101" t="s">
        <v>9</v>
      </c>
      <c r="I12" s="104" t="s">
        <v>10</v>
      </c>
      <c r="J12" s="8" t="s">
        <v>284</v>
      </c>
    </row>
    <row r="13" spans="1:16" ht="15.75" x14ac:dyDescent="0.25">
      <c r="B13" s="105" t="s">
        <v>270</v>
      </c>
      <c r="C13" s="105"/>
      <c r="E13" s="105"/>
      <c r="H13" s="101" t="s">
        <v>12</v>
      </c>
      <c r="I13" s="104" t="s">
        <v>10</v>
      </c>
      <c r="J13" s="9" t="s">
        <v>199</v>
      </c>
      <c r="P13" t="s">
        <v>61</v>
      </c>
    </row>
    <row r="14" spans="1:16" ht="15.75" x14ac:dyDescent="0.25">
      <c r="B14" s="105" t="s">
        <v>271</v>
      </c>
      <c r="C14" s="105"/>
      <c r="E14" s="105"/>
      <c r="H14" s="101" t="s">
        <v>13</v>
      </c>
      <c r="I14" s="104" t="s">
        <v>10</v>
      </c>
      <c r="J14" s="106" t="s">
        <v>274</v>
      </c>
    </row>
    <row r="15" spans="1:16" x14ac:dyDescent="0.25">
      <c r="B15" s="105"/>
      <c r="C15" s="105"/>
      <c r="E15" s="105"/>
      <c r="H15" s="101" t="s">
        <v>15</v>
      </c>
      <c r="I15" s="101" t="s">
        <v>10</v>
      </c>
      <c r="J15" s="107" t="s">
        <v>275</v>
      </c>
    </row>
    <row r="16" spans="1:16" x14ac:dyDescent="0.25">
      <c r="B16" s="105"/>
      <c r="C16" s="105"/>
      <c r="E16" s="105"/>
      <c r="J16" s="108"/>
    </row>
    <row r="17" spans="1:10" x14ac:dyDescent="0.25">
      <c r="A17" t="s">
        <v>16</v>
      </c>
      <c r="B17" t="s">
        <v>43</v>
      </c>
    </row>
    <row r="18" spans="1:10" ht="11.25" customHeight="1" thickBot="1" x14ac:dyDescent="0.3"/>
    <row r="19" spans="1:10" x14ac:dyDescent="0.25">
      <c r="A19" s="109" t="s">
        <v>18</v>
      </c>
      <c r="B19" s="110" t="s">
        <v>19</v>
      </c>
      <c r="C19" s="110" t="s">
        <v>20</v>
      </c>
      <c r="D19" s="110" t="s">
        <v>21</v>
      </c>
      <c r="E19" s="110" t="s">
        <v>22</v>
      </c>
      <c r="F19" s="110" t="s">
        <v>23</v>
      </c>
      <c r="G19" s="110" t="s">
        <v>24</v>
      </c>
      <c r="H19" s="246" t="s">
        <v>25</v>
      </c>
      <c r="I19" s="247"/>
      <c r="J19" s="111" t="s">
        <v>26</v>
      </c>
    </row>
    <row r="20" spans="1:10" ht="58.5" customHeight="1" x14ac:dyDescent="0.25">
      <c r="A20" s="112">
        <v>1</v>
      </c>
      <c r="B20" s="113">
        <v>44586</v>
      </c>
      <c r="C20" s="114">
        <v>404513</v>
      </c>
      <c r="D20" s="115" t="s">
        <v>276</v>
      </c>
      <c r="E20" s="115" t="s">
        <v>277</v>
      </c>
      <c r="F20" s="116">
        <v>1</v>
      </c>
      <c r="G20" s="116">
        <v>3</v>
      </c>
      <c r="H20" s="248">
        <v>2400000</v>
      </c>
      <c r="I20" s="249"/>
      <c r="J20" s="117">
        <f>H20</f>
        <v>2400000</v>
      </c>
    </row>
    <row r="21" spans="1:10" ht="29.25" customHeight="1" thickBot="1" x14ac:dyDescent="0.3">
      <c r="A21" s="250" t="s">
        <v>29</v>
      </c>
      <c r="B21" s="251"/>
      <c r="C21" s="251"/>
      <c r="D21" s="251"/>
      <c r="E21" s="251"/>
      <c r="F21" s="251"/>
      <c r="G21" s="251"/>
      <c r="H21" s="251"/>
      <c r="I21" s="252"/>
      <c r="J21" s="118">
        <f>SUM(J20:J20)</f>
        <v>2400000</v>
      </c>
    </row>
    <row r="22" spans="1:10" ht="8.25" customHeight="1" x14ac:dyDescent="0.25">
      <c r="A22" s="253"/>
      <c r="B22" s="253"/>
      <c r="C22" s="253"/>
      <c r="D22" s="253"/>
      <c r="E22" s="253"/>
      <c r="F22" s="119"/>
      <c r="G22" s="119"/>
      <c r="H22" s="120"/>
      <c r="I22" s="120"/>
      <c r="J22" s="121"/>
    </row>
    <row r="23" spans="1:10" ht="18" customHeight="1" x14ac:dyDescent="0.25">
      <c r="A23" s="122"/>
      <c r="B23" s="122"/>
      <c r="C23" s="122"/>
      <c r="D23" s="122"/>
      <c r="E23" s="122"/>
      <c r="F23" s="119"/>
      <c r="G23" s="119"/>
      <c r="H23" s="123" t="s">
        <v>272</v>
      </c>
      <c r="I23" s="120"/>
      <c r="J23" s="121">
        <f>J21*1%</f>
        <v>24000</v>
      </c>
    </row>
    <row r="24" spans="1:10" ht="18" customHeight="1" thickBot="1" x14ac:dyDescent="0.3">
      <c r="A24" s="119"/>
      <c r="B24" s="119"/>
      <c r="C24" s="119"/>
      <c r="D24" s="119"/>
      <c r="E24" s="119"/>
      <c r="F24" s="119"/>
      <c r="G24" s="119"/>
      <c r="H24" s="124" t="s">
        <v>273</v>
      </c>
      <c r="I24" s="124"/>
      <c r="J24" s="125">
        <f>J21*2%</f>
        <v>48000</v>
      </c>
    </row>
    <row r="25" spans="1:10" x14ac:dyDescent="0.25">
      <c r="F25" s="100"/>
      <c r="G25" s="100"/>
      <c r="H25" s="126" t="s">
        <v>32</v>
      </c>
      <c r="I25" s="126"/>
      <c r="J25" s="127">
        <f>J21+J23-J24</f>
        <v>2376000</v>
      </c>
    </row>
    <row r="26" spans="1:10" ht="7.5" customHeight="1" x14ac:dyDescent="0.25">
      <c r="F26" s="100"/>
      <c r="G26" s="100"/>
      <c r="H26" s="126"/>
      <c r="I26" s="126"/>
      <c r="J26" s="127"/>
    </row>
    <row r="27" spans="1:10" ht="21" customHeight="1" x14ac:dyDescent="0.25">
      <c r="A27" s="128" t="s">
        <v>278</v>
      </c>
      <c r="B27" s="100"/>
      <c r="C27" s="100"/>
      <c r="F27" s="100"/>
      <c r="G27" s="100"/>
      <c r="H27" s="126"/>
      <c r="I27" s="126"/>
      <c r="J27" s="127"/>
    </row>
    <row r="28" spans="1:10" ht="6.75" customHeight="1" x14ac:dyDescent="0.25">
      <c r="F28" s="100"/>
      <c r="G28" s="100"/>
      <c r="H28" s="126"/>
      <c r="I28" s="126"/>
      <c r="J28" s="127"/>
    </row>
    <row r="29" spans="1:10" ht="15.75" x14ac:dyDescent="0.25">
      <c r="A29" s="37" t="s">
        <v>33</v>
      </c>
      <c r="B29" s="129"/>
      <c r="C29" s="129"/>
      <c r="D29" s="129"/>
    </row>
    <row r="30" spans="1:10" ht="15.75" x14ac:dyDescent="0.25">
      <c r="A30" s="38" t="s">
        <v>34</v>
      </c>
      <c r="B30" s="100"/>
      <c r="C30" s="100"/>
      <c r="D30" s="100"/>
    </row>
    <row r="31" spans="1:10" ht="15.75" x14ac:dyDescent="0.25">
      <c r="A31" s="38" t="s">
        <v>35</v>
      </c>
      <c r="B31" s="100"/>
      <c r="C31" s="100"/>
      <c r="D31" s="100"/>
    </row>
    <row r="32" spans="1:10" ht="15.75" x14ac:dyDescent="0.25">
      <c r="A32" s="40" t="s">
        <v>36</v>
      </c>
      <c r="B32" s="130"/>
      <c r="C32" s="130"/>
      <c r="D32" s="131"/>
    </row>
    <row r="33" spans="1:10" ht="15.75" x14ac:dyDescent="0.25">
      <c r="A33" s="43" t="s">
        <v>0</v>
      </c>
      <c r="B33" s="132"/>
      <c r="C33" s="132"/>
      <c r="D33" s="132"/>
    </row>
    <row r="34" spans="1:10" x14ac:dyDescent="0.25">
      <c r="A34" s="131"/>
      <c r="B34" s="131"/>
      <c r="C34" s="131"/>
      <c r="D34" s="131"/>
    </row>
    <row r="35" spans="1:10" x14ac:dyDescent="0.25">
      <c r="A35" s="132"/>
      <c r="B35" s="132"/>
      <c r="C35" s="132"/>
      <c r="D35" s="132"/>
    </row>
    <row r="36" spans="1:10" x14ac:dyDescent="0.25">
      <c r="H36" s="133" t="s">
        <v>52</v>
      </c>
      <c r="I36" s="254" t="str">
        <f>+J13</f>
        <v xml:space="preserve"> 09 Februari 2022</v>
      </c>
      <c r="J36" s="255"/>
    </row>
    <row r="43" spans="1:10" ht="15.75" x14ac:dyDescent="0.25">
      <c r="H43" s="214" t="s">
        <v>38</v>
      </c>
      <c r="I43" s="214"/>
      <c r="J43" s="214"/>
    </row>
  </sheetData>
  <mergeCells count="7">
    <mergeCell ref="H43:J43"/>
    <mergeCell ref="A10:J10"/>
    <mergeCell ref="H19:I19"/>
    <mergeCell ref="H20:I20"/>
    <mergeCell ref="A21:I21"/>
    <mergeCell ref="A22:E22"/>
    <mergeCell ref="I36:J36"/>
  </mergeCells>
  <printOptions horizontalCentered="1"/>
  <pageMargins left="0.19685039370078741" right="3.937007874015748E-2" top="0.74803149606299213" bottom="0.74803149606299213" header="0.31496062992125984" footer="0.31496062992125984"/>
  <pageSetup paperSize="9" scale="90" orientation="portrait" horizontalDpi="4294967293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3"/>
  <sheetViews>
    <sheetView topLeftCell="A25" workbookViewId="0">
      <selection activeCell="F46" sqref="F46"/>
    </sheetView>
  </sheetViews>
  <sheetFormatPr defaultRowHeight="15" x14ac:dyDescent="0.25"/>
  <cols>
    <col min="1" max="1" width="4.85546875" customWidth="1"/>
    <col min="2" max="2" width="10.28515625" customWidth="1"/>
    <col min="3" max="3" width="8.7109375" customWidth="1"/>
    <col min="4" max="4" width="24" customWidth="1"/>
    <col min="5" max="5" width="12.7109375" customWidth="1"/>
    <col min="6" max="6" width="6" customWidth="1"/>
    <col min="7" max="7" width="5.140625" customWidth="1"/>
    <col min="8" max="8" width="13.28515625" style="101" customWidth="1"/>
    <col min="9" max="9" width="1.5703125" style="101" customWidth="1"/>
    <col min="10" max="10" width="18.140625" customWidth="1"/>
  </cols>
  <sheetData>
    <row r="2" spans="1:16" x14ac:dyDescent="0.25">
      <c r="A2" s="100" t="s">
        <v>0</v>
      </c>
      <c r="B2" s="100"/>
      <c r="C2" s="100"/>
    </row>
    <row r="3" spans="1:16" x14ac:dyDescent="0.25">
      <c r="A3" s="4" t="s">
        <v>1</v>
      </c>
      <c r="B3" s="5"/>
      <c r="C3" s="5"/>
    </row>
    <row r="4" spans="1:16" x14ac:dyDescent="0.25">
      <c r="A4" s="4" t="s">
        <v>2</v>
      </c>
      <c r="B4" s="5"/>
      <c r="C4" s="5"/>
    </row>
    <row r="5" spans="1:16" x14ac:dyDescent="0.25">
      <c r="A5" s="4" t="s">
        <v>3</v>
      </c>
      <c r="B5" s="5"/>
      <c r="C5" s="5"/>
    </row>
    <row r="6" spans="1:16" x14ac:dyDescent="0.25">
      <c r="A6" s="4" t="s">
        <v>4</v>
      </c>
      <c r="B6" s="5"/>
      <c r="C6" s="5"/>
      <c r="D6" s="5"/>
    </row>
    <row r="7" spans="1:16" x14ac:dyDescent="0.25">
      <c r="A7" s="4" t="s">
        <v>5</v>
      </c>
      <c r="B7" s="5"/>
      <c r="C7" s="5"/>
      <c r="D7" s="5"/>
    </row>
    <row r="9" spans="1:16" ht="15.75" thickBot="1" x14ac:dyDescent="0.3">
      <c r="A9" s="102"/>
      <c r="B9" s="102"/>
      <c r="C9" s="102"/>
      <c r="D9" s="102"/>
      <c r="E9" s="102"/>
      <c r="F9" s="102"/>
      <c r="G9" s="102"/>
      <c r="H9" s="103"/>
      <c r="I9" s="103"/>
      <c r="J9" s="102"/>
    </row>
    <row r="10" spans="1:16" ht="24" thickBot="1" x14ac:dyDescent="0.4">
      <c r="A10" s="243" t="s">
        <v>6</v>
      </c>
      <c r="B10" s="244"/>
      <c r="C10" s="244"/>
      <c r="D10" s="244"/>
      <c r="E10" s="244"/>
      <c r="F10" s="244"/>
      <c r="G10" s="244"/>
      <c r="H10" s="244"/>
      <c r="I10" s="244"/>
      <c r="J10" s="245"/>
    </row>
    <row r="12" spans="1:16" ht="15.75" x14ac:dyDescent="0.25">
      <c r="A12" t="s">
        <v>7</v>
      </c>
      <c r="B12" t="s">
        <v>269</v>
      </c>
      <c r="H12" s="101" t="s">
        <v>9</v>
      </c>
      <c r="I12" s="104" t="s">
        <v>10</v>
      </c>
      <c r="J12" s="8" t="s">
        <v>279</v>
      </c>
    </row>
    <row r="13" spans="1:16" ht="15.75" x14ac:dyDescent="0.25">
      <c r="B13" s="105" t="s">
        <v>270</v>
      </c>
      <c r="C13" s="105"/>
      <c r="E13" s="105"/>
      <c r="H13" s="101" t="s">
        <v>12</v>
      </c>
      <c r="I13" s="104" t="s">
        <v>10</v>
      </c>
      <c r="J13" s="9" t="s">
        <v>199</v>
      </c>
      <c r="P13" t="s">
        <v>61</v>
      </c>
    </row>
    <row r="14" spans="1:16" ht="15.75" x14ac:dyDescent="0.25">
      <c r="B14" s="105" t="s">
        <v>271</v>
      </c>
      <c r="C14" s="105"/>
      <c r="E14" s="105"/>
      <c r="H14" s="101" t="s">
        <v>13</v>
      </c>
      <c r="I14" s="104" t="s">
        <v>10</v>
      </c>
      <c r="J14" s="106" t="s">
        <v>274</v>
      </c>
    </row>
    <row r="15" spans="1:16" x14ac:dyDescent="0.25">
      <c r="B15" s="105"/>
      <c r="C15" s="105"/>
      <c r="E15" s="105"/>
      <c r="H15" s="101" t="s">
        <v>15</v>
      </c>
      <c r="I15" s="101" t="s">
        <v>10</v>
      </c>
      <c r="J15" s="107" t="s">
        <v>280</v>
      </c>
    </row>
    <row r="16" spans="1:16" x14ac:dyDescent="0.25">
      <c r="B16" s="105"/>
      <c r="C16" s="105"/>
      <c r="E16" s="105"/>
      <c r="J16" s="108"/>
    </row>
    <row r="17" spans="1:10" x14ac:dyDescent="0.25">
      <c r="A17" t="s">
        <v>16</v>
      </c>
      <c r="B17" t="s">
        <v>43</v>
      </c>
    </row>
    <row r="18" spans="1:10" ht="11.25" customHeight="1" thickBot="1" x14ac:dyDescent="0.3"/>
    <row r="19" spans="1:10" x14ac:dyDescent="0.25">
      <c r="A19" s="109" t="s">
        <v>18</v>
      </c>
      <c r="B19" s="110" t="s">
        <v>19</v>
      </c>
      <c r="C19" s="110" t="s">
        <v>20</v>
      </c>
      <c r="D19" s="110" t="s">
        <v>21</v>
      </c>
      <c r="E19" s="110" t="s">
        <v>22</v>
      </c>
      <c r="F19" s="110" t="s">
        <v>23</v>
      </c>
      <c r="G19" s="110" t="s">
        <v>24</v>
      </c>
      <c r="H19" s="246" t="s">
        <v>25</v>
      </c>
      <c r="I19" s="247"/>
      <c r="J19" s="111" t="s">
        <v>26</v>
      </c>
    </row>
    <row r="20" spans="1:10" ht="58.5" customHeight="1" x14ac:dyDescent="0.25">
      <c r="A20" s="112">
        <v>1</v>
      </c>
      <c r="B20" s="113">
        <v>44596</v>
      </c>
      <c r="C20" s="114">
        <v>404512</v>
      </c>
      <c r="D20" s="115" t="s">
        <v>281</v>
      </c>
      <c r="E20" s="115" t="s">
        <v>282</v>
      </c>
      <c r="F20" s="116">
        <v>1</v>
      </c>
      <c r="G20" s="116">
        <v>3</v>
      </c>
      <c r="H20" s="248">
        <v>1300000</v>
      </c>
      <c r="I20" s="249"/>
      <c r="J20" s="117">
        <f>H20</f>
        <v>1300000</v>
      </c>
    </row>
    <row r="21" spans="1:10" ht="29.25" customHeight="1" thickBot="1" x14ac:dyDescent="0.3">
      <c r="A21" s="250" t="s">
        <v>29</v>
      </c>
      <c r="B21" s="251"/>
      <c r="C21" s="251"/>
      <c r="D21" s="251"/>
      <c r="E21" s="251"/>
      <c r="F21" s="251"/>
      <c r="G21" s="251"/>
      <c r="H21" s="251"/>
      <c r="I21" s="252"/>
      <c r="J21" s="118">
        <f>SUM(J20:J20)</f>
        <v>1300000</v>
      </c>
    </row>
    <row r="22" spans="1:10" ht="8.25" customHeight="1" x14ac:dyDescent="0.25">
      <c r="A22" s="253"/>
      <c r="B22" s="253"/>
      <c r="C22" s="253"/>
      <c r="D22" s="253"/>
      <c r="E22" s="253"/>
      <c r="F22" s="119"/>
      <c r="G22" s="119"/>
      <c r="H22" s="120"/>
      <c r="I22" s="120"/>
      <c r="J22" s="121"/>
    </row>
    <row r="23" spans="1:10" ht="18" customHeight="1" x14ac:dyDescent="0.25">
      <c r="A23" s="122"/>
      <c r="B23" s="122"/>
      <c r="C23" s="122"/>
      <c r="D23" s="122"/>
      <c r="E23" s="122"/>
      <c r="F23" s="119"/>
      <c r="G23" s="119"/>
      <c r="H23" s="123" t="s">
        <v>272</v>
      </c>
      <c r="I23" s="120"/>
      <c r="J23" s="121">
        <f>J21*1%</f>
        <v>13000</v>
      </c>
    </row>
    <row r="24" spans="1:10" ht="18" customHeight="1" thickBot="1" x14ac:dyDescent="0.3">
      <c r="A24" s="119"/>
      <c r="B24" s="119"/>
      <c r="C24" s="119"/>
      <c r="D24" s="119"/>
      <c r="E24" s="119"/>
      <c r="F24" s="119"/>
      <c r="G24" s="119"/>
      <c r="H24" s="124" t="s">
        <v>273</v>
      </c>
      <c r="I24" s="124"/>
      <c r="J24" s="125">
        <f>J21*2%</f>
        <v>26000</v>
      </c>
    </row>
    <row r="25" spans="1:10" x14ac:dyDescent="0.25">
      <c r="F25" s="100"/>
      <c r="G25" s="100"/>
      <c r="H25" s="126" t="s">
        <v>32</v>
      </c>
      <c r="I25" s="126"/>
      <c r="J25" s="127">
        <f>J21+J23-J24</f>
        <v>1287000</v>
      </c>
    </row>
    <row r="26" spans="1:10" ht="7.5" customHeight="1" x14ac:dyDescent="0.25">
      <c r="F26" s="100"/>
      <c r="G26" s="100"/>
      <c r="H26" s="126"/>
      <c r="I26" s="126"/>
      <c r="J26" s="127"/>
    </row>
    <row r="27" spans="1:10" ht="21" customHeight="1" x14ac:dyDescent="0.25">
      <c r="A27" s="128" t="s">
        <v>283</v>
      </c>
      <c r="B27" s="100"/>
      <c r="C27" s="100"/>
      <c r="F27" s="100"/>
      <c r="G27" s="100"/>
      <c r="H27" s="126"/>
      <c r="I27" s="126"/>
      <c r="J27" s="127"/>
    </row>
    <row r="28" spans="1:10" ht="6.75" customHeight="1" x14ac:dyDescent="0.25">
      <c r="F28" s="100"/>
      <c r="G28" s="100"/>
      <c r="H28" s="126"/>
      <c r="I28" s="126"/>
      <c r="J28" s="127"/>
    </row>
    <row r="29" spans="1:10" ht="15.75" x14ac:dyDescent="0.25">
      <c r="A29" s="37" t="s">
        <v>33</v>
      </c>
      <c r="B29" s="129"/>
      <c r="C29" s="129"/>
      <c r="D29" s="129"/>
    </row>
    <row r="30" spans="1:10" ht="15.75" x14ac:dyDescent="0.25">
      <c r="A30" s="38" t="s">
        <v>34</v>
      </c>
      <c r="B30" s="100"/>
      <c r="C30" s="100"/>
      <c r="D30" s="100"/>
    </row>
    <row r="31" spans="1:10" ht="15.75" x14ac:dyDescent="0.25">
      <c r="A31" s="38" t="s">
        <v>35</v>
      </c>
      <c r="B31" s="100"/>
      <c r="C31" s="100"/>
      <c r="D31" s="100"/>
    </row>
    <row r="32" spans="1:10" ht="15.75" x14ac:dyDescent="0.25">
      <c r="A32" s="40" t="s">
        <v>36</v>
      </c>
      <c r="B32" s="130"/>
      <c r="C32" s="130"/>
      <c r="D32" s="131"/>
    </row>
    <row r="33" spans="1:10" ht="15.75" x14ac:dyDescent="0.25">
      <c r="A33" s="43" t="s">
        <v>0</v>
      </c>
      <c r="B33" s="132"/>
      <c r="C33" s="132"/>
      <c r="D33" s="132"/>
    </row>
    <row r="34" spans="1:10" x14ac:dyDescent="0.25">
      <c r="A34" s="131"/>
      <c r="B34" s="131"/>
      <c r="C34" s="131"/>
      <c r="D34" s="131"/>
    </row>
    <row r="35" spans="1:10" x14ac:dyDescent="0.25">
      <c r="A35" s="132"/>
      <c r="B35" s="132"/>
      <c r="C35" s="132"/>
      <c r="D35" s="132"/>
    </row>
    <row r="36" spans="1:10" x14ac:dyDescent="0.25">
      <c r="H36" s="133" t="s">
        <v>52</v>
      </c>
      <c r="I36" s="254" t="str">
        <f>+J13</f>
        <v xml:space="preserve"> 09 Februari 2022</v>
      </c>
      <c r="J36" s="255"/>
    </row>
    <row r="43" spans="1:10" ht="15.75" x14ac:dyDescent="0.25">
      <c r="H43" s="214" t="s">
        <v>38</v>
      </c>
      <c r="I43" s="214"/>
      <c r="J43" s="214"/>
    </row>
  </sheetData>
  <mergeCells count="7">
    <mergeCell ref="H43:J43"/>
    <mergeCell ref="A10:J10"/>
    <mergeCell ref="H19:I19"/>
    <mergeCell ref="H20:I20"/>
    <mergeCell ref="A21:I21"/>
    <mergeCell ref="A22:E22"/>
    <mergeCell ref="I36:J36"/>
  </mergeCells>
  <printOptions horizontalCentered="1"/>
  <pageMargins left="0.19685039370078741" right="3.937007874015748E-2" top="0.74803149606299213" bottom="0.74803149606299213" header="0.31496062992125984" footer="0.31496062992125984"/>
  <pageSetup paperSize="9" scale="90" orientation="portrait" horizontalDpi="4294967293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20" workbookViewId="0">
      <selection activeCell="I22" sqref="I2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285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287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286</v>
      </c>
    </row>
    <row r="17" spans="1:17" ht="16.5" thickBot="1" x14ac:dyDescent="0.3"/>
    <row r="18" spans="1:17" ht="20.100000000000001" customHeight="1" x14ac:dyDescent="0.25">
      <c r="A18" s="12" t="s">
        <v>18</v>
      </c>
      <c r="B18" s="95" t="s">
        <v>19</v>
      </c>
      <c r="C18" s="95" t="s">
        <v>20</v>
      </c>
      <c r="D18" s="95" t="s">
        <v>21</v>
      </c>
      <c r="E18" s="95" t="s">
        <v>22</v>
      </c>
      <c r="F18" s="93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44596</v>
      </c>
      <c r="C19" s="53">
        <v>403059</v>
      </c>
      <c r="D19" s="63" t="s">
        <v>66</v>
      </c>
      <c r="E19" s="63" t="s">
        <v>67</v>
      </c>
      <c r="F19" s="56">
        <v>36</v>
      </c>
      <c r="G19" s="220">
        <v>2029703</v>
      </c>
      <c r="H19" s="221"/>
      <c r="I19" s="224">
        <f>G19</f>
        <v>2029703</v>
      </c>
    </row>
    <row r="20" spans="1:17" ht="53.25" customHeight="1" x14ac:dyDescent="0.25">
      <c r="A20" s="16">
        <v>2</v>
      </c>
      <c r="B20" s="52">
        <v>44596</v>
      </c>
      <c r="C20" s="53">
        <v>403060</v>
      </c>
      <c r="D20" s="63" t="s">
        <v>65</v>
      </c>
      <c r="E20" s="63" t="s">
        <v>67</v>
      </c>
      <c r="F20" s="56">
        <v>86</v>
      </c>
      <c r="G20" s="222"/>
      <c r="H20" s="223"/>
      <c r="I20" s="225"/>
      <c r="L20" s="2">
        <f>2050000/1.01</f>
        <v>2029702.9702970297</v>
      </c>
    </row>
    <row r="21" spans="1:17" ht="53.25" customHeight="1" x14ac:dyDescent="0.25">
      <c r="A21" s="16">
        <v>3</v>
      </c>
      <c r="B21" s="52">
        <v>44596</v>
      </c>
      <c r="C21" s="53">
        <v>403061</v>
      </c>
      <c r="D21" s="63" t="s">
        <v>288</v>
      </c>
      <c r="E21" s="63" t="s">
        <v>67</v>
      </c>
      <c r="F21" s="56">
        <v>29</v>
      </c>
      <c r="G21" s="230"/>
      <c r="H21" s="231"/>
      <c r="I21" s="232"/>
      <c r="L21" s="2">
        <f>1850000/1.01</f>
        <v>1831683.1683168316</v>
      </c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2029703</v>
      </c>
    </row>
    <row r="23" spans="1:17" x14ac:dyDescent="0.25">
      <c r="A23" s="229"/>
      <c r="B23" s="229"/>
      <c r="C23" s="94"/>
      <c r="D23" s="94"/>
      <c r="E23" s="94"/>
      <c r="F23" s="94"/>
      <c r="G23" s="28"/>
      <c r="H23" s="28"/>
      <c r="I23" s="25"/>
    </row>
    <row r="24" spans="1:17" x14ac:dyDescent="0.25">
      <c r="A24" s="94"/>
      <c r="B24" s="94"/>
      <c r="C24" s="94"/>
      <c r="D24" s="94"/>
      <c r="E24" s="94"/>
      <c r="F24" s="94"/>
      <c r="G24" s="29" t="s">
        <v>30</v>
      </c>
      <c r="H24" s="26" t="e">
        <f>#REF!*1%</f>
        <v>#REF!</v>
      </c>
      <c r="I24" s="25">
        <f>I22*1%</f>
        <v>20297.03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40594.06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2009405.97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289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09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I19:I21"/>
    <mergeCell ref="G19:H21"/>
    <mergeCell ref="A10:I10"/>
    <mergeCell ref="G18:H18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0" workbookViewId="0">
      <selection activeCell="I12" sqref="I1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290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287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291</v>
      </c>
    </row>
    <row r="17" spans="1:17" ht="16.5" thickBot="1" x14ac:dyDescent="0.3"/>
    <row r="18" spans="1:17" ht="20.100000000000001" customHeight="1" x14ac:dyDescent="0.25">
      <c r="A18" s="12" t="s">
        <v>18</v>
      </c>
      <c r="B18" s="99" t="s">
        <v>19</v>
      </c>
      <c r="C18" s="99" t="s">
        <v>20</v>
      </c>
      <c r="D18" s="99" t="s">
        <v>21</v>
      </c>
      <c r="E18" s="99" t="s">
        <v>22</v>
      </c>
      <c r="F18" s="96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44600</v>
      </c>
      <c r="C19" s="53">
        <v>403064</v>
      </c>
      <c r="D19" s="63" t="s">
        <v>57</v>
      </c>
      <c r="E19" s="63" t="s">
        <v>58</v>
      </c>
      <c r="F19" s="56">
        <v>9</v>
      </c>
      <c r="G19" s="220">
        <v>1138614</v>
      </c>
      <c r="H19" s="221"/>
      <c r="I19" s="224">
        <f>G19</f>
        <v>1138614</v>
      </c>
    </row>
    <row r="20" spans="1:17" ht="53.25" customHeight="1" x14ac:dyDescent="0.25">
      <c r="A20" s="16">
        <v>2</v>
      </c>
      <c r="B20" s="52">
        <v>44600</v>
      </c>
      <c r="C20" s="53">
        <v>403063</v>
      </c>
      <c r="D20" s="63" t="s">
        <v>59</v>
      </c>
      <c r="E20" s="63" t="s">
        <v>58</v>
      </c>
      <c r="F20" s="56">
        <v>41</v>
      </c>
      <c r="G20" s="222"/>
      <c r="H20" s="223"/>
      <c r="I20" s="225"/>
      <c r="L20" s="2">
        <f>1150000/1.01</f>
        <v>1138613.8613861387</v>
      </c>
    </row>
    <row r="21" spans="1:17" ht="53.25" customHeight="1" x14ac:dyDescent="0.25">
      <c r="A21" s="16">
        <v>3</v>
      </c>
      <c r="B21" s="52">
        <v>44600</v>
      </c>
      <c r="C21" s="53">
        <v>403062</v>
      </c>
      <c r="D21" s="63" t="s">
        <v>292</v>
      </c>
      <c r="E21" s="63" t="s">
        <v>58</v>
      </c>
      <c r="F21" s="56">
        <v>29</v>
      </c>
      <c r="G21" s="230"/>
      <c r="H21" s="231"/>
      <c r="I21" s="232"/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1138614</v>
      </c>
    </row>
    <row r="23" spans="1:17" x14ac:dyDescent="0.25">
      <c r="A23" s="229"/>
      <c r="B23" s="229"/>
      <c r="C23" s="98"/>
      <c r="D23" s="98"/>
      <c r="E23" s="98"/>
      <c r="F23" s="98"/>
      <c r="G23" s="28"/>
      <c r="H23" s="28"/>
      <c r="I23" s="25"/>
    </row>
    <row r="24" spans="1:17" x14ac:dyDescent="0.25">
      <c r="A24" s="98"/>
      <c r="B24" s="98"/>
      <c r="C24" s="98"/>
      <c r="D24" s="98"/>
      <c r="E24" s="98"/>
      <c r="F24" s="98"/>
      <c r="G24" s="29" t="s">
        <v>30</v>
      </c>
      <c r="H24" s="26" t="e">
        <f>#REF!*1%</f>
        <v>#REF!</v>
      </c>
      <c r="I24" s="25">
        <f>I22*1%</f>
        <v>11386.14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22772.28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1127227.8599999999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71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09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A10:I10"/>
    <mergeCell ref="G18:H18"/>
    <mergeCell ref="G19:H21"/>
    <mergeCell ref="I19:I21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3"/>
  <sheetViews>
    <sheetView topLeftCell="A7" workbookViewId="0">
      <selection activeCell="J13" sqref="J13"/>
    </sheetView>
  </sheetViews>
  <sheetFormatPr defaultRowHeight="15.75" x14ac:dyDescent="0.25"/>
  <cols>
    <col min="1" max="1" width="4.85546875" style="8" customWidth="1"/>
    <col min="2" max="2" width="10.42578125" style="8" customWidth="1"/>
    <col min="3" max="3" width="8.28515625" style="8" customWidth="1"/>
    <col min="4" max="4" width="25" style="8" customWidth="1"/>
    <col min="5" max="5" width="12.140625" style="8" customWidth="1"/>
    <col min="6" max="7" width="6" style="8" customWidth="1"/>
    <col min="8" max="8" width="16.140625" style="139" customWidth="1"/>
    <col min="9" max="9" width="2.140625" style="139" customWidth="1"/>
    <col min="10" max="10" width="17" style="8" customWidth="1"/>
    <col min="11" max="16384" width="9.140625" style="8"/>
  </cols>
  <sheetData>
    <row r="2" spans="1:16" x14ac:dyDescent="0.25">
      <c r="A2" s="38" t="s">
        <v>0</v>
      </c>
    </row>
    <row r="3" spans="1:16" x14ac:dyDescent="0.25">
      <c r="A3" s="4" t="s">
        <v>293</v>
      </c>
    </row>
    <row r="4" spans="1:16" x14ac:dyDescent="0.25">
      <c r="A4" s="4" t="s">
        <v>2</v>
      </c>
    </row>
    <row r="5" spans="1:16" x14ac:dyDescent="0.25">
      <c r="A5" s="4" t="s">
        <v>3</v>
      </c>
    </row>
    <row r="6" spans="1:16" x14ac:dyDescent="0.25">
      <c r="A6" s="4" t="s">
        <v>4</v>
      </c>
    </row>
    <row r="7" spans="1:16" x14ac:dyDescent="0.25">
      <c r="A7" s="4" t="s">
        <v>5</v>
      </c>
    </row>
    <row r="9" spans="1:16" ht="16.5" thickBot="1" x14ac:dyDescent="0.3">
      <c r="A9" s="140"/>
      <c r="B9" s="140"/>
      <c r="C9" s="140"/>
      <c r="D9" s="140"/>
      <c r="E9" s="140"/>
      <c r="F9" s="140"/>
      <c r="G9" s="140"/>
      <c r="H9" s="141"/>
      <c r="I9" s="141"/>
      <c r="J9" s="140"/>
    </row>
    <row r="10" spans="1:16" ht="25.5" customHeight="1" thickBot="1" x14ac:dyDescent="0.3">
      <c r="A10" s="256" t="s">
        <v>6</v>
      </c>
      <c r="B10" s="257"/>
      <c r="C10" s="257"/>
      <c r="D10" s="257"/>
      <c r="E10" s="257"/>
      <c r="F10" s="257"/>
      <c r="G10" s="257"/>
      <c r="H10" s="257"/>
      <c r="I10" s="257"/>
      <c r="J10" s="258"/>
    </row>
    <row r="12" spans="1:16" x14ac:dyDescent="0.25">
      <c r="A12" s="8" t="s">
        <v>7</v>
      </c>
      <c r="B12" s="8" t="s">
        <v>294</v>
      </c>
      <c r="H12" s="139" t="s">
        <v>40</v>
      </c>
      <c r="I12" s="139" t="s">
        <v>10</v>
      </c>
      <c r="J12" s="8" t="s">
        <v>305</v>
      </c>
    </row>
    <row r="13" spans="1:16" x14ac:dyDescent="0.25">
      <c r="B13" s="8" t="s">
        <v>295</v>
      </c>
      <c r="H13" s="139" t="s">
        <v>12</v>
      </c>
      <c r="I13" s="139" t="s">
        <v>10</v>
      </c>
      <c r="J13" s="9" t="s">
        <v>199</v>
      </c>
    </row>
    <row r="14" spans="1:16" x14ac:dyDescent="0.25">
      <c r="B14" s="142" t="s">
        <v>296</v>
      </c>
      <c r="C14" s="142"/>
      <c r="D14" s="142"/>
      <c r="E14" s="142"/>
      <c r="H14" s="139" t="s">
        <v>13</v>
      </c>
      <c r="I14" s="139" t="s">
        <v>10</v>
      </c>
      <c r="J14" s="9" t="s">
        <v>287</v>
      </c>
      <c r="P14" s="8" t="s">
        <v>61</v>
      </c>
    </row>
    <row r="15" spans="1:16" x14ac:dyDescent="0.25">
      <c r="B15" s="142"/>
      <c r="C15" s="142"/>
      <c r="D15" s="142"/>
      <c r="E15" s="142"/>
      <c r="H15" s="139" t="s">
        <v>15</v>
      </c>
      <c r="I15" s="139" t="s">
        <v>10</v>
      </c>
      <c r="J15" s="143" t="s">
        <v>297</v>
      </c>
    </row>
    <row r="16" spans="1:16" x14ac:dyDescent="0.25">
      <c r="A16" s="8" t="s">
        <v>16</v>
      </c>
      <c r="B16" s="8" t="s">
        <v>43</v>
      </c>
    </row>
    <row r="17" spans="1:19" ht="16.5" thickBot="1" x14ac:dyDescent="0.3"/>
    <row r="18" spans="1:19" s="2" customFormat="1" ht="20.100000000000001" customHeight="1" x14ac:dyDescent="0.25">
      <c r="A18" s="12" t="s">
        <v>18</v>
      </c>
      <c r="B18" s="99" t="s">
        <v>19</v>
      </c>
      <c r="C18" s="99" t="s">
        <v>298</v>
      </c>
      <c r="D18" s="99" t="s">
        <v>21</v>
      </c>
      <c r="E18" s="99" t="s">
        <v>22</v>
      </c>
      <c r="F18" s="99" t="s">
        <v>23</v>
      </c>
      <c r="G18" s="96" t="s">
        <v>24</v>
      </c>
      <c r="H18" s="259" t="s">
        <v>25</v>
      </c>
      <c r="I18" s="260"/>
      <c r="J18" s="15" t="s">
        <v>26</v>
      </c>
    </row>
    <row r="19" spans="1:19" s="2" customFormat="1" ht="58.5" customHeight="1" x14ac:dyDescent="0.25">
      <c r="A19" s="16">
        <v>1</v>
      </c>
      <c r="B19" s="52">
        <v>44581</v>
      </c>
      <c r="C19" s="159"/>
      <c r="D19" s="63" t="s">
        <v>299</v>
      </c>
      <c r="E19" s="63" t="s">
        <v>300</v>
      </c>
      <c r="F19" s="144">
        <v>61</v>
      </c>
      <c r="G19" s="145">
        <v>500</v>
      </c>
      <c r="H19" s="220">
        <v>3000</v>
      </c>
      <c r="I19" s="221"/>
      <c r="J19" s="97">
        <f>G19*H19</f>
        <v>1500000</v>
      </c>
    </row>
    <row r="20" spans="1:19" s="2" customFormat="1" ht="25.5" customHeight="1" thickBot="1" x14ac:dyDescent="0.3">
      <c r="A20" s="261" t="s">
        <v>29</v>
      </c>
      <c r="B20" s="262"/>
      <c r="C20" s="262"/>
      <c r="D20" s="262"/>
      <c r="E20" s="262"/>
      <c r="F20" s="262"/>
      <c r="G20" s="262"/>
      <c r="H20" s="262"/>
      <c r="I20" s="263"/>
      <c r="J20" s="24">
        <f>+J19</f>
        <v>1500000</v>
      </c>
    </row>
    <row r="21" spans="1:19" x14ac:dyDescent="0.25">
      <c r="A21" s="264"/>
      <c r="B21" s="264"/>
      <c r="C21" s="264"/>
      <c r="D21" s="264"/>
      <c r="E21" s="264"/>
      <c r="F21" s="146"/>
      <c r="G21" s="146"/>
      <c r="H21" s="147"/>
      <c r="I21" s="147"/>
      <c r="J21" s="148"/>
    </row>
    <row r="22" spans="1:19" x14ac:dyDescent="0.25">
      <c r="A22" s="146"/>
      <c r="B22" s="146"/>
      <c r="C22" s="146"/>
      <c r="D22" s="146"/>
      <c r="E22" s="146"/>
      <c r="F22" s="146"/>
      <c r="G22" s="146"/>
      <c r="H22" s="149" t="s">
        <v>301</v>
      </c>
      <c r="I22" s="149"/>
      <c r="J22" s="148">
        <f>J20*1%</f>
        <v>15000</v>
      </c>
    </row>
    <row r="23" spans="1:19" x14ac:dyDescent="0.25">
      <c r="A23" s="146"/>
      <c r="B23" s="146"/>
      <c r="C23" s="146"/>
      <c r="D23" s="146"/>
      <c r="E23" s="146"/>
      <c r="F23" s="146"/>
      <c r="G23" s="146"/>
      <c r="H23" s="149" t="s">
        <v>302</v>
      </c>
      <c r="I23" s="149"/>
      <c r="J23" s="150">
        <v>0</v>
      </c>
    </row>
    <row r="24" spans="1:19" ht="16.5" thickBot="1" x14ac:dyDescent="0.3">
      <c r="F24" s="38"/>
      <c r="G24" s="38"/>
      <c r="H24" s="151" t="s">
        <v>303</v>
      </c>
      <c r="I24" s="151"/>
      <c r="J24" s="152">
        <v>0</v>
      </c>
      <c r="K24" s="153"/>
      <c r="S24" s="8" t="s">
        <v>61</v>
      </c>
    </row>
    <row r="25" spans="1:19" x14ac:dyDescent="0.25">
      <c r="F25" s="38"/>
      <c r="G25" s="38"/>
      <c r="H25" s="154" t="s">
        <v>32</v>
      </c>
      <c r="I25" s="154"/>
      <c r="J25" s="155">
        <f>J20+J22</f>
        <v>1515000</v>
      </c>
    </row>
    <row r="26" spans="1:19" x14ac:dyDescent="0.25">
      <c r="A26" s="38" t="s">
        <v>304</v>
      </c>
      <c r="F26" s="38"/>
      <c r="G26" s="38"/>
      <c r="H26" s="154"/>
      <c r="I26" s="154"/>
      <c r="J26" s="155"/>
    </row>
    <row r="27" spans="1:19" x14ac:dyDescent="0.25">
      <c r="F27" s="38"/>
      <c r="G27" s="38"/>
      <c r="H27" s="154"/>
      <c r="I27" s="154"/>
      <c r="J27" s="155"/>
    </row>
    <row r="28" spans="1:19" x14ac:dyDescent="0.25">
      <c r="A28" s="37" t="s">
        <v>33</v>
      </c>
      <c r="B28" s="37"/>
      <c r="C28" s="37"/>
      <c r="D28" s="37"/>
      <c r="E28" s="37"/>
    </row>
    <row r="29" spans="1:19" x14ac:dyDescent="0.25">
      <c r="A29" s="38" t="s">
        <v>34</v>
      </c>
      <c r="B29" s="38"/>
      <c r="C29" s="38"/>
      <c r="D29" s="38"/>
      <c r="E29" s="38"/>
    </row>
    <row r="30" spans="1:19" x14ac:dyDescent="0.25">
      <c r="A30" s="38" t="s">
        <v>35</v>
      </c>
      <c r="B30" s="38"/>
      <c r="C30" s="38"/>
      <c r="D30" s="38"/>
    </row>
    <row r="31" spans="1:19" x14ac:dyDescent="0.25">
      <c r="A31" s="40" t="s">
        <v>36</v>
      </c>
      <c r="B31" s="156"/>
      <c r="C31" s="156"/>
      <c r="D31" s="156"/>
      <c r="E31" s="40"/>
    </row>
    <row r="32" spans="1:19" x14ac:dyDescent="0.25">
      <c r="A32" s="43" t="s">
        <v>0</v>
      </c>
      <c r="B32" s="43"/>
      <c r="C32" s="43"/>
      <c r="D32" s="43"/>
      <c r="E32" s="156"/>
    </row>
    <row r="33" spans="1:10" x14ac:dyDescent="0.25">
      <c r="A33" s="156"/>
      <c r="B33" s="156"/>
      <c r="C33" s="156"/>
      <c r="D33" s="156"/>
      <c r="E33" s="156"/>
    </row>
    <row r="34" spans="1:10" x14ac:dyDescent="0.25">
      <c r="A34" s="43"/>
      <c r="B34" s="43"/>
      <c r="C34" s="43"/>
      <c r="D34" s="43"/>
      <c r="E34" s="157"/>
    </row>
    <row r="35" spans="1:10" x14ac:dyDescent="0.25">
      <c r="H35" s="158" t="s">
        <v>52</v>
      </c>
      <c r="I35" s="265" t="str">
        <f>J13</f>
        <v xml:space="preserve"> 09 Februari 2022</v>
      </c>
      <c r="J35" s="265"/>
    </row>
    <row r="43" spans="1:10" x14ac:dyDescent="0.25">
      <c r="H43" s="233" t="s">
        <v>38</v>
      </c>
      <c r="I43" s="233"/>
      <c r="J43" s="233"/>
    </row>
  </sheetData>
  <mergeCells count="7">
    <mergeCell ref="H43:J43"/>
    <mergeCell ref="A10:J10"/>
    <mergeCell ref="H18:I18"/>
    <mergeCell ref="H19:I19"/>
    <mergeCell ref="A20:I20"/>
    <mergeCell ref="A21:E21"/>
    <mergeCell ref="I35:J35"/>
  </mergeCells>
  <printOptions horizontalCentered="1"/>
  <pageMargins left="0.5" right="0" top="0.75" bottom="0.75" header="0.3" footer="0.3"/>
  <pageSetup paperSize="9" scale="90" orientation="portrait" horizontalDpi="4294967293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5"/>
  <sheetViews>
    <sheetView topLeftCell="A16" workbookViewId="0">
      <selection activeCell="J22" sqref="J22"/>
    </sheetView>
  </sheetViews>
  <sheetFormatPr defaultRowHeight="15.75" x14ac:dyDescent="0.25"/>
  <cols>
    <col min="1" max="1" width="4.85546875" style="8" customWidth="1"/>
    <col min="2" max="2" width="10.42578125" style="8" customWidth="1"/>
    <col min="3" max="3" width="8.28515625" style="8" customWidth="1"/>
    <col min="4" max="4" width="23.7109375" style="8" customWidth="1"/>
    <col min="5" max="5" width="12.140625" style="8" customWidth="1"/>
    <col min="6" max="7" width="6" style="8" customWidth="1"/>
    <col min="8" max="8" width="12.7109375" style="139" customWidth="1"/>
    <col min="9" max="9" width="2.140625" style="139" customWidth="1"/>
    <col min="10" max="10" width="17.28515625" style="8" customWidth="1"/>
    <col min="11" max="16384" width="9.140625" style="8"/>
  </cols>
  <sheetData>
    <row r="2" spans="1:16" x14ac:dyDescent="0.25">
      <c r="A2" s="38" t="s">
        <v>0</v>
      </c>
    </row>
    <row r="3" spans="1:16" x14ac:dyDescent="0.25">
      <c r="A3" s="4" t="s">
        <v>293</v>
      </c>
    </row>
    <row r="4" spans="1:16" x14ac:dyDescent="0.25">
      <c r="A4" s="4" t="s">
        <v>2</v>
      </c>
    </row>
    <row r="5" spans="1:16" x14ac:dyDescent="0.25">
      <c r="A5" s="4" t="s">
        <v>3</v>
      </c>
    </row>
    <row r="6" spans="1:16" x14ac:dyDescent="0.25">
      <c r="A6" s="4" t="s">
        <v>4</v>
      </c>
    </row>
    <row r="7" spans="1:16" x14ac:dyDescent="0.25">
      <c r="A7" s="4" t="s">
        <v>5</v>
      </c>
    </row>
    <row r="9" spans="1:16" ht="16.5" thickBot="1" x14ac:dyDescent="0.3">
      <c r="A9" s="140"/>
      <c r="B9" s="140"/>
      <c r="C9" s="140"/>
      <c r="D9" s="140"/>
      <c r="E9" s="140"/>
      <c r="F9" s="140"/>
      <c r="G9" s="140"/>
      <c r="H9" s="141"/>
      <c r="I9" s="141"/>
      <c r="J9" s="140"/>
    </row>
    <row r="10" spans="1:16" ht="25.5" customHeight="1" thickBot="1" x14ac:dyDescent="0.3">
      <c r="A10" s="256" t="s">
        <v>314</v>
      </c>
      <c r="B10" s="257"/>
      <c r="C10" s="257"/>
      <c r="D10" s="257"/>
      <c r="E10" s="257"/>
      <c r="F10" s="257"/>
      <c r="G10" s="257"/>
      <c r="H10" s="257"/>
      <c r="I10" s="257"/>
      <c r="J10" s="258"/>
    </row>
    <row r="12" spans="1:16" x14ac:dyDescent="0.25">
      <c r="A12" s="8" t="s">
        <v>7</v>
      </c>
      <c r="B12" s="8" t="s">
        <v>294</v>
      </c>
      <c r="G12" s="139" t="s">
        <v>214</v>
      </c>
      <c r="I12" s="139" t="s">
        <v>10</v>
      </c>
      <c r="J12" s="8" t="s">
        <v>313</v>
      </c>
    </row>
    <row r="13" spans="1:16" x14ac:dyDescent="0.25">
      <c r="B13" s="8" t="s">
        <v>295</v>
      </c>
      <c r="G13" s="139" t="s">
        <v>12</v>
      </c>
      <c r="I13" s="139" t="s">
        <v>10</v>
      </c>
      <c r="J13" s="9" t="s">
        <v>199</v>
      </c>
    </row>
    <row r="14" spans="1:16" x14ac:dyDescent="0.25">
      <c r="B14" s="142" t="s">
        <v>296</v>
      </c>
      <c r="C14" s="142"/>
      <c r="D14" s="142"/>
      <c r="E14" s="142"/>
      <c r="G14" s="139" t="s">
        <v>13</v>
      </c>
      <c r="I14" s="139" t="s">
        <v>10</v>
      </c>
      <c r="J14" s="9" t="s">
        <v>287</v>
      </c>
      <c r="P14" s="8" t="s">
        <v>61</v>
      </c>
    </row>
    <row r="15" spans="1:16" x14ac:dyDescent="0.25">
      <c r="B15" s="142"/>
      <c r="C15" s="142"/>
      <c r="D15" s="142"/>
      <c r="E15" s="142"/>
      <c r="G15" s="139" t="s">
        <v>15</v>
      </c>
      <c r="I15" s="139" t="s">
        <v>10</v>
      </c>
      <c r="J15" s="143" t="s">
        <v>297</v>
      </c>
    </row>
    <row r="16" spans="1:16" x14ac:dyDescent="0.25">
      <c r="A16" s="8" t="s">
        <v>16</v>
      </c>
      <c r="B16" s="8" t="s">
        <v>43</v>
      </c>
    </row>
    <row r="17" spans="1:19" ht="16.5" thickBot="1" x14ac:dyDescent="0.3"/>
    <row r="18" spans="1:19" s="2" customFormat="1" ht="20.100000000000001" customHeight="1" x14ac:dyDescent="0.25">
      <c r="A18" s="12" t="s">
        <v>18</v>
      </c>
      <c r="B18" s="99" t="s">
        <v>19</v>
      </c>
      <c r="C18" s="99" t="s">
        <v>298</v>
      </c>
      <c r="D18" s="99" t="s">
        <v>21</v>
      </c>
      <c r="E18" s="99" t="s">
        <v>22</v>
      </c>
      <c r="F18" s="99" t="s">
        <v>23</v>
      </c>
      <c r="G18" s="96" t="s">
        <v>24</v>
      </c>
      <c r="H18" s="259" t="s">
        <v>25</v>
      </c>
      <c r="I18" s="260"/>
      <c r="J18" s="15" t="s">
        <v>26</v>
      </c>
    </row>
    <row r="19" spans="1:19" s="2" customFormat="1" ht="45.75" customHeight="1" x14ac:dyDescent="0.25">
      <c r="A19" s="16">
        <v>1</v>
      </c>
      <c r="B19" s="52">
        <v>44581</v>
      </c>
      <c r="C19" s="52"/>
      <c r="D19" s="63" t="s">
        <v>306</v>
      </c>
      <c r="E19" s="63" t="s">
        <v>307</v>
      </c>
      <c r="F19" s="144">
        <v>56</v>
      </c>
      <c r="G19" s="145">
        <v>325</v>
      </c>
      <c r="H19" s="220">
        <v>5000</v>
      </c>
      <c r="I19" s="221"/>
      <c r="J19" s="97">
        <f>G19*H19</f>
        <v>1625000</v>
      </c>
    </row>
    <row r="20" spans="1:19" s="2" customFormat="1" ht="45.75" customHeight="1" x14ac:dyDescent="0.25">
      <c r="A20" s="16">
        <v>2</v>
      </c>
      <c r="B20" s="52">
        <v>44581</v>
      </c>
      <c r="C20" s="52"/>
      <c r="D20" s="63" t="s">
        <v>308</v>
      </c>
      <c r="E20" s="63" t="s">
        <v>309</v>
      </c>
      <c r="F20" s="144">
        <v>85</v>
      </c>
      <c r="G20" s="145">
        <v>400</v>
      </c>
      <c r="H20" s="220">
        <v>2000</v>
      </c>
      <c r="I20" s="221"/>
      <c r="J20" s="97">
        <f t="shared" ref="J20:J21" si="0">G20*H20</f>
        <v>800000</v>
      </c>
    </row>
    <row r="21" spans="1:19" s="2" customFormat="1" ht="45.75" customHeight="1" x14ac:dyDescent="0.25">
      <c r="A21" s="16">
        <v>3</v>
      </c>
      <c r="B21" s="52">
        <v>44581</v>
      </c>
      <c r="C21" s="52"/>
      <c r="D21" s="63" t="s">
        <v>310</v>
      </c>
      <c r="E21" s="63" t="s">
        <v>311</v>
      </c>
      <c r="F21" s="144">
        <v>40</v>
      </c>
      <c r="G21" s="145">
        <v>315</v>
      </c>
      <c r="H21" s="220">
        <v>1500</v>
      </c>
      <c r="I21" s="221"/>
      <c r="J21" s="97">
        <f t="shared" si="0"/>
        <v>472500</v>
      </c>
    </row>
    <row r="22" spans="1:19" s="2" customFormat="1" ht="25.5" customHeight="1" thickBot="1" x14ac:dyDescent="0.3">
      <c r="A22" s="261" t="s">
        <v>29</v>
      </c>
      <c r="B22" s="262"/>
      <c r="C22" s="262"/>
      <c r="D22" s="262"/>
      <c r="E22" s="262"/>
      <c r="F22" s="262"/>
      <c r="G22" s="262"/>
      <c r="H22" s="262"/>
      <c r="I22" s="263"/>
      <c r="J22" s="24">
        <f>SUM(J19:J21)</f>
        <v>2897500</v>
      </c>
    </row>
    <row r="23" spans="1:19" x14ac:dyDescent="0.25">
      <c r="A23" s="264"/>
      <c r="B23" s="264"/>
      <c r="C23" s="264"/>
      <c r="D23" s="264"/>
      <c r="E23" s="264"/>
      <c r="F23" s="146"/>
      <c r="G23" s="146"/>
      <c r="H23" s="147"/>
      <c r="I23" s="147"/>
      <c r="J23" s="148"/>
    </row>
    <row r="24" spans="1:19" x14ac:dyDescent="0.25">
      <c r="A24" s="146"/>
      <c r="B24" s="146"/>
      <c r="C24" s="146"/>
      <c r="D24" s="146"/>
      <c r="E24" s="146"/>
      <c r="F24" s="146"/>
      <c r="G24" s="146"/>
      <c r="H24" s="149" t="s">
        <v>301</v>
      </c>
      <c r="I24" s="149"/>
      <c r="J24" s="148">
        <f>J22*1%</f>
        <v>28975</v>
      </c>
    </row>
    <row r="25" spans="1:19" x14ac:dyDescent="0.25">
      <c r="A25" s="146"/>
      <c r="B25" s="146"/>
      <c r="C25" s="146"/>
      <c r="D25" s="146"/>
      <c r="E25" s="146"/>
      <c r="F25" s="146"/>
      <c r="G25" s="146"/>
      <c r="H25" s="149" t="s">
        <v>302</v>
      </c>
      <c r="I25" s="149"/>
      <c r="J25" s="150">
        <v>0</v>
      </c>
    </row>
    <row r="26" spans="1:19" ht="16.5" thickBot="1" x14ac:dyDescent="0.3">
      <c r="F26" s="38"/>
      <c r="G26" s="38"/>
      <c r="H26" s="151" t="s">
        <v>303</v>
      </c>
      <c r="I26" s="151"/>
      <c r="J26" s="152">
        <v>0</v>
      </c>
      <c r="K26" s="153"/>
      <c r="S26" s="8" t="s">
        <v>61</v>
      </c>
    </row>
    <row r="27" spans="1:19" x14ac:dyDescent="0.25">
      <c r="F27" s="38"/>
      <c r="G27" s="38"/>
      <c r="H27" s="154" t="s">
        <v>32</v>
      </c>
      <c r="I27" s="154"/>
      <c r="J27" s="155">
        <f>J22+J24</f>
        <v>2926475</v>
      </c>
    </row>
    <row r="28" spans="1:19" x14ac:dyDescent="0.25">
      <c r="F28" s="38"/>
      <c r="G28" s="38"/>
      <c r="H28" s="154"/>
      <c r="I28" s="154"/>
      <c r="J28" s="155"/>
    </row>
    <row r="29" spans="1:19" x14ac:dyDescent="0.25">
      <c r="A29" s="38" t="s">
        <v>312</v>
      </c>
      <c r="F29" s="38"/>
      <c r="G29" s="38"/>
      <c r="H29" s="154"/>
      <c r="I29" s="154"/>
      <c r="J29" s="155"/>
    </row>
    <row r="30" spans="1:19" x14ac:dyDescent="0.25">
      <c r="F30" s="38"/>
      <c r="G30" s="38"/>
      <c r="H30" s="154"/>
      <c r="I30" s="154"/>
      <c r="J30" s="155"/>
    </row>
    <row r="31" spans="1:19" x14ac:dyDescent="0.25">
      <c r="A31" s="37" t="s">
        <v>33</v>
      </c>
      <c r="B31" s="37"/>
      <c r="C31" s="37"/>
      <c r="D31" s="37"/>
      <c r="E31" s="37"/>
    </row>
    <row r="32" spans="1:19" x14ac:dyDescent="0.25">
      <c r="A32" s="38" t="s">
        <v>34</v>
      </c>
      <c r="B32" s="38"/>
      <c r="C32" s="38"/>
      <c r="D32" s="38"/>
      <c r="E32" s="38"/>
    </row>
    <row r="33" spans="1:10" x14ac:dyDescent="0.25">
      <c r="A33" s="38" t="s">
        <v>35</v>
      </c>
      <c r="B33" s="38"/>
      <c r="C33" s="38"/>
      <c r="D33" s="38"/>
    </row>
    <row r="34" spans="1:10" x14ac:dyDescent="0.25">
      <c r="A34" s="40" t="s">
        <v>36</v>
      </c>
      <c r="B34" s="156"/>
      <c r="C34" s="156"/>
      <c r="D34" s="156"/>
      <c r="E34" s="40"/>
    </row>
    <row r="35" spans="1:10" x14ac:dyDescent="0.25">
      <c r="A35" s="43" t="s">
        <v>0</v>
      </c>
      <c r="B35" s="43"/>
      <c r="C35" s="43"/>
      <c r="D35" s="43"/>
      <c r="E35" s="156"/>
    </row>
    <row r="36" spans="1:10" x14ac:dyDescent="0.25">
      <c r="A36" s="156"/>
      <c r="B36" s="156"/>
      <c r="C36" s="156"/>
      <c r="D36" s="156"/>
      <c r="E36" s="156"/>
    </row>
    <row r="37" spans="1:10" x14ac:dyDescent="0.25">
      <c r="H37" s="158" t="s">
        <v>52</v>
      </c>
      <c r="I37" s="265" t="str">
        <f>J13</f>
        <v xml:space="preserve"> 09 Februari 2022</v>
      </c>
      <c r="J37" s="265"/>
    </row>
    <row r="45" spans="1:10" x14ac:dyDescent="0.25">
      <c r="H45" s="233" t="s">
        <v>38</v>
      </c>
      <c r="I45" s="233"/>
      <c r="J45" s="233"/>
    </row>
  </sheetData>
  <mergeCells count="9">
    <mergeCell ref="A23:E23"/>
    <mergeCell ref="I37:J37"/>
    <mergeCell ref="H45:J45"/>
    <mergeCell ref="A10:J10"/>
    <mergeCell ref="H18:I18"/>
    <mergeCell ref="H19:I19"/>
    <mergeCell ref="H20:I20"/>
    <mergeCell ref="H21:I21"/>
    <mergeCell ref="A22:I22"/>
  </mergeCells>
  <printOptions horizontalCentered="1"/>
  <pageMargins left="0.51181102362204722" right="0.39370078740157483" top="0.74803149606299213" bottom="0.74803149606299213" header="0.31496062992125984" footer="0.31496062992125984"/>
  <pageSetup paperSize="9" scale="90" orientation="portrait" horizontalDpi="4294967293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3" workbookViewId="0">
      <selection activeCell="J25" sqref="J25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315</v>
      </c>
    </row>
    <row r="13" spans="1:9" x14ac:dyDescent="0.25">
      <c r="G13" s="3" t="s">
        <v>12</v>
      </c>
      <c r="H13" s="7" t="s">
        <v>10</v>
      </c>
      <c r="I13" s="9" t="s">
        <v>199</v>
      </c>
    </row>
    <row r="14" spans="1:9" x14ac:dyDescent="0.25">
      <c r="G14" s="3" t="s">
        <v>13</v>
      </c>
      <c r="H14" s="7" t="s">
        <v>10</v>
      </c>
      <c r="I14" s="9" t="s">
        <v>287</v>
      </c>
    </row>
    <row r="15" spans="1:9" x14ac:dyDescent="0.25">
      <c r="G15" s="3" t="s">
        <v>54</v>
      </c>
      <c r="H15" s="7" t="s">
        <v>55</v>
      </c>
      <c r="I15" s="2" t="s">
        <v>316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317</v>
      </c>
    </row>
    <row r="17" spans="1:17" ht="16.5" thickBot="1" x14ac:dyDescent="0.3"/>
    <row r="18" spans="1:17" ht="20.100000000000001" customHeight="1" x14ac:dyDescent="0.25">
      <c r="A18" s="12" t="s">
        <v>18</v>
      </c>
      <c r="B18" s="138" t="s">
        <v>19</v>
      </c>
      <c r="C18" s="138" t="s">
        <v>20</v>
      </c>
      <c r="D18" s="138" t="s">
        <v>21</v>
      </c>
      <c r="E18" s="138" t="s">
        <v>22</v>
      </c>
      <c r="F18" s="135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44594</v>
      </c>
      <c r="C19" s="53">
        <v>403057</v>
      </c>
      <c r="D19" s="63" t="s">
        <v>318</v>
      </c>
      <c r="E19" s="63" t="s">
        <v>320</v>
      </c>
      <c r="F19" s="56">
        <v>100</v>
      </c>
      <c r="G19" s="220">
        <v>3118812</v>
      </c>
      <c r="H19" s="221"/>
      <c r="I19" s="224">
        <f>G19</f>
        <v>3118812</v>
      </c>
    </row>
    <row r="20" spans="1:17" ht="53.25" customHeight="1" x14ac:dyDescent="0.25">
      <c r="A20" s="16">
        <v>2</v>
      </c>
      <c r="B20" s="52">
        <v>44594</v>
      </c>
      <c r="C20" s="53">
        <v>403058</v>
      </c>
      <c r="D20" s="63" t="s">
        <v>319</v>
      </c>
      <c r="E20" s="63" t="s">
        <v>320</v>
      </c>
      <c r="F20" s="63"/>
      <c r="G20" s="222"/>
      <c r="H20" s="223"/>
      <c r="I20" s="225"/>
      <c r="L20" s="2">
        <f>3150000/1.01</f>
        <v>3118811.8811881188</v>
      </c>
    </row>
    <row r="21" spans="1:17" ht="25.5" customHeight="1" thickBot="1" x14ac:dyDescent="0.3">
      <c r="A21" s="226" t="s">
        <v>29</v>
      </c>
      <c r="B21" s="227"/>
      <c r="C21" s="227"/>
      <c r="D21" s="227"/>
      <c r="E21" s="227"/>
      <c r="F21" s="227"/>
      <c r="G21" s="227"/>
      <c r="H21" s="228"/>
      <c r="I21" s="24">
        <f>SUM(I19)</f>
        <v>3118812</v>
      </c>
    </row>
    <row r="22" spans="1:17" x14ac:dyDescent="0.25">
      <c r="A22" s="229"/>
      <c r="B22" s="229"/>
      <c r="C22" s="137"/>
      <c r="D22" s="137"/>
      <c r="E22" s="137"/>
      <c r="F22" s="137"/>
      <c r="G22" s="28"/>
      <c r="H22" s="28"/>
      <c r="I22" s="25"/>
    </row>
    <row r="23" spans="1:17" x14ac:dyDescent="0.25">
      <c r="A23" s="137"/>
      <c r="B23" s="137"/>
      <c r="C23" s="137"/>
      <c r="D23" s="137"/>
      <c r="E23" s="137"/>
      <c r="F23" s="137"/>
      <c r="G23" s="29" t="s">
        <v>30</v>
      </c>
      <c r="H23" s="26" t="e">
        <f>#REF!*1%</f>
        <v>#REF!</v>
      </c>
      <c r="I23" s="25">
        <f>I21*1%</f>
        <v>31188.12</v>
      </c>
    </row>
    <row r="24" spans="1:17" ht="16.5" thickBot="1" x14ac:dyDescent="0.3">
      <c r="E24" s="1"/>
      <c r="F24" s="1"/>
      <c r="G24" s="64" t="s">
        <v>50</v>
      </c>
      <c r="H24" s="33">
        <v>0</v>
      </c>
      <c r="I24" s="33">
        <f>I21*2%</f>
        <v>62376.24</v>
      </c>
      <c r="Q24" s="2" t="s">
        <v>61</v>
      </c>
    </row>
    <row r="25" spans="1:17" x14ac:dyDescent="0.25">
      <c r="E25" s="1"/>
      <c r="F25" s="1"/>
      <c r="G25" s="34" t="s">
        <v>32</v>
      </c>
      <c r="H25" s="35" t="e">
        <f>H21+H23</f>
        <v>#REF!</v>
      </c>
      <c r="I25" s="35">
        <f>I21+I23-I24</f>
        <v>3087623.88</v>
      </c>
    </row>
    <row r="26" spans="1:17" x14ac:dyDescent="0.25">
      <c r="E26" s="1"/>
      <c r="F26" s="1"/>
      <c r="G26" s="34"/>
      <c r="H26" s="35"/>
      <c r="I26" s="35"/>
    </row>
    <row r="27" spans="1:17" x14ac:dyDescent="0.25">
      <c r="A27" s="1" t="s">
        <v>321</v>
      </c>
      <c r="D27" s="1"/>
      <c r="E27" s="1"/>
      <c r="F27" s="1"/>
      <c r="G27" s="34"/>
      <c r="H27" s="34"/>
      <c r="I27" s="35"/>
    </row>
    <row r="28" spans="1:17" x14ac:dyDescent="0.25">
      <c r="A28" s="36"/>
      <c r="D28" s="1"/>
      <c r="E28" s="1"/>
      <c r="F28" s="1"/>
      <c r="G28" s="34"/>
      <c r="H28" s="34"/>
      <c r="I28" s="35"/>
    </row>
    <row r="29" spans="1:17" x14ac:dyDescent="0.25">
      <c r="D29" s="1"/>
      <c r="E29" s="1"/>
      <c r="F29" s="1"/>
      <c r="G29" s="34"/>
      <c r="H29" s="34"/>
      <c r="I29" s="35"/>
    </row>
    <row r="30" spans="1:17" x14ac:dyDescent="0.25">
      <c r="A30" s="37" t="s">
        <v>33</v>
      </c>
    </row>
    <row r="31" spans="1:17" x14ac:dyDescent="0.25">
      <c r="A31" s="38" t="s">
        <v>34</v>
      </c>
      <c r="B31" s="39"/>
      <c r="C31" s="39"/>
      <c r="D31" s="11"/>
      <c r="E31" s="11"/>
      <c r="F31" s="11"/>
    </row>
    <row r="32" spans="1:17" x14ac:dyDescent="0.25">
      <c r="A32" s="38" t="s">
        <v>35</v>
      </c>
      <c r="B32" s="39"/>
      <c r="C32" s="39"/>
      <c r="D32" s="11"/>
      <c r="E32" s="11"/>
      <c r="F32" s="11"/>
    </row>
    <row r="33" spans="1:9" x14ac:dyDescent="0.25">
      <c r="A33" s="40" t="s">
        <v>36</v>
      </c>
      <c r="B33" s="41"/>
      <c r="C33" s="41"/>
      <c r="D33" s="11"/>
      <c r="E33" s="11"/>
      <c r="F33" s="11"/>
    </row>
    <row r="34" spans="1:9" x14ac:dyDescent="0.25">
      <c r="A34" s="43" t="s">
        <v>0</v>
      </c>
      <c r="B34" s="44"/>
      <c r="C34" s="44"/>
      <c r="D34" s="11"/>
      <c r="E34" s="11"/>
      <c r="F34" s="11"/>
    </row>
    <row r="35" spans="1:9" x14ac:dyDescent="0.25">
      <c r="A35" s="65"/>
      <c r="B35" s="65"/>
      <c r="C35" s="65"/>
    </row>
    <row r="36" spans="1:9" x14ac:dyDescent="0.25">
      <c r="A36" s="45"/>
      <c r="B36" s="45"/>
      <c r="C36" s="45"/>
    </row>
    <row r="37" spans="1:9" x14ac:dyDescent="0.25">
      <c r="G37" s="47" t="s">
        <v>52</v>
      </c>
      <c r="H37" s="212" t="str">
        <f>+I13</f>
        <v xml:space="preserve"> 09 Februari 2022</v>
      </c>
      <c r="I37" s="213"/>
    </row>
    <row r="40" spans="1:9" ht="18" customHeight="1" x14ac:dyDescent="0.25"/>
    <row r="41" spans="1:9" ht="17.25" customHeight="1" x14ac:dyDescent="0.25"/>
    <row r="43" spans="1:9" x14ac:dyDescent="0.25">
      <c r="G43" s="214" t="s">
        <v>38</v>
      </c>
      <c r="H43" s="214"/>
      <c r="I43" s="214"/>
    </row>
  </sheetData>
  <mergeCells count="8">
    <mergeCell ref="H37:I37"/>
    <mergeCell ref="G43:I43"/>
    <mergeCell ref="A10:I10"/>
    <mergeCell ref="G18:H18"/>
    <mergeCell ref="G19:H20"/>
    <mergeCell ref="I19:I20"/>
    <mergeCell ref="A21:H21"/>
    <mergeCell ref="A22:B22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topLeftCell="A7" workbookViewId="0">
      <selection activeCell="I14" sqref="I14"/>
    </sheetView>
  </sheetViews>
  <sheetFormatPr defaultRowHeight="15.75" x14ac:dyDescent="0.25"/>
  <cols>
    <col min="1" max="1" width="4" style="2" customWidth="1"/>
    <col min="2" max="2" width="11.42578125" style="2" customWidth="1"/>
    <col min="3" max="3" width="9.140625" style="2" customWidth="1"/>
    <col min="4" max="4" width="31.28515625" style="2" customWidth="1"/>
    <col min="5" max="5" width="14" style="2" customWidth="1"/>
    <col min="6" max="6" width="6.42578125" style="2" customWidth="1"/>
    <col min="7" max="7" width="13.140625" style="3" customWidth="1"/>
    <col min="8" max="8" width="1.42578125" style="3" customWidth="1"/>
    <col min="9" max="9" width="16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293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8" spans="1:9" ht="7.5" customHeight="1" thickBot="1" x14ac:dyDescent="0.3">
      <c r="A8" s="48"/>
      <c r="B8" s="48"/>
      <c r="C8" s="48"/>
      <c r="D8" s="48"/>
      <c r="E8" s="48"/>
      <c r="F8" s="48"/>
      <c r="G8" s="49"/>
      <c r="H8" s="49"/>
      <c r="I8" s="48"/>
    </row>
    <row r="9" spans="1:9" ht="23.25" customHeight="1" thickBot="1" x14ac:dyDescent="0.3">
      <c r="A9" s="266" t="s">
        <v>6</v>
      </c>
      <c r="B9" s="267"/>
      <c r="C9" s="267"/>
      <c r="D9" s="267"/>
      <c r="E9" s="267"/>
      <c r="F9" s="267"/>
      <c r="G9" s="267"/>
      <c r="H9" s="267"/>
      <c r="I9" s="268"/>
    </row>
    <row r="10" spans="1:9" ht="11.25" customHeight="1" x14ac:dyDescent="0.25"/>
    <row r="11" spans="1:9" x14ac:dyDescent="0.25">
      <c r="A11" s="2" t="s">
        <v>7</v>
      </c>
      <c r="B11" s="2" t="s">
        <v>331</v>
      </c>
      <c r="G11" s="3" t="s">
        <v>9</v>
      </c>
      <c r="H11" s="7" t="s">
        <v>10</v>
      </c>
      <c r="I11" s="8" t="s">
        <v>364</v>
      </c>
    </row>
    <row r="12" spans="1:9" x14ac:dyDescent="0.25">
      <c r="B12" s="2" t="s">
        <v>322</v>
      </c>
      <c r="G12" s="3" t="s">
        <v>12</v>
      </c>
      <c r="H12" s="7" t="s">
        <v>10</v>
      </c>
      <c r="I12" s="9" t="s">
        <v>199</v>
      </c>
    </row>
    <row r="13" spans="1:9" x14ac:dyDescent="0.25">
      <c r="G13" s="3" t="s">
        <v>13</v>
      </c>
      <c r="H13" s="7" t="s">
        <v>10</v>
      </c>
      <c r="I13" s="9" t="s">
        <v>199</v>
      </c>
    </row>
    <row r="14" spans="1:9" x14ac:dyDescent="0.25">
      <c r="G14" s="3" t="s">
        <v>15</v>
      </c>
      <c r="H14" s="7" t="s">
        <v>10</v>
      </c>
      <c r="I14" s="10" t="s">
        <v>323</v>
      </c>
    </row>
    <row r="15" spans="1:9" x14ac:dyDescent="0.25">
      <c r="A15" s="2" t="s">
        <v>16</v>
      </c>
      <c r="B15" s="2" t="s">
        <v>43</v>
      </c>
    </row>
    <row r="16" spans="1:9" ht="12.75" customHeight="1" thickBot="1" x14ac:dyDescent="0.3">
      <c r="F16" s="48"/>
    </row>
    <row r="17" spans="1:17" ht="20.100000000000001" customHeight="1" x14ac:dyDescent="0.25">
      <c r="A17" s="163" t="s">
        <v>18</v>
      </c>
      <c r="B17" s="164" t="s">
        <v>19</v>
      </c>
      <c r="C17" s="164" t="s">
        <v>20</v>
      </c>
      <c r="D17" s="164" t="s">
        <v>21</v>
      </c>
      <c r="E17" s="164" t="s">
        <v>22</v>
      </c>
      <c r="F17" s="164" t="s">
        <v>45</v>
      </c>
      <c r="G17" s="269" t="s">
        <v>25</v>
      </c>
      <c r="H17" s="270"/>
      <c r="I17" s="165" t="s">
        <v>26</v>
      </c>
    </row>
    <row r="18" spans="1:17" s="134" customFormat="1" ht="66" customHeight="1" x14ac:dyDescent="0.25">
      <c r="A18" s="16">
        <v>1</v>
      </c>
      <c r="B18" s="166">
        <v>44600</v>
      </c>
      <c r="C18" s="167"/>
      <c r="D18" s="168" t="s">
        <v>324</v>
      </c>
      <c r="E18" s="20" t="s">
        <v>325</v>
      </c>
      <c r="F18" s="169">
        <v>1</v>
      </c>
      <c r="G18" s="220">
        <v>500000</v>
      </c>
      <c r="H18" s="221"/>
      <c r="I18" s="136">
        <f>G18</f>
        <v>500000</v>
      </c>
      <c r="L18" s="134" t="s">
        <v>326</v>
      </c>
    </row>
    <row r="19" spans="1:17" ht="25.5" customHeight="1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I18</f>
        <v>500000</v>
      </c>
    </row>
    <row r="20" spans="1:17" ht="13.5" customHeight="1" x14ac:dyDescent="0.25">
      <c r="A20" s="170"/>
      <c r="B20" s="170"/>
      <c r="C20" s="170"/>
      <c r="D20" s="170"/>
      <c r="E20" s="170"/>
      <c r="F20" s="170"/>
      <c r="G20" s="170"/>
      <c r="H20" s="170"/>
      <c r="I20" s="171"/>
    </row>
    <row r="21" spans="1:17" x14ac:dyDescent="0.25">
      <c r="A21" s="137"/>
      <c r="B21" s="137"/>
      <c r="C21" s="137"/>
      <c r="D21" s="137"/>
      <c r="E21" s="137"/>
      <c r="F21" s="137"/>
      <c r="G21" s="29" t="s">
        <v>30</v>
      </c>
      <c r="H21" s="26" t="e">
        <f>#REF!*1%</f>
        <v>#REF!</v>
      </c>
      <c r="I21" s="25">
        <f>I19*1%</f>
        <v>5000</v>
      </c>
    </row>
    <row r="22" spans="1:17" ht="16.5" thickBot="1" x14ac:dyDescent="0.3">
      <c r="E22" s="1"/>
      <c r="F22" s="1"/>
      <c r="G22" s="64" t="s">
        <v>50</v>
      </c>
      <c r="H22" s="33">
        <v>0</v>
      </c>
      <c r="I22" s="33">
        <f>I19*2%</f>
        <v>10000</v>
      </c>
      <c r="Q22" s="2" t="s">
        <v>61</v>
      </c>
    </row>
    <row r="23" spans="1:17" ht="16.5" customHeight="1" x14ac:dyDescent="0.25">
      <c r="E23" s="1"/>
      <c r="F23" s="1"/>
      <c r="G23" s="34" t="s">
        <v>32</v>
      </c>
      <c r="H23" s="34"/>
      <c r="I23" s="35">
        <f>I19+I21-I22</f>
        <v>495000</v>
      </c>
    </row>
    <row r="24" spans="1:17" x14ac:dyDescent="0.25">
      <c r="A24" s="1" t="s">
        <v>330</v>
      </c>
      <c r="E24" s="1"/>
      <c r="F24" s="1"/>
      <c r="G24" s="34"/>
      <c r="H24" s="34"/>
      <c r="I24" s="35"/>
    </row>
    <row r="25" spans="1:17" ht="10.5" customHeight="1" x14ac:dyDescent="0.25">
      <c r="A25" s="36"/>
      <c r="E25" s="1"/>
      <c r="F25" s="1"/>
      <c r="G25" s="34"/>
      <c r="H25" s="34"/>
      <c r="I25" s="35"/>
    </row>
    <row r="26" spans="1:17" x14ac:dyDescent="0.25">
      <c r="A26" s="37" t="s">
        <v>33</v>
      </c>
    </row>
    <row r="27" spans="1:17" x14ac:dyDescent="0.25">
      <c r="A27" s="39" t="s">
        <v>34</v>
      </c>
      <c r="B27" s="39"/>
      <c r="C27" s="39"/>
      <c r="D27" s="39"/>
      <c r="E27" s="11"/>
    </row>
    <row r="28" spans="1:17" x14ac:dyDescent="0.25">
      <c r="A28" s="39" t="s">
        <v>327</v>
      </c>
      <c r="B28" s="39"/>
      <c r="C28" s="39"/>
      <c r="D28" s="11"/>
      <c r="E28" s="11"/>
    </row>
    <row r="29" spans="1:17" x14ac:dyDescent="0.25">
      <c r="A29" s="42" t="s">
        <v>328</v>
      </c>
      <c r="B29" s="41"/>
      <c r="C29" s="41"/>
      <c r="D29" s="42"/>
      <c r="E29" s="11"/>
    </row>
    <row r="30" spans="1:17" x14ac:dyDescent="0.25">
      <c r="A30" s="44" t="s">
        <v>329</v>
      </c>
      <c r="B30" s="44"/>
      <c r="C30" s="44"/>
      <c r="D30" s="41"/>
      <c r="E30" s="11"/>
    </row>
    <row r="31" spans="1:17" ht="8.25" customHeight="1" x14ac:dyDescent="0.25">
      <c r="A31" s="65"/>
      <c r="B31" s="65"/>
      <c r="C31" s="65"/>
      <c r="D31" s="65"/>
    </row>
    <row r="32" spans="1:17" x14ac:dyDescent="0.25">
      <c r="G32" s="47" t="s">
        <v>37</v>
      </c>
      <c r="H32" s="212" t="str">
        <f>+I12</f>
        <v xml:space="preserve"> 09 Februari 2022</v>
      </c>
      <c r="I32" s="213"/>
    </row>
    <row r="36" spans="7:9" x14ac:dyDescent="0.25">
      <c r="H36" s="3" t="s">
        <v>61</v>
      </c>
    </row>
    <row r="38" spans="7:9" x14ac:dyDescent="0.25">
      <c r="G38" s="233" t="s">
        <v>38</v>
      </c>
      <c r="H38" s="233"/>
      <c r="I38" s="233"/>
    </row>
  </sheetData>
  <mergeCells count="6">
    <mergeCell ref="G38:I38"/>
    <mergeCell ref="A9:I9"/>
    <mergeCell ref="G17:H17"/>
    <mergeCell ref="G18:H18"/>
    <mergeCell ref="A19:H19"/>
    <mergeCell ref="H32:I32"/>
  </mergeCells>
  <printOptions horizontalCentered="1"/>
  <pageMargins left="0.3" right="0.2" top="0.75" bottom="0.75" header="0.3" footer="0.3"/>
  <pageSetup paperSize="9" scale="90" orientation="portrait" horizontalDpi="4294967293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4" workbookViewId="0">
      <selection activeCell="I22" sqref="I22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332</v>
      </c>
    </row>
    <row r="13" spans="1:9" x14ac:dyDescent="0.25">
      <c r="G13" s="3" t="s">
        <v>12</v>
      </c>
      <c r="H13" s="7" t="s">
        <v>10</v>
      </c>
      <c r="I13" s="9" t="s">
        <v>333</v>
      </c>
    </row>
    <row r="14" spans="1:9" x14ac:dyDescent="0.25">
      <c r="G14" s="3" t="s">
        <v>13</v>
      </c>
      <c r="H14" s="7" t="s">
        <v>10</v>
      </c>
      <c r="I14" s="9" t="s">
        <v>334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335</v>
      </c>
    </row>
    <row r="17" spans="1:17" ht="16.5" thickBot="1" x14ac:dyDescent="0.3"/>
    <row r="18" spans="1:17" ht="20.100000000000001" customHeight="1" x14ac:dyDescent="0.25">
      <c r="A18" s="12" t="s">
        <v>18</v>
      </c>
      <c r="B18" s="162" t="s">
        <v>19</v>
      </c>
      <c r="C18" s="162" t="s">
        <v>20</v>
      </c>
      <c r="D18" s="162" t="s">
        <v>21</v>
      </c>
      <c r="E18" s="162" t="s">
        <v>22</v>
      </c>
      <c r="F18" s="160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44599</v>
      </c>
      <c r="C19" s="53">
        <v>403066</v>
      </c>
      <c r="D19" s="63" t="s">
        <v>74</v>
      </c>
      <c r="E19" s="63" t="s">
        <v>75</v>
      </c>
      <c r="F19" s="56">
        <v>44</v>
      </c>
      <c r="G19" s="220">
        <v>1138614</v>
      </c>
      <c r="H19" s="221"/>
      <c r="I19" s="224">
        <f>G19</f>
        <v>1138614</v>
      </c>
    </row>
    <row r="20" spans="1:17" ht="53.25" customHeight="1" x14ac:dyDescent="0.25">
      <c r="A20" s="16">
        <v>2</v>
      </c>
      <c r="B20" s="52">
        <v>44599</v>
      </c>
      <c r="C20" s="53">
        <v>403067</v>
      </c>
      <c r="D20" s="63" t="s">
        <v>76</v>
      </c>
      <c r="E20" s="63" t="s">
        <v>75</v>
      </c>
      <c r="F20" s="56">
        <v>44</v>
      </c>
      <c r="G20" s="222"/>
      <c r="H20" s="223"/>
      <c r="I20" s="225"/>
    </row>
    <row r="21" spans="1:17" ht="53.25" customHeight="1" x14ac:dyDescent="0.25">
      <c r="A21" s="16">
        <v>3</v>
      </c>
      <c r="B21" s="52">
        <v>44599</v>
      </c>
      <c r="C21" s="53">
        <v>403065</v>
      </c>
      <c r="D21" s="63" t="s">
        <v>77</v>
      </c>
      <c r="E21" s="63" t="s">
        <v>75</v>
      </c>
      <c r="F21" s="56">
        <v>39</v>
      </c>
      <c r="G21" s="230"/>
      <c r="H21" s="231"/>
      <c r="I21" s="232"/>
      <c r="L21" s="2">
        <f>1150000/1.01</f>
        <v>1138613.8613861387</v>
      </c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1138614</v>
      </c>
    </row>
    <row r="23" spans="1:17" x14ac:dyDescent="0.25">
      <c r="A23" s="229"/>
      <c r="B23" s="229"/>
      <c r="C23" s="161"/>
      <c r="D23" s="161"/>
      <c r="E23" s="161"/>
      <c r="F23" s="161"/>
      <c r="G23" s="28"/>
      <c r="H23" s="28"/>
      <c r="I23" s="25"/>
    </row>
    <row r="24" spans="1:17" x14ac:dyDescent="0.25">
      <c r="A24" s="161"/>
      <c r="B24" s="161"/>
      <c r="C24" s="161"/>
      <c r="D24" s="161"/>
      <c r="E24" s="161"/>
      <c r="F24" s="161"/>
      <c r="G24" s="29" t="s">
        <v>30</v>
      </c>
      <c r="H24" s="26" t="e">
        <f>#REF!*1%</f>
        <v>#REF!</v>
      </c>
      <c r="I24" s="25">
        <f>I22*1%</f>
        <v>11386.14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22772.28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1127227.8599999999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71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10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A10:I10"/>
    <mergeCell ref="G18:H18"/>
    <mergeCell ref="G19:H21"/>
    <mergeCell ref="I19:I21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6"/>
  <sheetViews>
    <sheetView topLeftCell="A10" workbookViewId="0">
      <selection activeCell="J13" sqref="J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" style="2" customWidth="1"/>
    <col min="4" max="4" width="27.710937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285156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40</v>
      </c>
      <c r="H12" s="238"/>
      <c r="I12" s="7" t="s">
        <v>10</v>
      </c>
      <c r="J12" s="8" t="s">
        <v>337</v>
      </c>
    </row>
    <row r="13" spans="1:10" x14ac:dyDescent="0.25">
      <c r="G13" s="238" t="s">
        <v>12</v>
      </c>
      <c r="H13" s="238"/>
      <c r="I13" s="7" t="s">
        <v>10</v>
      </c>
      <c r="J13" s="9" t="s">
        <v>345</v>
      </c>
    </row>
    <row r="14" spans="1:10" x14ac:dyDescent="0.25">
      <c r="G14" s="238" t="s">
        <v>88</v>
      </c>
      <c r="H14" s="238"/>
      <c r="I14" s="7" t="s">
        <v>10</v>
      </c>
      <c r="J14" s="2" t="s">
        <v>341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98</v>
      </c>
    </row>
    <row r="16" spans="1:10" ht="16.5" thickBot="1" x14ac:dyDescent="0.3"/>
    <row r="17" spans="1:12" ht="26.25" customHeight="1" x14ac:dyDescent="0.25">
      <c r="A17" s="12" t="s">
        <v>18</v>
      </c>
      <c r="B17" s="178" t="s">
        <v>19</v>
      </c>
      <c r="C17" s="178" t="s">
        <v>20</v>
      </c>
      <c r="D17" s="178" t="s">
        <v>21</v>
      </c>
      <c r="E17" s="178" t="s">
        <v>22</v>
      </c>
      <c r="F17" s="175" t="s">
        <v>23</v>
      </c>
      <c r="G17" s="175" t="s">
        <v>24</v>
      </c>
      <c r="H17" s="218" t="s">
        <v>25</v>
      </c>
      <c r="I17" s="219"/>
      <c r="J17" s="15" t="s">
        <v>26</v>
      </c>
    </row>
    <row r="18" spans="1:12" ht="39.75" customHeight="1" x14ac:dyDescent="0.25">
      <c r="A18" s="16">
        <v>1</v>
      </c>
      <c r="B18" s="52">
        <f>'[11]402954'!E3</f>
        <v>44553</v>
      </c>
      <c r="C18" s="53">
        <f>'[11]402954'!A3</f>
        <v>402954</v>
      </c>
      <c r="D18" s="63" t="s">
        <v>342</v>
      </c>
      <c r="E18" s="63" t="s">
        <v>343</v>
      </c>
      <c r="F18" s="56">
        <v>8</v>
      </c>
      <c r="G18" s="73">
        <f>'[11]402954'!N11</f>
        <v>176</v>
      </c>
      <c r="H18" s="236">
        <v>13000</v>
      </c>
      <c r="I18" s="237"/>
      <c r="J18" s="176">
        <f>G18*H18</f>
        <v>2288000</v>
      </c>
      <c r="L18"/>
    </row>
    <row r="19" spans="1:12" ht="39.75" customHeight="1" x14ac:dyDescent="0.25">
      <c r="A19" s="16">
        <f>A18+1</f>
        <v>2</v>
      </c>
      <c r="B19" s="52">
        <f>'[11]402953'!E3</f>
        <v>44554</v>
      </c>
      <c r="C19" s="53">
        <f>'[11]402953'!A3</f>
        <v>402953</v>
      </c>
      <c r="D19" s="63" t="s">
        <v>342</v>
      </c>
      <c r="E19" s="63" t="s">
        <v>343</v>
      </c>
      <c r="F19" s="56">
        <v>3</v>
      </c>
      <c r="G19" s="74">
        <v>100</v>
      </c>
      <c r="H19" s="236">
        <v>13000</v>
      </c>
      <c r="I19" s="237"/>
      <c r="J19" s="176">
        <f t="shared" ref="J19:J20" si="0">G19*H19</f>
        <v>1300000</v>
      </c>
      <c r="L19"/>
    </row>
    <row r="20" spans="1:12" ht="39.75" customHeight="1" x14ac:dyDescent="0.25">
      <c r="A20" s="16">
        <f t="shared" ref="A20:A21" si="1">A19+1</f>
        <v>3</v>
      </c>
      <c r="B20" s="52">
        <f>[11]!Table2245789101123456[Pick Up]</f>
        <v>44555</v>
      </c>
      <c r="C20" s="53">
        <f>'[11]402955'!A3</f>
        <v>402955</v>
      </c>
      <c r="D20" s="63" t="s">
        <v>342</v>
      </c>
      <c r="E20" s="63" t="s">
        <v>343</v>
      </c>
      <c r="F20" s="56">
        <v>1</v>
      </c>
      <c r="G20" s="74">
        <v>100</v>
      </c>
      <c r="H20" s="236">
        <v>13000</v>
      </c>
      <c r="I20" s="237"/>
      <c r="J20" s="176">
        <f t="shared" si="0"/>
        <v>1300000</v>
      </c>
      <c r="L20"/>
    </row>
    <row r="21" spans="1:12" ht="39.75" customHeight="1" x14ac:dyDescent="0.25">
      <c r="A21" s="16">
        <f t="shared" si="1"/>
        <v>4</v>
      </c>
      <c r="B21" s="52">
        <f>'[11]402764'!E3</f>
        <v>44561</v>
      </c>
      <c r="C21" s="53">
        <f>'[11]402764'!A3</f>
        <v>402764</v>
      </c>
      <c r="D21" s="63" t="s">
        <v>342</v>
      </c>
      <c r="E21" s="63" t="s">
        <v>343</v>
      </c>
      <c r="F21" s="56">
        <v>5</v>
      </c>
      <c r="G21" s="74">
        <v>100</v>
      </c>
      <c r="H21" s="236">
        <v>13000</v>
      </c>
      <c r="I21" s="237"/>
      <c r="J21" s="176">
        <f>G21*H21</f>
        <v>1300000</v>
      </c>
      <c r="L21"/>
    </row>
    <row r="22" spans="1:12" ht="32.2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7"/>
      <c r="I22" s="228"/>
      <c r="J22" s="24">
        <f>SUM(J18:J21)</f>
        <v>6188000</v>
      </c>
      <c r="L22" s="3"/>
    </row>
    <row r="23" spans="1:12" x14ac:dyDescent="0.25">
      <c r="A23" s="229"/>
      <c r="B23" s="229"/>
      <c r="C23" s="177"/>
      <c r="D23" s="177"/>
      <c r="E23" s="177"/>
      <c r="F23" s="177"/>
      <c r="G23" s="177"/>
      <c r="H23" s="28"/>
      <c r="I23" s="28"/>
      <c r="J23" s="25"/>
    </row>
    <row r="24" spans="1:12" x14ac:dyDescent="0.25">
      <c r="A24" s="177"/>
      <c r="B24" s="177"/>
      <c r="C24" s="177"/>
      <c r="D24" s="177"/>
      <c r="E24" s="177"/>
      <c r="F24" s="177"/>
      <c r="G24" s="29" t="s">
        <v>92</v>
      </c>
      <c r="H24" s="29"/>
      <c r="I24" s="28"/>
      <c r="J24" s="25">
        <f>J22*10%</f>
        <v>618800</v>
      </c>
      <c r="L24" s="26"/>
    </row>
    <row r="25" spans="1:12" x14ac:dyDescent="0.25">
      <c r="A25" s="177"/>
      <c r="B25" s="177"/>
      <c r="C25" s="177"/>
      <c r="D25" s="177"/>
      <c r="E25" s="177"/>
      <c r="F25" s="177"/>
      <c r="G25" s="75" t="s">
        <v>93</v>
      </c>
      <c r="H25" s="75"/>
      <c r="I25" s="76"/>
      <c r="J25" s="77">
        <f>J22-J24</f>
        <v>5569200</v>
      </c>
      <c r="L25" s="26"/>
    </row>
    <row r="26" spans="1:12" x14ac:dyDescent="0.25">
      <c r="A26" s="177"/>
      <c r="B26" s="177"/>
      <c r="C26" s="177"/>
      <c r="D26" s="177"/>
      <c r="E26" s="177"/>
      <c r="F26" s="177"/>
      <c r="G26" s="29" t="s">
        <v>30</v>
      </c>
      <c r="H26" s="29"/>
      <c r="I26" s="26" t="e">
        <f>#REF!*1%</f>
        <v>#REF!</v>
      </c>
      <c r="J26" s="25">
        <f>J25*1%</f>
        <v>55692</v>
      </c>
    </row>
    <row r="27" spans="1:12" ht="16.5" thickBot="1" x14ac:dyDescent="0.3">
      <c r="A27" s="177"/>
      <c r="B27" s="177"/>
      <c r="C27" s="177"/>
      <c r="D27" s="177"/>
      <c r="E27" s="177"/>
      <c r="F27" s="177"/>
      <c r="G27" s="32" t="s">
        <v>50</v>
      </c>
      <c r="H27" s="32"/>
      <c r="I27" s="33">
        <f>I23*10%</f>
        <v>0</v>
      </c>
      <c r="J27" s="33">
        <f>J25*2%</f>
        <v>111384</v>
      </c>
    </row>
    <row r="28" spans="1:12" x14ac:dyDescent="0.25">
      <c r="E28" s="1"/>
      <c r="F28" s="1"/>
      <c r="G28" s="34" t="s">
        <v>51</v>
      </c>
      <c r="H28" s="34"/>
      <c r="I28" s="35" t="e">
        <f>I22+I26</f>
        <v>#REF!</v>
      </c>
      <c r="J28" s="35">
        <f>J25+J26-J27</f>
        <v>5513508</v>
      </c>
    </row>
    <row r="29" spans="1:12" x14ac:dyDescent="0.25">
      <c r="E29" s="1"/>
      <c r="F29" s="1"/>
      <c r="G29" s="34"/>
      <c r="H29" s="34"/>
      <c r="I29" s="35"/>
      <c r="J29" s="35"/>
    </row>
    <row r="30" spans="1:12" x14ac:dyDescent="0.25">
      <c r="A30" s="1" t="s">
        <v>344</v>
      </c>
      <c r="D30" s="1"/>
      <c r="E30" s="1"/>
      <c r="F30" s="1"/>
      <c r="G30" s="1"/>
      <c r="H30" s="34"/>
      <c r="I30" s="34"/>
      <c r="J30" s="35"/>
    </row>
    <row r="31" spans="1:12" x14ac:dyDescent="0.25">
      <c r="A31" s="36"/>
      <c r="D31" s="1"/>
      <c r="E31" s="1"/>
      <c r="F31" s="1"/>
      <c r="G31" s="1"/>
      <c r="H31" s="34"/>
      <c r="I31" s="34"/>
      <c r="J31" s="35"/>
    </row>
    <row r="32" spans="1:12" x14ac:dyDescent="0.25">
      <c r="D32" s="1"/>
      <c r="E32" s="1"/>
      <c r="F32" s="1"/>
      <c r="G32" s="1"/>
      <c r="H32" s="34"/>
      <c r="I32" s="34"/>
      <c r="J32" s="35"/>
    </row>
    <row r="33" spans="1:10" x14ac:dyDescent="0.25">
      <c r="A33" s="37" t="s">
        <v>33</v>
      </c>
    </row>
    <row r="34" spans="1:10" x14ac:dyDescent="0.25">
      <c r="A34" s="38" t="s">
        <v>34</v>
      </c>
      <c r="B34" s="39"/>
      <c r="C34" s="39"/>
      <c r="D34" s="11"/>
      <c r="E34" s="11"/>
      <c r="F34" s="11"/>
      <c r="G34" s="11"/>
    </row>
    <row r="35" spans="1:10" x14ac:dyDescent="0.25">
      <c r="A35" s="38" t="s">
        <v>35</v>
      </c>
      <c r="B35" s="39"/>
      <c r="C35" s="39"/>
      <c r="D35" s="11"/>
      <c r="E35" s="11"/>
      <c r="F35" s="11"/>
      <c r="G35" s="11"/>
    </row>
    <row r="36" spans="1:10" x14ac:dyDescent="0.25">
      <c r="A36" s="40" t="s">
        <v>36</v>
      </c>
      <c r="B36" s="41"/>
      <c r="C36" s="41"/>
      <c r="D36" s="11"/>
      <c r="E36" s="11"/>
      <c r="F36" s="11"/>
      <c r="G36" s="11"/>
    </row>
    <row r="37" spans="1:10" x14ac:dyDescent="0.25">
      <c r="A37" s="43" t="s">
        <v>0</v>
      </c>
      <c r="B37" s="44"/>
      <c r="C37" s="44"/>
      <c r="D37" s="11"/>
      <c r="E37" s="11"/>
      <c r="F37" s="11"/>
      <c r="G37" s="11"/>
    </row>
    <row r="38" spans="1:10" x14ac:dyDescent="0.25">
      <c r="A38" s="45"/>
      <c r="B38" s="45"/>
      <c r="C38" s="45"/>
    </row>
    <row r="39" spans="1:10" x14ac:dyDescent="0.25">
      <c r="H39" s="47" t="s">
        <v>52</v>
      </c>
      <c r="I39" s="212" t="str">
        <f>+J13</f>
        <v xml:space="preserve"> 15 Februari 2022</v>
      </c>
      <c r="J39" s="213"/>
    </row>
    <row r="43" spans="1:10" ht="18" customHeight="1" x14ac:dyDescent="0.25"/>
    <row r="44" spans="1:10" ht="17.25" customHeight="1" x14ac:dyDescent="0.25"/>
    <row r="46" spans="1:10" x14ac:dyDescent="0.25">
      <c r="H46" s="214" t="s">
        <v>38</v>
      </c>
      <c r="I46" s="214"/>
      <c r="J46" s="214"/>
    </row>
  </sheetData>
  <mergeCells count="13">
    <mergeCell ref="H18:I18"/>
    <mergeCell ref="A10:J10"/>
    <mergeCell ref="G12:H12"/>
    <mergeCell ref="G13:H13"/>
    <mergeCell ref="G14:H14"/>
    <mergeCell ref="H17:I17"/>
    <mergeCell ref="H46:J46"/>
    <mergeCell ref="H19:I19"/>
    <mergeCell ref="H20:I20"/>
    <mergeCell ref="H21:I21"/>
    <mergeCell ref="A22:I22"/>
    <mergeCell ref="A23:B23"/>
    <mergeCell ref="I39:J3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5"/>
  <sheetViews>
    <sheetView topLeftCell="A16" workbookViewId="0">
      <selection activeCell="J26" sqref="J26"/>
    </sheetView>
  </sheetViews>
  <sheetFormatPr defaultRowHeight="15.75" x14ac:dyDescent="0.25"/>
  <cols>
    <col min="1" max="1" width="5" style="2" customWidth="1"/>
    <col min="2" max="2" width="11.5703125" style="2" customWidth="1"/>
    <col min="3" max="3" width="9" style="2" customWidth="1"/>
    <col min="4" max="4" width="29.5703125" style="2" customWidth="1"/>
    <col min="5" max="5" width="13.85546875" style="2" customWidth="1"/>
    <col min="6" max="6" width="6.28515625" style="2" customWidth="1"/>
    <col min="7" max="7" width="5.710937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40</v>
      </c>
      <c r="H12" s="238"/>
      <c r="I12" s="7" t="s">
        <v>10</v>
      </c>
      <c r="J12" s="8" t="s">
        <v>348</v>
      </c>
    </row>
    <row r="13" spans="1:10" x14ac:dyDescent="0.25">
      <c r="G13" s="238" t="s">
        <v>12</v>
      </c>
      <c r="H13" s="238"/>
      <c r="I13" s="7" t="s">
        <v>10</v>
      </c>
      <c r="J13" s="9" t="s">
        <v>345</v>
      </c>
    </row>
    <row r="14" spans="1:10" x14ac:dyDescent="0.25">
      <c r="G14" s="238" t="s">
        <v>88</v>
      </c>
      <c r="H14" s="238"/>
      <c r="I14" s="7" t="s">
        <v>10</v>
      </c>
      <c r="J14" s="2" t="s">
        <v>341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98</v>
      </c>
    </row>
    <row r="16" spans="1:10" ht="16.5" thickBot="1" x14ac:dyDescent="0.3"/>
    <row r="17" spans="1:12" ht="26.25" customHeight="1" x14ac:dyDescent="0.25">
      <c r="A17" s="12" t="s">
        <v>18</v>
      </c>
      <c r="B17" s="178" t="s">
        <v>19</v>
      </c>
      <c r="C17" s="178" t="s">
        <v>20</v>
      </c>
      <c r="D17" s="178" t="s">
        <v>21</v>
      </c>
      <c r="E17" s="178" t="s">
        <v>22</v>
      </c>
      <c r="F17" s="175" t="s">
        <v>23</v>
      </c>
      <c r="G17" s="175" t="s">
        <v>24</v>
      </c>
      <c r="H17" s="218" t="s">
        <v>25</v>
      </c>
      <c r="I17" s="219"/>
      <c r="J17" s="15" t="s">
        <v>26</v>
      </c>
    </row>
    <row r="18" spans="1:12" ht="48" customHeight="1" x14ac:dyDescent="0.25">
      <c r="A18" s="16">
        <v>1</v>
      </c>
      <c r="B18" s="52">
        <f>'[12]405852'!E3</f>
        <v>44537</v>
      </c>
      <c r="C18" s="53">
        <f>'[12]405852'!A3</f>
        <v>405852</v>
      </c>
      <c r="D18" s="63" t="s">
        <v>346</v>
      </c>
      <c r="E18" s="63" t="s">
        <v>343</v>
      </c>
      <c r="F18" s="56">
        <v>4</v>
      </c>
      <c r="G18" s="73">
        <f>'[12]405852'!N7</f>
        <v>72</v>
      </c>
      <c r="H18" s="236">
        <v>13000</v>
      </c>
      <c r="I18" s="237"/>
      <c r="J18" s="176">
        <f>G18*H18</f>
        <v>936000</v>
      </c>
      <c r="L18"/>
    </row>
    <row r="19" spans="1:12" ht="48" customHeight="1" x14ac:dyDescent="0.25">
      <c r="A19" s="16">
        <f>A18+1</f>
        <v>2</v>
      </c>
      <c r="B19" s="52">
        <f>'[12]405191'!E3</f>
        <v>44547</v>
      </c>
      <c r="C19" s="53">
        <f>'[12]405191'!A3</f>
        <v>405191</v>
      </c>
      <c r="D19" s="63" t="s">
        <v>346</v>
      </c>
      <c r="E19" s="63" t="s">
        <v>343</v>
      </c>
      <c r="F19" s="56">
        <v>11</v>
      </c>
      <c r="G19" s="74">
        <f>'[12]405191'!N14</f>
        <v>383.53874999999999</v>
      </c>
      <c r="H19" s="236">
        <v>13000</v>
      </c>
      <c r="I19" s="237"/>
      <c r="J19" s="176">
        <f t="shared" ref="J19:J20" si="0">G19*H19</f>
        <v>4986003.75</v>
      </c>
      <c r="L19"/>
    </row>
    <row r="20" spans="1:12" ht="48" customHeight="1" x14ac:dyDescent="0.25">
      <c r="A20" s="16">
        <f t="shared" ref="A20" si="1">A19+1</f>
        <v>3</v>
      </c>
      <c r="B20" s="52">
        <f>'[12]402951'!E3</f>
        <v>44551</v>
      </c>
      <c r="C20" s="53">
        <f>'[12]402951'!A3</f>
        <v>402951</v>
      </c>
      <c r="D20" s="63" t="s">
        <v>346</v>
      </c>
      <c r="E20" s="63" t="s">
        <v>343</v>
      </c>
      <c r="F20" s="56">
        <v>21</v>
      </c>
      <c r="G20" s="74">
        <f>'[12]402951'!N24</f>
        <v>689.91499999999996</v>
      </c>
      <c r="H20" s="236">
        <v>13000</v>
      </c>
      <c r="I20" s="237"/>
      <c r="J20" s="176">
        <f t="shared" si="0"/>
        <v>8968895</v>
      </c>
      <c r="L20"/>
    </row>
    <row r="21" spans="1:12" ht="32.25" customHeight="1" thickBot="1" x14ac:dyDescent="0.3">
      <c r="A21" s="226" t="s">
        <v>29</v>
      </c>
      <c r="B21" s="227"/>
      <c r="C21" s="227"/>
      <c r="D21" s="227"/>
      <c r="E21" s="227"/>
      <c r="F21" s="227"/>
      <c r="G21" s="227"/>
      <c r="H21" s="227"/>
      <c r="I21" s="228"/>
      <c r="J21" s="24">
        <f>SUM(J18:J20)</f>
        <v>14890898.75</v>
      </c>
      <c r="L21" s="3"/>
    </row>
    <row r="22" spans="1:12" x14ac:dyDescent="0.25">
      <c r="A22" s="229"/>
      <c r="B22" s="229"/>
      <c r="C22" s="177"/>
      <c r="D22" s="177"/>
      <c r="E22" s="177"/>
      <c r="F22" s="177"/>
      <c r="G22" s="177"/>
      <c r="H22" s="28"/>
      <c r="I22" s="28"/>
      <c r="J22" s="25"/>
    </row>
    <row r="23" spans="1:12" x14ac:dyDescent="0.25">
      <c r="A23" s="177"/>
      <c r="B23" s="177"/>
      <c r="C23" s="177"/>
      <c r="D23" s="177"/>
      <c r="E23" s="177"/>
      <c r="F23" s="177"/>
      <c r="G23" s="29" t="s">
        <v>92</v>
      </c>
      <c r="H23" s="29"/>
      <c r="I23" s="28"/>
      <c r="J23" s="25">
        <f>J21*10%</f>
        <v>1489089.875</v>
      </c>
      <c r="L23" s="26"/>
    </row>
    <row r="24" spans="1:12" x14ac:dyDescent="0.25">
      <c r="A24" s="177"/>
      <c r="B24" s="177"/>
      <c r="C24" s="177"/>
      <c r="D24" s="177"/>
      <c r="E24" s="177"/>
      <c r="F24" s="177"/>
      <c r="G24" s="75" t="s">
        <v>93</v>
      </c>
      <c r="H24" s="75"/>
      <c r="I24" s="76"/>
      <c r="J24" s="77">
        <f>J21-J23</f>
        <v>13401808.875</v>
      </c>
      <c r="L24" s="26"/>
    </row>
    <row r="25" spans="1:12" x14ac:dyDescent="0.25">
      <c r="A25" s="177"/>
      <c r="B25" s="177"/>
      <c r="C25" s="177"/>
      <c r="D25" s="177"/>
      <c r="E25" s="177"/>
      <c r="F25" s="177"/>
      <c r="G25" s="29" t="s">
        <v>30</v>
      </c>
      <c r="H25" s="29"/>
      <c r="I25" s="26" t="e">
        <f>#REF!*1%</f>
        <v>#REF!</v>
      </c>
      <c r="J25" s="25">
        <f>J24*1%</f>
        <v>134018.08875</v>
      </c>
    </row>
    <row r="26" spans="1:12" ht="16.5" thickBot="1" x14ac:dyDescent="0.3">
      <c r="A26" s="177"/>
      <c r="B26" s="177"/>
      <c r="C26" s="177"/>
      <c r="D26" s="177"/>
      <c r="E26" s="177"/>
      <c r="F26" s="177"/>
      <c r="G26" s="32" t="s">
        <v>50</v>
      </c>
      <c r="H26" s="32"/>
      <c r="I26" s="33">
        <f>I22*10%</f>
        <v>0</v>
      </c>
      <c r="J26" s="33">
        <f>J24*2%</f>
        <v>268036.17749999999</v>
      </c>
    </row>
    <row r="27" spans="1:12" x14ac:dyDescent="0.25">
      <c r="E27" s="1"/>
      <c r="F27" s="1"/>
      <c r="G27" s="34" t="s">
        <v>51</v>
      </c>
      <c r="H27" s="34"/>
      <c r="I27" s="35" t="e">
        <f>I21+I25</f>
        <v>#REF!</v>
      </c>
      <c r="J27" s="35">
        <f>J24+J25-J26</f>
        <v>13267790.786249999</v>
      </c>
    </row>
    <row r="28" spans="1:12" x14ac:dyDescent="0.25">
      <c r="E28" s="1"/>
      <c r="F28" s="1"/>
      <c r="G28" s="34"/>
      <c r="H28" s="34"/>
      <c r="I28" s="35"/>
      <c r="J28" s="35"/>
    </row>
    <row r="29" spans="1:12" x14ac:dyDescent="0.25">
      <c r="A29" s="1" t="s">
        <v>347</v>
      </c>
      <c r="D29" s="1"/>
      <c r="E29" s="1"/>
      <c r="F29" s="1"/>
      <c r="G29" s="1"/>
      <c r="H29" s="34"/>
      <c r="I29" s="34"/>
      <c r="J29" s="35"/>
    </row>
    <row r="30" spans="1:12" x14ac:dyDescent="0.25">
      <c r="A30" s="36"/>
      <c r="D30" s="1"/>
      <c r="E30" s="1"/>
      <c r="F30" s="1"/>
      <c r="G30" s="1"/>
      <c r="H30" s="34"/>
      <c r="I30" s="34"/>
      <c r="J30" s="35"/>
    </row>
    <row r="31" spans="1:12" x14ac:dyDescent="0.25">
      <c r="D31" s="1"/>
      <c r="E31" s="1"/>
      <c r="F31" s="1"/>
      <c r="G31" s="1"/>
      <c r="H31" s="34"/>
      <c r="I31" s="34"/>
      <c r="J31" s="35"/>
    </row>
    <row r="32" spans="1:12" x14ac:dyDescent="0.25">
      <c r="A32" s="37" t="s">
        <v>33</v>
      </c>
    </row>
    <row r="33" spans="1:10" x14ac:dyDescent="0.25">
      <c r="A33" s="38" t="s">
        <v>34</v>
      </c>
      <c r="B33" s="39"/>
      <c r="C33" s="39"/>
      <c r="D33" s="11"/>
      <c r="E33" s="11"/>
      <c r="F33" s="11"/>
      <c r="G33" s="11"/>
    </row>
    <row r="34" spans="1:10" x14ac:dyDescent="0.25">
      <c r="A34" s="38" t="s">
        <v>35</v>
      </c>
      <c r="B34" s="39"/>
      <c r="C34" s="39"/>
      <c r="D34" s="11"/>
      <c r="E34" s="11"/>
      <c r="F34" s="11"/>
      <c r="G34" s="11"/>
    </row>
    <row r="35" spans="1:10" x14ac:dyDescent="0.25">
      <c r="A35" s="40" t="s">
        <v>36</v>
      </c>
      <c r="B35" s="41"/>
      <c r="C35" s="41"/>
      <c r="D35" s="11"/>
      <c r="E35" s="11"/>
      <c r="F35" s="11"/>
      <c r="G35" s="11"/>
    </row>
    <row r="36" spans="1:10" x14ac:dyDescent="0.25">
      <c r="A36" s="43" t="s">
        <v>0</v>
      </c>
      <c r="B36" s="44"/>
      <c r="C36" s="44"/>
      <c r="D36" s="11"/>
      <c r="E36" s="11"/>
      <c r="F36" s="11"/>
      <c r="G36" s="11"/>
    </row>
    <row r="37" spans="1:10" x14ac:dyDescent="0.25">
      <c r="A37" s="45"/>
      <c r="B37" s="45"/>
      <c r="C37" s="45"/>
    </row>
    <row r="38" spans="1:10" x14ac:dyDescent="0.25">
      <c r="H38" s="47" t="s">
        <v>52</v>
      </c>
      <c r="I38" s="212" t="str">
        <f>+J13</f>
        <v xml:space="preserve"> 15 Februari 2022</v>
      </c>
      <c r="J38" s="213"/>
    </row>
    <row r="42" spans="1:10" ht="18" customHeight="1" x14ac:dyDescent="0.25"/>
    <row r="43" spans="1:10" ht="17.25" customHeight="1" x14ac:dyDescent="0.25"/>
    <row r="45" spans="1:10" x14ac:dyDescent="0.25">
      <c r="H45" s="214" t="s">
        <v>38</v>
      </c>
      <c r="I45" s="214"/>
      <c r="J45" s="214"/>
    </row>
  </sheetData>
  <mergeCells count="12">
    <mergeCell ref="H45:J45"/>
    <mergeCell ref="A10:J10"/>
    <mergeCell ref="G12:H12"/>
    <mergeCell ref="G13:H13"/>
    <mergeCell ref="G14:H14"/>
    <mergeCell ref="H17:I17"/>
    <mergeCell ref="H18:I18"/>
    <mergeCell ref="H19:I19"/>
    <mergeCell ref="H20:I20"/>
    <mergeCell ref="A21:I21"/>
    <mergeCell ref="A22:B22"/>
    <mergeCell ref="I38:J38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1"/>
  <sheetViews>
    <sheetView topLeftCell="A31" workbookViewId="0">
      <selection activeCell="L36" sqref="L36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10" style="2" customWidth="1"/>
    <col min="4" max="4" width="26.42578125" style="2" customWidth="1"/>
    <col min="5" max="5" width="13.85546875" style="2" customWidth="1"/>
    <col min="6" max="6" width="6.85546875" style="2" bestFit="1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1" width="9.140625" style="2"/>
    <col min="12" max="12" width="15.7109375" style="2" bestFit="1" customWidth="1"/>
    <col min="13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214</v>
      </c>
      <c r="H12" s="238"/>
      <c r="I12" s="7" t="s">
        <v>10</v>
      </c>
      <c r="J12" s="8" t="s">
        <v>353</v>
      </c>
    </row>
    <row r="13" spans="1:10" x14ac:dyDescent="0.25">
      <c r="G13" s="238" t="s">
        <v>12</v>
      </c>
      <c r="H13" s="238"/>
      <c r="I13" s="7" t="s">
        <v>10</v>
      </c>
      <c r="J13" s="9" t="s">
        <v>345</v>
      </c>
    </row>
    <row r="14" spans="1:10" x14ac:dyDescent="0.25">
      <c r="G14" s="238" t="s">
        <v>88</v>
      </c>
      <c r="H14" s="238"/>
      <c r="I14" s="7" t="s">
        <v>10</v>
      </c>
      <c r="J14" s="2" t="s">
        <v>349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98</v>
      </c>
    </row>
    <row r="16" spans="1:10" ht="16.5" thickBot="1" x14ac:dyDescent="0.3"/>
    <row r="17" spans="1:12" ht="26.25" customHeight="1" x14ac:dyDescent="0.25">
      <c r="A17" s="12" t="s">
        <v>18</v>
      </c>
      <c r="B17" s="178" t="s">
        <v>19</v>
      </c>
      <c r="C17" s="178" t="s">
        <v>20</v>
      </c>
      <c r="D17" s="178" t="s">
        <v>21</v>
      </c>
      <c r="E17" s="178" t="s">
        <v>22</v>
      </c>
      <c r="F17" s="175" t="s">
        <v>23</v>
      </c>
      <c r="G17" s="175" t="s">
        <v>24</v>
      </c>
      <c r="H17" s="218" t="s">
        <v>25</v>
      </c>
      <c r="I17" s="219"/>
      <c r="J17" s="15" t="s">
        <v>26</v>
      </c>
    </row>
    <row r="18" spans="1:12" ht="37.5" customHeight="1" x14ac:dyDescent="0.25">
      <c r="A18" s="16">
        <v>1</v>
      </c>
      <c r="B18" s="52">
        <f>'[13]405805'!E3</f>
        <v>44533</v>
      </c>
      <c r="C18" s="53">
        <f>'[13]405805'!A3</f>
        <v>405805</v>
      </c>
      <c r="D18" s="63" t="s">
        <v>350</v>
      </c>
      <c r="E18" s="63" t="s">
        <v>351</v>
      </c>
      <c r="F18" s="56">
        <v>2</v>
      </c>
      <c r="G18" s="73">
        <f>'[13]405805'!N5</f>
        <v>120.54</v>
      </c>
      <c r="H18" s="236">
        <v>14000</v>
      </c>
      <c r="I18" s="237"/>
      <c r="J18" s="176">
        <f>G18*H18</f>
        <v>1687560</v>
      </c>
      <c r="L18"/>
    </row>
    <row r="19" spans="1:12" ht="37.5" customHeight="1" x14ac:dyDescent="0.25">
      <c r="A19" s="16">
        <f>A18+1</f>
        <v>2</v>
      </c>
      <c r="B19" s="52">
        <f>'[13]405822'!E3</f>
        <v>44535</v>
      </c>
      <c r="C19" s="53">
        <f>'[13]405822'!A3</f>
        <v>405822</v>
      </c>
      <c r="D19" s="63" t="s">
        <v>350</v>
      </c>
      <c r="E19" s="63" t="s">
        <v>351</v>
      </c>
      <c r="F19" s="56">
        <v>2</v>
      </c>
      <c r="G19" s="74">
        <v>100</v>
      </c>
      <c r="H19" s="236">
        <v>14000</v>
      </c>
      <c r="I19" s="237"/>
      <c r="J19" s="176">
        <f t="shared" ref="J19:J36" si="0">G19*H19</f>
        <v>1400000</v>
      </c>
      <c r="L19"/>
    </row>
    <row r="20" spans="1:12" ht="37.5" customHeight="1" x14ac:dyDescent="0.25">
      <c r="A20" s="16">
        <f t="shared" ref="A20:A36" si="1">A19+1</f>
        <v>3</v>
      </c>
      <c r="B20" s="52">
        <f>'[13]405816'!E3</f>
        <v>44534</v>
      </c>
      <c r="C20" s="53">
        <f>'[13]405816'!A3</f>
        <v>405816</v>
      </c>
      <c r="D20" s="63" t="s">
        <v>350</v>
      </c>
      <c r="E20" s="63" t="s">
        <v>351</v>
      </c>
      <c r="F20" s="56">
        <v>7</v>
      </c>
      <c r="G20" s="74">
        <v>100</v>
      </c>
      <c r="H20" s="236">
        <v>14000</v>
      </c>
      <c r="I20" s="237"/>
      <c r="J20" s="176">
        <f t="shared" si="0"/>
        <v>1400000</v>
      </c>
      <c r="L20"/>
    </row>
    <row r="21" spans="1:12" ht="37.5" customHeight="1" x14ac:dyDescent="0.25">
      <c r="A21" s="16">
        <f t="shared" si="1"/>
        <v>4</v>
      </c>
      <c r="B21" s="52">
        <f>'[13]405836'!E3</f>
        <v>44537</v>
      </c>
      <c r="C21" s="53">
        <f>'[13]405836'!A3</f>
        <v>405836</v>
      </c>
      <c r="D21" s="63" t="s">
        <v>350</v>
      </c>
      <c r="E21" s="63" t="s">
        <v>351</v>
      </c>
      <c r="F21" s="56">
        <v>8</v>
      </c>
      <c r="G21" s="74">
        <f>'[13]405836'!N11</f>
        <v>145.62800000000001</v>
      </c>
      <c r="H21" s="236">
        <v>14000</v>
      </c>
      <c r="I21" s="237"/>
      <c r="J21" s="176">
        <f t="shared" si="0"/>
        <v>2038792.0000000002</v>
      </c>
      <c r="L21"/>
    </row>
    <row r="22" spans="1:12" ht="37.5" customHeight="1" x14ac:dyDescent="0.25">
      <c r="A22" s="16">
        <f t="shared" si="1"/>
        <v>5</v>
      </c>
      <c r="B22" s="52">
        <f>'[13]405844'!E3</f>
        <v>44538</v>
      </c>
      <c r="C22" s="53">
        <f>'[13]405844'!A3</f>
        <v>405844</v>
      </c>
      <c r="D22" s="63" t="s">
        <v>350</v>
      </c>
      <c r="E22" s="63" t="s">
        <v>351</v>
      </c>
      <c r="F22" s="56">
        <v>3</v>
      </c>
      <c r="G22" s="74">
        <f>'[13]405844'!N6</f>
        <v>117</v>
      </c>
      <c r="H22" s="236">
        <v>14000</v>
      </c>
      <c r="I22" s="237"/>
      <c r="J22" s="176">
        <f t="shared" si="0"/>
        <v>1638000</v>
      </c>
      <c r="L22"/>
    </row>
    <row r="23" spans="1:12" ht="37.5" customHeight="1" x14ac:dyDescent="0.25">
      <c r="A23" s="16">
        <f t="shared" si="1"/>
        <v>6</v>
      </c>
      <c r="B23" s="52">
        <f>'[13]406458'!E3</f>
        <v>44540</v>
      </c>
      <c r="C23" s="53">
        <f>'[13]406458'!A3</f>
        <v>406458</v>
      </c>
      <c r="D23" s="63" t="s">
        <v>350</v>
      </c>
      <c r="E23" s="63" t="s">
        <v>351</v>
      </c>
      <c r="F23" s="56">
        <v>7</v>
      </c>
      <c r="G23" s="74">
        <f>'[13]406458'!N10</f>
        <v>372.351</v>
      </c>
      <c r="H23" s="236">
        <v>14000</v>
      </c>
      <c r="I23" s="237"/>
      <c r="J23" s="176">
        <f t="shared" si="0"/>
        <v>5212914</v>
      </c>
      <c r="L23"/>
    </row>
    <row r="24" spans="1:12" ht="37.5" customHeight="1" x14ac:dyDescent="0.25">
      <c r="A24" s="16">
        <f t="shared" si="1"/>
        <v>7</v>
      </c>
      <c r="B24" s="52">
        <f>'[13]406465'!E3</f>
        <v>44541</v>
      </c>
      <c r="C24" s="53">
        <f>'[13]406465'!A3</f>
        <v>406465</v>
      </c>
      <c r="D24" s="63" t="s">
        <v>350</v>
      </c>
      <c r="E24" s="63" t="s">
        <v>351</v>
      </c>
      <c r="F24" s="56">
        <v>10</v>
      </c>
      <c r="G24" s="74">
        <f>'[13]406465'!N13</f>
        <v>158</v>
      </c>
      <c r="H24" s="236">
        <v>14000</v>
      </c>
      <c r="I24" s="237"/>
      <c r="J24" s="176">
        <f t="shared" si="0"/>
        <v>2212000</v>
      </c>
      <c r="L24"/>
    </row>
    <row r="25" spans="1:12" ht="37.5" customHeight="1" x14ac:dyDescent="0.25">
      <c r="A25" s="16">
        <f t="shared" si="1"/>
        <v>8</v>
      </c>
      <c r="B25" s="52">
        <f>[13]!Table22457891011234567891011[Pick Up]</f>
        <v>44543</v>
      </c>
      <c r="C25" s="53">
        <f>'[13]402656'!A3</f>
        <v>402656</v>
      </c>
      <c r="D25" s="63" t="s">
        <v>350</v>
      </c>
      <c r="E25" s="63" t="s">
        <v>351</v>
      </c>
      <c r="F25" s="56">
        <v>1</v>
      </c>
      <c r="G25" s="74">
        <f>'[13]402656'!N4</f>
        <v>100</v>
      </c>
      <c r="H25" s="236">
        <v>14000</v>
      </c>
      <c r="I25" s="237"/>
      <c r="J25" s="176">
        <f t="shared" si="0"/>
        <v>1400000</v>
      </c>
      <c r="L25"/>
    </row>
    <row r="26" spans="1:12" ht="37.5" customHeight="1" x14ac:dyDescent="0.25">
      <c r="A26" s="16">
        <f t="shared" si="1"/>
        <v>9</v>
      </c>
      <c r="B26" s="52">
        <f>'[13]402670'!E3</f>
        <v>44546</v>
      </c>
      <c r="C26" s="53">
        <f>'[13]402670'!A3</f>
        <v>402670</v>
      </c>
      <c r="D26" s="63" t="s">
        <v>350</v>
      </c>
      <c r="E26" s="63" t="s">
        <v>351</v>
      </c>
      <c r="F26" s="56">
        <v>3</v>
      </c>
      <c r="G26" s="74">
        <v>100</v>
      </c>
      <c r="H26" s="236">
        <v>14000</v>
      </c>
      <c r="I26" s="237"/>
      <c r="J26" s="176">
        <f t="shared" si="0"/>
        <v>1400000</v>
      </c>
      <c r="L26"/>
    </row>
    <row r="27" spans="1:12" ht="37.5" customHeight="1" x14ac:dyDescent="0.25">
      <c r="A27" s="16">
        <f t="shared" si="1"/>
        <v>10</v>
      </c>
      <c r="B27" s="52">
        <f>'[13]402676'!E3</f>
        <v>44547</v>
      </c>
      <c r="C27" s="53">
        <f>'[13]402676'!A3</f>
        <v>402676</v>
      </c>
      <c r="D27" s="63" t="s">
        <v>350</v>
      </c>
      <c r="E27" s="63" t="s">
        <v>351</v>
      </c>
      <c r="F27" s="56">
        <v>2</v>
      </c>
      <c r="G27" s="74">
        <v>100</v>
      </c>
      <c r="H27" s="236">
        <v>14000</v>
      </c>
      <c r="I27" s="237"/>
      <c r="J27" s="176">
        <f t="shared" si="0"/>
        <v>1400000</v>
      </c>
      <c r="L27"/>
    </row>
    <row r="28" spans="1:12" ht="37.5" customHeight="1" x14ac:dyDescent="0.25">
      <c r="A28" s="16">
        <f t="shared" si="1"/>
        <v>11</v>
      </c>
      <c r="B28" s="52">
        <f>'[13]402693'!E3</f>
        <v>44548</v>
      </c>
      <c r="C28" s="53">
        <f>'[13]402693'!A3</f>
        <v>402693</v>
      </c>
      <c r="D28" s="63" t="s">
        <v>350</v>
      </c>
      <c r="E28" s="63" t="s">
        <v>351</v>
      </c>
      <c r="F28" s="56">
        <v>11</v>
      </c>
      <c r="G28" s="74">
        <f>'[13]402693'!N14</f>
        <v>372.24500000000006</v>
      </c>
      <c r="H28" s="236">
        <v>14000</v>
      </c>
      <c r="I28" s="237"/>
      <c r="J28" s="176">
        <f t="shared" si="0"/>
        <v>5211430.0000000009</v>
      </c>
      <c r="L28"/>
    </row>
    <row r="29" spans="1:12" ht="37.5" customHeight="1" x14ac:dyDescent="0.25">
      <c r="A29" s="16">
        <f t="shared" si="1"/>
        <v>12</v>
      </c>
      <c r="B29" s="52">
        <f>[13]!Table2245789101123456789101112131415[Pick Up]</f>
        <v>44550</v>
      </c>
      <c r="C29" s="53">
        <f>'[13]402701'!A3</f>
        <v>402701</v>
      </c>
      <c r="D29" s="63" t="s">
        <v>350</v>
      </c>
      <c r="E29" s="63" t="s">
        <v>351</v>
      </c>
      <c r="F29" s="56">
        <v>1</v>
      </c>
      <c r="G29" s="74">
        <f>'[13]402701'!N4</f>
        <v>109.04</v>
      </c>
      <c r="H29" s="236">
        <v>14000</v>
      </c>
      <c r="I29" s="237"/>
      <c r="J29" s="176">
        <f t="shared" si="0"/>
        <v>1526560</v>
      </c>
      <c r="L29"/>
    </row>
    <row r="30" spans="1:12" ht="37.5" customHeight="1" x14ac:dyDescent="0.25">
      <c r="A30" s="16">
        <f t="shared" si="1"/>
        <v>13</v>
      </c>
      <c r="B30" s="52">
        <f>[13]!Table224578910112345678910111213141516[Pick Up]</f>
        <v>44551</v>
      </c>
      <c r="C30" s="53">
        <f>'[13]402710'!A3</f>
        <v>402710</v>
      </c>
      <c r="D30" s="63" t="s">
        <v>350</v>
      </c>
      <c r="E30" s="63" t="s">
        <v>351</v>
      </c>
      <c r="F30" s="56">
        <v>1</v>
      </c>
      <c r="G30" s="74">
        <v>100</v>
      </c>
      <c r="H30" s="236">
        <v>14000</v>
      </c>
      <c r="I30" s="237"/>
      <c r="J30" s="176">
        <f t="shared" si="0"/>
        <v>1400000</v>
      </c>
      <c r="L30"/>
    </row>
    <row r="31" spans="1:12" ht="37.5" customHeight="1" x14ac:dyDescent="0.25">
      <c r="A31" s="16">
        <f t="shared" si="1"/>
        <v>14</v>
      </c>
      <c r="B31" s="52">
        <f>'[13]402719'!E3</f>
        <v>44553</v>
      </c>
      <c r="C31" s="53">
        <f>'[13]402719'!A3</f>
        <v>402719</v>
      </c>
      <c r="D31" s="63" t="s">
        <v>350</v>
      </c>
      <c r="E31" s="63" t="s">
        <v>351</v>
      </c>
      <c r="F31" s="56">
        <v>13</v>
      </c>
      <c r="G31" s="74">
        <f>'[13]402719'!N16</f>
        <v>359.67399999999998</v>
      </c>
      <c r="H31" s="236">
        <v>14000</v>
      </c>
      <c r="I31" s="237"/>
      <c r="J31" s="176">
        <f t="shared" si="0"/>
        <v>5035436</v>
      </c>
      <c r="L31"/>
    </row>
    <row r="32" spans="1:12" ht="37.5" customHeight="1" x14ac:dyDescent="0.25">
      <c r="A32" s="16">
        <f t="shared" si="1"/>
        <v>15</v>
      </c>
      <c r="B32" s="52">
        <f>'[13]402730'!E3</f>
        <v>44554</v>
      </c>
      <c r="C32" s="53">
        <f>'[13]402730'!A3</f>
        <v>402730</v>
      </c>
      <c r="D32" s="63" t="s">
        <v>350</v>
      </c>
      <c r="E32" s="63" t="s">
        <v>351</v>
      </c>
      <c r="F32" s="56">
        <v>9</v>
      </c>
      <c r="G32" s="74">
        <v>100</v>
      </c>
      <c r="H32" s="236">
        <v>14000</v>
      </c>
      <c r="I32" s="237"/>
      <c r="J32" s="176">
        <f t="shared" si="0"/>
        <v>1400000</v>
      </c>
      <c r="L32"/>
    </row>
    <row r="33" spans="1:12" ht="37.5" customHeight="1" x14ac:dyDescent="0.25">
      <c r="A33" s="16">
        <f t="shared" si="1"/>
        <v>16</v>
      </c>
      <c r="B33" s="52">
        <f>[13]!Table22457891011234567891011121314151617181920[Pick Up]</f>
        <v>44555</v>
      </c>
      <c r="C33" s="53">
        <f>'[13]402735'!A3</f>
        <v>402735</v>
      </c>
      <c r="D33" s="63" t="s">
        <v>350</v>
      </c>
      <c r="E33" s="63" t="s">
        <v>351</v>
      </c>
      <c r="F33" s="21">
        <v>1</v>
      </c>
      <c r="G33" s="73">
        <v>100</v>
      </c>
      <c r="H33" s="236">
        <v>14000</v>
      </c>
      <c r="I33" s="237"/>
      <c r="J33" s="80">
        <f t="shared" si="0"/>
        <v>1400000</v>
      </c>
      <c r="L33"/>
    </row>
    <row r="34" spans="1:12" ht="37.5" customHeight="1" x14ac:dyDescent="0.25">
      <c r="A34" s="16">
        <f t="shared" si="1"/>
        <v>17</v>
      </c>
      <c r="B34" s="52">
        <f>[13]!Table224578910112345678910111213141516171819[Pick Up]</f>
        <v>44556</v>
      </c>
      <c r="C34" s="53">
        <f>'[13]402739'!A3</f>
        <v>402739</v>
      </c>
      <c r="D34" s="63" t="s">
        <v>350</v>
      </c>
      <c r="E34" s="63" t="s">
        <v>351</v>
      </c>
      <c r="F34" s="56">
        <v>1</v>
      </c>
      <c r="G34" s="74">
        <v>100</v>
      </c>
      <c r="H34" s="236">
        <v>14000</v>
      </c>
      <c r="I34" s="237"/>
      <c r="J34" s="176">
        <f t="shared" si="0"/>
        <v>1400000</v>
      </c>
      <c r="L34"/>
    </row>
    <row r="35" spans="1:12" ht="37.5" customHeight="1" x14ac:dyDescent="0.25">
      <c r="A35" s="16">
        <f t="shared" si="1"/>
        <v>18</v>
      </c>
      <c r="B35" s="52">
        <f>'[13]402755'!E3</f>
        <v>44560</v>
      </c>
      <c r="C35" s="53">
        <f>'[13]402755'!A3</f>
        <v>402755</v>
      </c>
      <c r="D35" s="63" t="s">
        <v>350</v>
      </c>
      <c r="E35" s="63" t="s">
        <v>351</v>
      </c>
      <c r="F35" s="56">
        <v>6</v>
      </c>
      <c r="G35" s="74">
        <f>'[13]402755'!N9</f>
        <v>161.678</v>
      </c>
      <c r="H35" s="236">
        <v>14000</v>
      </c>
      <c r="I35" s="237"/>
      <c r="J35" s="176">
        <f t="shared" si="0"/>
        <v>2263492</v>
      </c>
      <c r="L35"/>
    </row>
    <row r="36" spans="1:12" ht="37.5" customHeight="1" x14ac:dyDescent="0.25">
      <c r="A36" s="16">
        <f t="shared" si="1"/>
        <v>19</v>
      </c>
      <c r="B36" s="52">
        <f>'[13]402759'!E3</f>
        <v>44561</v>
      </c>
      <c r="C36" s="53">
        <f>'[13]402759'!A3</f>
        <v>402759</v>
      </c>
      <c r="D36" s="63" t="s">
        <v>350</v>
      </c>
      <c r="E36" s="63" t="s">
        <v>351</v>
      </c>
      <c r="F36" s="56">
        <v>4</v>
      </c>
      <c r="G36" s="74">
        <v>100</v>
      </c>
      <c r="H36" s="236">
        <v>14000</v>
      </c>
      <c r="I36" s="237"/>
      <c r="J36" s="176">
        <f t="shared" si="0"/>
        <v>1400000</v>
      </c>
      <c r="L36"/>
    </row>
    <row r="37" spans="1:12" ht="32.25" customHeight="1" thickBot="1" x14ac:dyDescent="0.3">
      <c r="A37" s="226" t="s">
        <v>29</v>
      </c>
      <c r="B37" s="227"/>
      <c r="C37" s="227"/>
      <c r="D37" s="227"/>
      <c r="E37" s="227"/>
      <c r="F37" s="227"/>
      <c r="G37" s="227"/>
      <c r="H37" s="227"/>
      <c r="I37" s="228"/>
      <c r="J37" s="24">
        <f>SUM(J18:J36)</f>
        <v>40826184</v>
      </c>
      <c r="L37" s="3"/>
    </row>
    <row r="38" spans="1:12" x14ac:dyDescent="0.25">
      <c r="A38" s="229"/>
      <c r="B38" s="229"/>
      <c r="C38" s="177"/>
      <c r="D38" s="177"/>
      <c r="E38" s="177"/>
      <c r="F38" s="177"/>
      <c r="G38" s="177"/>
      <c r="H38" s="28"/>
      <c r="I38" s="28"/>
      <c r="J38" s="25"/>
    </row>
    <row r="39" spans="1:12" x14ac:dyDescent="0.25">
      <c r="A39" s="177"/>
      <c r="B39" s="177"/>
      <c r="C39" s="177"/>
      <c r="D39" s="177"/>
      <c r="E39" s="177"/>
      <c r="F39" s="177"/>
      <c r="G39" s="29" t="s">
        <v>92</v>
      </c>
      <c r="H39" s="29"/>
      <c r="I39" s="28"/>
      <c r="J39" s="25">
        <f>J37*10%</f>
        <v>4082618.4000000004</v>
      </c>
      <c r="L39" s="26"/>
    </row>
    <row r="40" spans="1:12" x14ac:dyDescent="0.25">
      <c r="A40" s="177"/>
      <c r="B40" s="177"/>
      <c r="C40" s="177"/>
      <c r="D40" s="177"/>
      <c r="E40" s="177"/>
      <c r="F40" s="177"/>
      <c r="G40" s="75" t="s">
        <v>93</v>
      </c>
      <c r="H40" s="75"/>
      <c r="I40" s="76"/>
      <c r="J40" s="77">
        <f>J37-J39</f>
        <v>36743565.600000001</v>
      </c>
      <c r="L40" s="26"/>
    </row>
    <row r="41" spans="1:12" x14ac:dyDescent="0.25">
      <c r="A41" s="177"/>
      <c r="B41" s="177"/>
      <c r="C41" s="177"/>
      <c r="D41" s="177"/>
      <c r="E41" s="177"/>
      <c r="F41" s="177"/>
      <c r="G41" s="29" t="s">
        <v>30</v>
      </c>
      <c r="H41" s="29"/>
      <c r="I41" s="26" t="e">
        <f>#REF!*1%</f>
        <v>#REF!</v>
      </c>
      <c r="J41" s="25">
        <f>J40*1%</f>
        <v>367435.65600000002</v>
      </c>
    </row>
    <row r="42" spans="1:12" ht="16.5" thickBot="1" x14ac:dyDescent="0.3">
      <c r="A42" s="177"/>
      <c r="B42" s="177"/>
      <c r="C42" s="177"/>
      <c r="D42" s="177"/>
      <c r="E42" s="177"/>
      <c r="F42" s="177"/>
      <c r="G42" s="32" t="s">
        <v>50</v>
      </c>
      <c r="H42" s="32"/>
      <c r="I42" s="33">
        <f>I38*10%</f>
        <v>0</v>
      </c>
      <c r="J42" s="33">
        <f>J40*2%</f>
        <v>734871.31200000003</v>
      </c>
    </row>
    <row r="43" spans="1:12" x14ac:dyDescent="0.25">
      <c r="E43" s="1"/>
      <c r="F43" s="1"/>
      <c r="G43" s="34" t="s">
        <v>51</v>
      </c>
      <c r="H43" s="34"/>
      <c r="I43" s="35" t="e">
        <f>I37+I41</f>
        <v>#REF!</v>
      </c>
      <c r="J43" s="35">
        <f>J40+J41-J42</f>
        <v>36376129.944000006</v>
      </c>
    </row>
    <row r="44" spans="1:12" x14ac:dyDescent="0.25">
      <c r="E44" s="1"/>
      <c r="F44" s="1"/>
      <c r="G44" s="34"/>
      <c r="H44" s="34"/>
      <c r="I44" s="35"/>
      <c r="J44" s="35"/>
    </row>
    <row r="45" spans="1:12" x14ac:dyDescent="0.25">
      <c r="A45" s="1" t="s">
        <v>352</v>
      </c>
      <c r="D45" s="1"/>
      <c r="E45" s="1"/>
      <c r="F45" s="1"/>
      <c r="G45" s="1"/>
      <c r="H45" s="34"/>
      <c r="I45" s="34"/>
      <c r="J45" s="35"/>
    </row>
    <row r="46" spans="1:12" x14ac:dyDescent="0.25">
      <c r="A46" s="36"/>
      <c r="D46" s="1"/>
      <c r="E46" s="1"/>
      <c r="F46" s="1"/>
      <c r="G46" s="1"/>
      <c r="H46" s="34"/>
      <c r="I46" s="34"/>
      <c r="J46" s="35"/>
    </row>
    <row r="47" spans="1:12" x14ac:dyDescent="0.25">
      <c r="D47" s="1"/>
      <c r="E47" s="1"/>
      <c r="F47" s="1"/>
      <c r="G47" s="1"/>
      <c r="H47" s="34"/>
      <c r="I47" s="34"/>
      <c r="J47" s="35"/>
    </row>
    <row r="48" spans="1:12" x14ac:dyDescent="0.25">
      <c r="A48" s="37" t="s">
        <v>33</v>
      </c>
    </row>
    <row r="49" spans="1:10" x14ac:dyDescent="0.25">
      <c r="A49" s="38" t="s">
        <v>34</v>
      </c>
      <c r="B49" s="39"/>
      <c r="C49" s="39"/>
      <c r="D49" s="11"/>
      <c r="E49" s="11"/>
      <c r="F49" s="11"/>
      <c r="G49" s="11"/>
    </row>
    <row r="50" spans="1:10" x14ac:dyDescent="0.25">
      <c r="A50" s="38" t="s">
        <v>35</v>
      </c>
      <c r="B50" s="39"/>
      <c r="C50" s="39"/>
      <c r="D50" s="11"/>
      <c r="E50" s="11"/>
      <c r="F50" s="11"/>
      <c r="G50" s="11"/>
    </row>
    <row r="51" spans="1:10" x14ac:dyDescent="0.25">
      <c r="A51" s="40" t="s">
        <v>36</v>
      </c>
      <c r="B51" s="41"/>
      <c r="C51" s="41"/>
      <c r="D51" s="11"/>
      <c r="E51" s="11"/>
      <c r="F51" s="11"/>
      <c r="G51" s="11"/>
    </row>
    <row r="52" spans="1:10" x14ac:dyDescent="0.25">
      <c r="A52" s="43" t="s">
        <v>0</v>
      </c>
      <c r="B52" s="44"/>
      <c r="C52" s="44"/>
      <c r="D52" s="11"/>
      <c r="E52" s="11"/>
      <c r="F52" s="11"/>
      <c r="G52" s="11"/>
    </row>
    <row r="53" spans="1:10" x14ac:dyDescent="0.25">
      <c r="A53" s="45"/>
      <c r="B53" s="45"/>
      <c r="C53" s="45"/>
    </row>
    <row r="54" spans="1:10" x14ac:dyDescent="0.25">
      <c r="H54" s="47" t="s">
        <v>52</v>
      </c>
      <c r="I54" s="212" t="str">
        <f>+J13</f>
        <v xml:space="preserve"> 15 Februari 2022</v>
      </c>
      <c r="J54" s="213"/>
    </row>
    <row r="58" spans="1:10" ht="18" customHeight="1" x14ac:dyDescent="0.25"/>
    <row r="59" spans="1:10" ht="17.25" customHeight="1" x14ac:dyDescent="0.25"/>
    <row r="61" spans="1:10" x14ac:dyDescent="0.25">
      <c r="H61" s="214" t="s">
        <v>38</v>
      </c>
      <c r="I61" s="214"/>
      <c r="J61" s="214"/>
    </row>
  </sheetData>
  <mergeCells count="28">
    <mergeCell ref="H18:I18"/>
    <mergeCell ref="A10:J10"/>
    <mergeCell ref="G12:H12"/>
    <mergeCell ref="G13:H13"/>
    <mergeCell ref="G14:H14"/>
    <mergeCell ref="H17:I17"/>
    <mergeCell ref="H30:I30"/>
    <mergeCell ref="H19:I19"/>
    <mergeCell ref="H20:I20"/>
    <mergeCell ref="H21:I21"/>
    <mergeCell ref="H22:I22"/>
    <mergeCell ref="H23:I23"/>
    <mergeCell ref="H24:I24"/>
    <mergeCell ref="H25:I25"/>
    <mergeCell ref="H26:I26"/>
    <mergeCell ref="H27:I27"/>
    <mergeCell ref="H28:I28"/>
    <mergeCell ref="H29:I29"/>
    <mergeCell ref="A37:I37"/>
    <mergeCell ref="A38:B38"/>
    <mergeCell ref="I54:J54"/>
    <mergeCell ref="H61:J61"/>
    <mergeCell ref="H31:I31"/>
    <mergeCell ref="H32:I32"/>
    <mergeCell ref="H33:I33"/>
    <mergeCell ref="H34:I34"/>
    <mergeCell ref="H35:I35"/>
    <mergeCell ref="H36:I36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89"/>
  <sheetViews>
    <sheetView topLeftCell="A49" workbookViewId="0">
      <selection activeCell="M57" sqref="M57"/>
    </sheetView>
  </sheetViews>
  <sheetFormatPr defaultRowHeight="15.75" x14ac:dyDescent="0.25"/>
  <cols>
    <col min="1" max="1" width="5.28515625" style="2" customWidth="1"/>
    <col min="2" max="2" width="11.5703125" style="2" customWidth="1"/>
    <col min="3" max="3" width="10.140625" style="2" customWidth="1"/>
    <col min="4" max="4" width="24.5703125" style="2" customWidth="1"/>
    <col min="5" max="5" width="13.85546875" style="2" customWidth="1"/>
    <col min="6" max="6" width="6.85546875" style="2" bestFit="1" customWidth="1"/>
    <col min="7" max="7" width="5.8554687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2" width="9.140625" style="2"/>
    <col min="13" max="13" width="26.5703125" style="2" customWidth="1"/>
    <col min="14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214</v>
      </c>
      <c r="H12" s="238"/>
      <c r="I12" s="7" t="s">
        <v>10</v>
      </c>
      <c r="J12" s="8" t="s">
        <v>358</v>
      </c>
    </row>
    <row r="13" spans="1:10" x14ac:dyDescent="0.25">
      <c r="G13" s="238" t="s">
        <v>12</v>
      </c>
      <c r="H13" s="238"/>
      <c r="I13" s="7" t="s">
        <v>10</v>
      </c>
      <c r="J13" s="9" t="s">
        <v>345</v>
      </c>
    </row>
    <row r="14" spans="1:10" x14ac:dyDescent="0.25">
      <c r="G14" s="238" t="s">
        <v>88</v>
      </c>
      <c r="H14" s="238"/>
      <c r="I14" s="7" t="s">
        <v>10</v>
      </c>
      <c r="J14" s="2" t="s">
        <v>354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355</v>
      </c>
    </row>
    <row r="16" spans="1:10" ht="16.5" thickBot="1" x14ac:dyDescent="0.3"/>
    <row r="17" spans="1:10" ht="26.25" customHeight="1" x14ac:dyDescent="0.25">
      <c r="A17" s="12" t="s">
        <v>18</v>
      </c>
      <c r="B17" s="178" t="s">
        <v>19</v>
      </c>
      <c r="C17" s="178" t="s">
        <v>20</v>
      </c>
      <c r="D17" s="178" t="s">
        <v>21</v>
      </c>
      <c r="E17" s="178" t="s">
        <v>22</v>
      </c>
      <c r="F17" s="178" t="s">
        <v>23</v>
      </c>
      <c r="G17" s="178" t="s">
        <v>24</v>
      </c>
      <c r="H17" s="240" t="s">
        <v>25</v>
      </c>
      <c r="I17" s="240"/>
      <c r="J17" s="15" t="s">
        <v>26</v>
      </c>
    </row>
    <row r="18" spans="1:10" ht="29.25" customHeight="1" x14ac:dyDescent="0.25">
      <c r="A18" s="16">
        <v>1</v>
      </c>
      <c r="B18" s="52">
        <f>'[14]403995'!E3</f>
        <v>44562</v>
      </c>
      <c r="C18" s="53">
        <f>'[14]403995'!A3</f>
        <v>403995</v>
      </c>
      <c r="D18" s="63" t="s">
        <v>356</v>
      </c>
      <c r="E18" s="63" t="s">
        <v>357</v>
      </c>
      <c r="F18" s="21">
        <v>49</v>
      </c>
      <c r="G18" s="73">
        <f>'[14]403995'!N52</f>
        <v>943.93799999999999</v>
      </c>
      <c r="H18" s="239">
        <v>2530</v>
      </c>
      <c r="I18" s="239"/>
      <c r="J18" s="80">
        <f t="shared" ref="J18:J64" si="0">G18*H18</f>
        <v>2388163.14</v>
      </c>
    </row>
    <row r="19" spans="1:10" ht="29.25" customHeight="1" x14ac:dyDescent="0.25">
      <c r="A19" s="16">
        <f>A18+1</f>
        <v>2</v>
      </c>
      <c r="B19" s="52">
        <f>'[14]402112'!E4</f>
        <v>44562</v>
      </c>
      <c r="C19" s="159">
        <f>'[14]402112'!A3</f>
        <v>402112</v>
      </c>
      <c r="D19" s="63" t="s">
        <v>356</v>
      </c>
      <c r="E19" s="63" t="s">
        <v>357</v>
      </c>
      <c r="F19" s="21">
        <v>32</v>
      </c>
      <c r="G19" s="73">
        <f>'[14]402112'!N35</f>
        <v>436.09775000000002</v>
      </c>
      <c r="H19" s="239">
        <v>2530</v>
      </c>
      <c r="I19" s="239"/>
      <c r="J19" s="80">
        <f t="shared" si="0"/>
        <v>1103327.3075000001</v>
      </c>
    </row>
    <row r="20" spans="1:10" ht="29.25" customHeight="1" x14ac:dyDescent="0.25">
      <c r="A20" s="16">
        <f t="shared" ref="A20:A64" si="1">A19+1</f>
        <v>3</v>
      </c>
      <c r="B20" s="52">
        <f>'[14]402766'!E3</f>
        <v>44562</v>
      </c>
      <c r="C20" s="53">
        <f>'[14]402766'!A3</f>
        <v>402766</v>
      </c>
      <c r="D20" s="63" t="s">
        <v>356</v>
      </c>
      <c r="E20" s="63" t="s">
        <v>357</v>
      </c>
      <c r="F20" s="21">
        <v>192</v>
      </c>
      <c r="G20" s="73">
        <f>'[14]402766'!N195</f>
        <v>3599.0235000000002</v>
      </c>
      <c r="H20" s="239">
        <v>2530</v>
      </c>
      <c r="I20" s="239"/>
      <c r="J20" s="80">
        <f t="shared" si="0"/>
        <v>9105529.4550000001</v>
      </c>
    </row>
    <row r="21" spans="1:10" ht="29.25" customHeight="1" x14ac:dyDescent="0.25">
      <c r="A21" s="16">
        <f t="shared" si="1"/>
        <v>4</v>
      </c>
      <c r="B21" s="52">
        <f>'[14]406140'!E3</f>
        <v>44562</v>
      </c>
      <c r="C21" s="159">
        <f>'[14]406140'!A3</f>
        <v>406140</v>
      </c>
      <c r="D21" s="63" t="s">
        <v>356</v>
      </c>
      <c r="E21" s="63" t="s">
        <v>357</v>
      </c>
      <c r="F21" s="21">
        <v>3</v>
      </c>
      <c r="G21" s="73">
        <f>'[14]406140'!N6</f>
        <v>49.293499999999995</v>
      </c>
      <c r="H21" s="239">
        <v>2530</v>
      </c>
      <c r="I21" s="239"/>
      <c r="J21" s="80">
        <f t="shared" si="0"/>
        <v>124712.55499999999</v>
      </c>
    </row>
    <row r="22" spans="1:10" ht="29.25" customHeight="1" x14ac:dyDescent="0.25">
      <c r="A22" s="16">
        <f t="shared" si="1"/>
        <v>5</v>
      </c>
      <c r="B22" s="52">
        <f>'[14]403997'!E3</f>
        <v>44563</v>
      </c>
      <c r="C22" s="159">
        <f>'[14]403997'!A3</f>
        <v>403997</v>
      </c>
      <c r="D22" s="63" t="s">
        <v>356</v>
      </c>
      <c r="E22" s="63" t="s">
        <v>357</v>
      </c>
      <c r="F22" s="21">
        <v>33</v>
      </c>
      <c r="G22" s="73">
        <f>'[14]403997'!N36</f>
        <v>732.37300000000005</v>
      </c>
      <c r="H22" s="239">
        <v>2530</v>
      </c>
      <c r="I22" s="239"/>
      <c r="J22" s="80">
        <f t="shared" si="0"/>
        <v>1852903.6900000002</v>
      </c>
    </row>
    <row r="23" spans="1:10" ht="29.25" customHeight="1" x14ac:dyDescent="0.25">
      <c r="A23" s="16">
        <f t="shared" si="1"/>
        <v>6</v>
      </c>
      <c r="B23" s="52">
        <f>'[14]403943'!E3</f>
        <v>44563</v>
      </c>
      <c r="C23" s="53">
        <f>'[14]403943'!A3</f>
        <v>403943</v>
      </c>
      <c r="D23" s="63" t="s">
        <v>356</v>
      </c>
      <c r="E23" s="63" t="s">
        <v>357</v>
      </c>
      <c r="F23" s="21">
        <v>22</v>
      </c>
      <c r="G23" s="73">
        <f>'[14]403943'!N25</f>
        <v>453.17599999999999</v>
      </c>
      <c r="H23" s="239">
        <v>2530</v>
      </c>
      <c r="I23" s="239"/>
      <c r="J23" s="80">
        <f t="shared" si="0"/>
        <v>1146535.28</v>
      </c>
    </row>
    <row r="24" spans="1:10" ht="29.25" customHeight="1" x14ac:dyDescent="0.25">
      <c r="A24" s="16">
        <f t="shared" si="1"/>
        <v>7</v>
      </c>
      <c r="B24" s="52">
        <f>'[14]402769'!E3</f>
        <v>44563</v>
      </c>
      <c r="C24" s="53">
        <f>'[14]402769'!A3</f>
        <v>402769</v>
      </c>
      <c r="D24" s="63" t="s">
        <v>356</v>
      </c>
      <c r="E24" s="63" t="s">
        <v>357</v>
      </c>
      <c r="F24" s="21">
        <v>122</v>
      </c>
      <c r="G24" s="73">
        <f>'[14]402769'!N125</f>
        <v>2628.4799999999996</v>
      </c>
      <c r="H24" s="239">
        <v>2530</v>
      </c>
      <c r="I24" s="239"/>
      <c r="J24" s="80">
        <f t="shared" si="0"/>
        <v>6650054.3999999985</v>
      </c>
    </row>
    <row r="25" spans="1:10" ht="29.25" customHeight="1" x14ac:dyDescent="0.25">
      <c r="A25" s="16">
        <f t="shared" si="1"/>
        <v>8</v>
      </c>
      <c r="B25" s="183">
        <f>'[14]403999'!E3</f>
        <v>44564</v>
      </c>
      <c r="C25" s="53">
        <f>'[14]403999'!A3</f>
        <v>403999</v>
      </c>
      <c r="D25" s="63" t="s">
        <v>356</v>
      </c>
      <c r="E25" s="63" t="s">
        <v>357</v>
      </c>
      <c r="F25" s="21">
        <v>64</v>
      </c>
      <c r="G25" s="73">
        <f>'[14]403999'!N67</f>
        <v>1441.8002499999993</v>
      </c>
      <c r="H25" s="239">
        <v>2530</v>
      </c>
      <c r="I25" s="239"/>
      <c r="J25" s="80">
        <f t="shared" si="0"/>
        <v>3647754.6324999984</v>
      </c>
    </row>
    <row r="26" spans="1:10" ht="29.25" customHeight="1" x14ac:dyDescent="0.25">
      <c r="A26" s="16">
        <f t="shared" si="1"/>
        <v>9</v>
      </c>
      <c r="B26" s="183">
        <f>'[14]402114'!E3</f>
        <v>44564</v>
      </c>
      <c r="C26" s="53">
        <f>'[14]402114'!A3</f>
        <v>402114</v>
      </c>
      <c r="D26" s="63" t="s">
        <v>356</v>
      </c>
      <c r="E26" s="63" t="s">
        <v>357</v>
      </c>
      <c r="F26" s="21">
        <v>42</v>
      </c>
      <c r="G26" s="73">
        <f>'[14]402114'!N45</f>
        <v>756.54174999999987</v>
      </c>
      <c r="H26" s="239">
        <v>2530</v>
      </c>
      <c r="I26" s="239"/>
      <c r="J26" s="80">
        <f t="shared" si="0"/>
        <v>1914050.6274999997</v>
      </c>
    </row>
    <row r="27" spans="1:10" ht="29.25" customHeight="1" x14ac:dyDescent="0.25">
      <c r="A27" s="16">
        <f t="shared" si="1"/>
        <v>10</v>
      </c>
      <c r="B27" s="183">
        <f>'[14]402779'!E3</f>
        <v>44564</v>
      </c>
      <c r="C27" s="53">
        <f>'[14]402779'!A3</f>
        <v>402779</v>
      </c>
      <c r="D27" s="63" t="s">
        <v>356</v>
      </c>
      <c r="E27" s="63" t="s">
        <v>357</v>
      </c>
      <c r="F27" s="21">
        <v>138</v>
      </c>
      <c r="G27" s="73">
        <f>'[14]402779'!N141</f>
        <v>2799.7052500000009</v>
      </c>
      <c r="H27" s="239">
        <v>2530</v>
      </c>
      <c r="I27" s="239"/>
      <c r="J27" s="80">
        <f t="shared" si="0"/>
        <v>7083254.2825000025</v>
      </c>
    </row>
    <row r="28" spans="1:10" ht="29.25" customHeight="1" x14ac:dyDescent="0.25">
      <c r="A28" s="16">
        <f t="shared" si="1"/>
        <v>11</v>
      </c>
      <c r="B28" s="183">
        <f>'[14]406142'!E3</f>
        <v>44565</v>
      </c>
      <c r="C28" s="53">
        <f>'[14]406142'!A3</f>
        <v>406142</v>
      </c>
      <c r="D28" s="63" t="s">
        <v>356</v>
      </c>
      <c r="E28" s="63" t="s">
        <v>357</v>
      </c>
      <c r="F28" s="21">
        <v>117</v>
      </c>
      <c r="G28" s="73">
        <f>'[14]406142'!N120</f>
        <v>2841.8680000000004</v>
      </c>
      <c r="H28" s="239">
        <v>2530</v>
      </c>
      <c r="I28" s="239"/>
      <c r="J28" s="80">
        <f t="shared" si="0"/>
        <v>7189926.040000001</v>
      </c>
    </row>
    <row r="29" spans="1:10" ht="29.25" customHeight="1" x14ac:dyDescent="0.25">
      <c r="A29" s="16">
        <f t="shared" si="1"/>
        <v>12</v>
      </c>
      <c r="B29" s="183">
        <v>44565</v>
      </c>
      <c r="C29" s="53">
        <f>'[14]406144'!A3</f>
        <v>406144</v>
      </c>
      <c r="D29" s="63" t="s">
        <v>356</v>
      </c>
      <c r="E29" s="63" t="s">
        <v>357</v>
      </c>
      <c r="F29" s="21">
        <v>1</v>
      </c>
      <c r="G29" s="73">
        <f>'[14]406144'!N4</f>
        <v>7</v>
      </c>
      <c r="H29" s="239">
        <v>2530</v>
      </c>
      <c r="I29" s="239"/>
      <c r="J29" s="80">
        <f t="shared" si="0"/>
        <v>17710</v>
      </c>
    </row>
    <row r="30" spans="1:10" ht="29.25" customHeight="1" x14ac:dyDescent="0.25">
      <c r="A30" s="16">
        <f t="shared" si="1"/>
        <v>13</v>
      </c>
      <c r="B30" s="183">
        <f>'[14]402117'!E3</f>
        <v>44565</v>
      </c>
      <c r="C30" s="53">
        <f>'[14]402117'!A3</f>
        <v>402117</v>
      </c>
      <c r="D30" s="63" t="s">
        <v>356</v>
      </c>
      <c r="E30" s="63" t="s">
        <v>357</v>
      </c>
      <c r="F30" s="21">
        <v>65</v>
      </c>
      <c r="G30" s="73">
        <f>'[14]402117'!N68</f>
        <v>1462.2957499999998</v>
      </c>
      <c r="H30" s="239">
        <v>2530</v>
      </c>
      <c r="I30" s="239"/>
      <c r="J30" s="80">
        <f t="shared" si="0"/>
        <v>3699608.2474999996</v>
      </c>
    </row>
    <row r="31" spans="1:10" ht="29.25" customHeight="1" x14ac:dyDescent="0.25">
      <c r="A31" s="16">
        <f t="shared" si="1"/>
        <v>14</v>
      </c>
      <c r="B31" s="183">
        <f>'[14]402782'!E3</f>
        <v>44565</v>
      </c>
      <c r="C31" s="53">
        <f>'[14]402782'!A3</f>
        <v>402782</v>
      </c>
      <c r="D31" s="63" t="s">
        <v>356</v>
      </c>
      <c r="E31" s="63" t="s">
        <v>357</v>
      </c>
      <c r="F31" s="21">
        <v>388</v>
      </c>
      <c r="G31" s="73">
        <f>'[14]402782'!N391</f>
        <v>8447.1255000000001</v>
      </c>
      <c r="H31" s="239">
        <v>2530</v>
      </c>
      <c r="I31" s="239"/>
      <c r="J31" s="80">
        <f t="shared" si="0"/>
        <v>21371227.515000001</v>
      </c>
    </row>
    <row r="32" spans="1:10" ht="29.25" customHeight="1" x14ac:dyDescent="0.25">
      <c r="A32" s="16">
        <f t="shared" si="1"/>
        <v>15</v>
      </c>
      <c r="B32" s="183">
        <f>'[14]406145'!E3</f>
        <v>44566</v>
      </c>
      <c r="C32" s="53">
        <f>'[14]406145'!A3</f>
        <v>406145</v>
      </c>
      <c r="D32" s="63" t="s">
        <v>356</v>
      </c>
      <c r="E32" s="63" t="s">
        <v>357</v>
      </c>
      <c r="F32" s="21">
        <v>77</v>
      </c>
      <c r="G32" s="73">
        <f>'[14]406145'!N80</f>
        <v>1827.72225</v>
      </c>
      <c r="H32" s="239">
        <v>2530</v>
      </c>
      <c r="I32" s="239"/>
      <c r="J32" s="80">
        <f t="shared" si="0"/>
        <v>4624137.2925000004</v>
      </c>
    </row>
    <row r="33" spans="1:10" ht="29.25" customHeight="1" x14ac:dyDescent="0.25">
      <c r="A33" s="16">
        <f t="shared" si="1"/>
        <v>16</v>
      </c>
      <c r="B33" s="183">
        <f>'[14]402148'!E3</f>
        <v>44566</v>
      </c>
      <c r="C33" s="53">
        <f>'[14]402148'!A3</f>
        <v>402148</v>
      </c>
      <c r="D33" s="63" t="s">
        <v>356</v>
      </c>
      <c r="E33" s="63" t="s">
        <v>357</v>
      </c>
      <c r="F33" s="21">
        <v>68</v>
      </c>
      <c r="G33" s="73">
        <f>'[14]402148'!N71</f>
        <v>1460.2162499999999</v>
      </c>
      <c r="H33" s="239">
        <v>2530</v>
      </c>
      <c r="I33" s="239"/>
      <c r="J33" s="80">
        <f t="shared" si="0"/>
        <v>3694347.1124999998</v>
      </c>
    </row>
    <row r="34" spans="1:10" ht="29.25" customHeight="1" x14ac:dyDescent="0.25">
      <c r="A34" s="16">
        <f t="shared" si="1"/>
        <v>17</v>
      </c>
      <c r="B34" s="183">
        <f>'[14]402787'!E3</f>
        <v>44566</v>
      </c>
      <c r="C34" s="53">
        <f>'[14]402787'!A3</f>
        <v>402787</v>
      </c>
      <c r="D34" s="63" t="s">
        <v>356</v>
      </c>
      <c r="E34" s="63" t="s">
        <v>357</v>
      </c>
      <c r="F34" s="21">
        <v>296</v>
      </c>
      <c r="G34" s="73">
        <f>'[14]402787'!N299</f>
        <v>7119.9532499999968</v>
      </c>
      <c r="H34" s="239">
        <v>2530</v>
      </c>
      <c r="I34" s="239"/>
      <c r="J34" s="80">
        <f t="shared" si="0"/>
        <v>18013481.722499993</v>
      </c>
    </row>
    <row r="35" spans="1:10" ht="29.25" customHeight="1" x14ac:dyDescent="0.25">
      <c r="A35" s="16">
        <f t="shared" si="1"/>
        <v>18</v>
      </c>
      <c r="B35" s="183">
        <f>'[14]402801'!E3</f>
        <v>44567</v>
      </c>
      <c r="C35" s="53">
        <f>'[14]402801'!A3</f>
        <v>402801</v>
      </c>
      <c r="D35" s="63" t="s">
        <v>356</v>
      </c>
      <c r="E35" s="63" t="s">
        <v>357</v>
      </c>
      <c r="F35" s="21">
        <v>79</v>
      </c>
      <c r="G35" s="73">
        <f>'[14]402801'!N82</f>
        <v>1780.60375</v>
      </c>
      <c r="H35" s="239">
        <v>2530</v>
      </c>
      <c r="I35" s="239"/>
      <c r="J35" s="80">
        <f t="shared" si="0"/>
        <v>4504927.4874999998</v>
      </c>
    </row>
    <row r="36" spans="1:10" ht="29.25" customHeight="1" x14ac:dyDescent="0.25">
      <c r="A36" s="16">
        <f t="shared" si="1"/>
        <v>19</v>
      </c>
      <c r="B36" s="183">
        <f>[14]!Table22457891011234386710111424244454647484950515253545556575859[Pick Up]</f>
        <v>44567</v>
      </c>
      <c r="C36" s="53">
        <f>'[14]402802'!A3</f>
        <v>402802</v>
      </c>
      <c r="D36" s="63" t="s">
        <v>356</v>
      </c>
      <c r="E36" s="63" t="s">
        <v>357</v>
      </c>
      <c r="F36" s="21">
        <v>1</v>
      </c>
      <c r="G36" s="73">
        <f>'[14]402802'!N4</f>
        <v>4</v>
      </c>
      <c r="H36" s="239">
        <v>2530</v>
      </c>
      <c r="I36" s="239"/>
      <c r="J36" s="80">
        <f t="shared" si="0"/>
        <v>10120</v>
      </c>
    </row>
    <row r="37" spans="1:10" ht="29.25" customHeight="1" x14ac:dyDescent="0.25">
      <c r="A37" s="16">
        <f t="shared" si="1"/>
        <v>20</v>
      </c>
      <c r="B37" s="183">
        <f>'[14]402448'!E3</f>
        <v>44567</v>
      </c>
      <c r="C37" s="53">
        <f>'[14]402448'!A3</f>
        <v>402448</v>
      </c>
      <c r="D37" s="63" t="s">
        <v>356</v>
      </c>
      <c r="E37" s="63" t="s">
        <v>357</v>
      </c>
      <c r="F37" s="21">
        <v>61</v>
      </c>
      <c r="G37" s="73">
        <f>'[14]402448'!N64</f>
        <v>1401.2049999999999</v>
      </c>
      <c r="H37" s="239">
        <v>2530</v>
      </c>
      <c r="I37" s="239"/>
      <c r="J37" s="80">
        <f t="shared" si="0"/>
        <v>3545048.65</v>
      </c>
    </row>
    <row r="38" spans="1:10" ht="29.25" customHeight="1" x14ac:dyDescent="0.25">
      <c r="A38" s="16">
        <f t="shared" si="1"/>
        <v>21</v>
      </c>
      <c r="B38" s="183">
        <f>'[14]402791'!E3</f>
        <v>44567</v>
      </c>
      <c r="C38" s="53">
        <f>'[14]402791'!A3</f>
        <v>402791</v>
      </c>
      <c r="D38" s="63" t="s">
        <v>356</v>
      </c>
      <c r="E38" s="63" t="s">
        <v>357</v>
      </c>
      <c r="F38" s="21">
        <v>381</v>
      </c>
      <c r="G38" s="73">
        <f>'[14]402791'!N384</f>
        <v>8555.1992499999978</v>
      </c>
      <c r="H38" s="239">
        <v>2530</v>
      </c>
      <c r="I38" s="239"/>
      <c r="J38" s="80">
        <f t="shared" si="0"/>
        <v>21644654.102499995</v>
      </c>
    </row>
    <row r="39" spans="1:10" ht="29.25" customHeight="1" x14ac:dyDescent="0.25">
      <c r="A39" s="16">
        <f t="shared" si="1"/>
        <v>22</v>
      </c>
      <c r="B39" s="183">
        <f>'[14]402804'!E3</f>
        <v>44568</v>
      </c>
      <c r="C39" s="53">
        <f>'[14]402804'!A3</f>
        <v>402804</v>
      </c>
      <c r="D39" s="63" t="s">
        <v>356</v>
      </c>
      <c r="E39" s="63" t="s">
        <v>357</v>
      </c>
      <c r="F39" s="21">
        <v>90</v>
      </c>
      <c r="G39" s="73">
        <f>'[14]402804'!N93</f>
        <v>2920.8032499999995</v>
      </c>
      <c r="H39" s="239">
        <v>2530</v>
      </c>
      <c r="I39" s="239"/>
      <c r="J39" s="80">
        <f t="shared" si="0"/>
        <v>7389632.2224999983</v>
      </c>
    </row>
    <row r="40" spans="1:10" ht="29.25" customHeight="1" x14ac:dyDescent="0.25">
      <c r="A40" s="16">
        <f t="shared" si="1"/>
        <v>23</v>
      </c>
      <c r="B40" s="183">
        <f>'[14]402119'!E3</f>
        <v>44568</v>
      </c>
      <c r="C40" s="53">
        <f>'[14]402119'!A3</f>
        <v>402119</v>
      </c>
      <c r="D40" s="63" t="s">
        <v>356</v>
      </c>
      <c r="E40" s="63" t="s">
        <v>357</v>
      </c>
      <c r="F40" s="21">
        <v>50</v>
      </c>
      <c r="G40" s="73">
        <f>'[14]402119'!N53</f>
        <v>1025.2280000000003</v>
      </c>
      <c r="H40" s="239">
        <v>2530</v>
      </c>
      <c r="I40" s="239"/>
      <c r="J40" s="80">
        <f t="shared" si="0"/>
        <v>2593826.8400000008</v>
      </c>
    </row>
    <row r="41" spans="1:10" ht="29.25" customHeight="1" x14ac:dyDescent="0.25">
      <c r="A41" s="16">
        <f t="shared" si="1"/>
        <v>24</v>
      </c>
      <c r="B41" s="183">
        <f>'[14]402793'!E3</f>
        <v>44568</v>
      </c>
      <c r="C41" s="53">
        <f>'[14]402793'!A3</f>
        <v>402793</v>
      </c>
      <c r="D41" s="63" t="s">
        <v>356</v>
      </c>
      <c r="E41" s="63" t="s">
        <v>357</v>
      </c>
      <c r="F41" s="21">
        <v>346</v>
      </c>
      <c r="G41" s="73">
        <f>'[14]402793'!N349</f>
        <v>6595.4187500000016</v>
      </c>
      <c r="H41" s="239">
        <v>2530</v>
      </c>
      <c r="I41" s="239"/>
      <c r="J41" s="80">
        <f t="shared" si="0"/>
        <v>16686409.437500004</v>
      </c>
    </row>
    <row r="42" spans="1:10" ht="29.25" customHeight="1" x14ac:dyDescent="0.25">
      <c r="A42" s="16">
        <f t="shared" si="1"/>
        <v>25</v>
      </c>
      <c r="B42" s="183">
        <f>'[14]402806'!E3</f>
        <v>44569</v>
      </c>
      <c r="C42" s="53">
        <f>'[14]402806'!A3</f>
        <v>402806</v>
      </c>
      <c r="D42" s="63" t="s">
        <v>356</v>
      </c>
      <c r="E42" s="63" t="s">
        <v>357</v>
      </c>
      <c r="F42" s="21">
        <v>69</v>
      </c>
      <c r="G42" s="73">
        <f>'[14]402806'!N72</f>
        <v>1268.252</v>
      </c>
      <c r="H42" s="239">
        <v>2530</v>
      </c>
      <c r="I42" s="239"/>
      <c r="J42" s="80">
        <f t="shared" si="0"/>
        <v>3208677.56</v>
      </c>
    </row>
    <row r="43" spans="1:10" ht="29.25" customHeight="1" x14ac:dyDescent="0.25">
      <c r="A43" s="16">
        <f t="shared" si="1"/>
        <v>26</v>
      </c>
      <c r="B43" s="183">
        <f>[14]!Table2245789101123438671011142424445464748495051525354555657585962636466676869[Pick Up]</f>
        <v>44569</v>
      </c>
      <c r="C43" s="53">
        <f>'[14]402808'!A3</f>
        <v>402808</v>
      </c>
      <c r="D43" s="63" t="s">
        <v>356</v>
      </c>
      <c r="E43" s="63" t="s">
        <v>357</v>
      </c>
      <c r="F43" s="21">
        <v>1</v>
      </c>
      <c r="G43" s="73">
        <f>'[14]402808'!N4</f>
        <v>1</v>
      </c>
      <c r="H43" s="239">
        <v>2530</v>
      </c>
      <c r="I43" s="239"/>
      <c r="J43" s="80">
        <f t="shared" si="0"/>
        <v>2530</v>
      </c>
    </row>
    <row r="44" spans="1:10" ht="29.25" customHeight="1" x14ac:dyDescent="0.25">
      <c r="A44" s="16">
        <f t="shared" si="1"/>
        <v>27</v>
      </c>
      <c r="B44" s="183">
        <f>'[14]402120'!E3</f>
        <v>44569</v>
      </c>
      <c r="C44" s="53">
        <f>'[14]402120'!A3</f>
        <v>402120</v>
      </c>
      <c r="D44" s="63" t="s">
        <v>356</v>
      </c>
      <c r="E44" s="63" t="s">
        <v>357</v>
      </c>
      <c r="F44" s="21">
        <v>39</v>
      </c>
      <c r="G44" s="73">
        <f>'[14]402120'!N42</f>
        <v>812.42949999999996</v>
      </c>
      <c r="H44" s="239">
        <v>2530</v>
      </c>
      <c r="I44" s="239"/>
      <c r="J44" s="80">
        <f t="shared" si="0"/>
        <v>2055446.635</v>
      </c>
    </row>
    <row r="45" spans="1:10" ht="29.25" customHeight="1" x14ac:dyDescent="0.25">
      <c r="A45" s="16">
        <f t="shared" si="1"/>
        <v>28</v>
      </c>
      <c r="B45" s="183">
        <f>'[14]402913'!E3</f>
        <v>44569</v>
      </c>
      <c r="C45" s="53">
        <f>'[14]402913'!A3</f>
        <v>402913</v>
      </c>
      <c r="D45" s="63" t="s">
        <v>356</v>
      </c>
      <c r="E45" s="63" t="s">
        <v>357</v>
      </c>
      <c r="F45" s="21">
        <v>278</v>
      </c>
      <c r="G45" s="73">
        <f>'[14]402913'!N281</f>
        <v>6463.4467499999964</v>
      </c>
      <c r="H45" s="239">
        <v>2530</v>
      </c>
      <c r="I45" s="239"/>
      <c r="J45" s="80">
        <f t="shared" si="0"/>
        <v>16352520.277499991</v>
      </c>
    </row>
    <row r="46" spans="1:10" ht="29.25" customHeight="1" x14ac:dyDescent="0.25">
      <c r="A46" s="16">
        <f t="shared" si="1"/>
        <v>29</v>
      </c>
      <c r="B46" s="183">
        <f>'[14]402809'!E3</f>
        <v>44570</v>
      </c>
      <c r="C46" s="53">
        <f>'[14]402809'!A3</f>
        <v>402809</v>
      </c>
      <c r="D46" s="63" t="s">
        <v>356</v>
      </c>
      <c r="E46" s="63" t="s">
        <v>357</v>
      </c>
      <c r="F46" s="21">
        <v>66</v>
      </c>
      <c r="G46" s="73">
        <f>'[14]402809'!N69</f>
        <v>1106.9097500000003</v>
      </c>
      <c r="H46" s="239">
        <v>2530</v>
      </c>
      <c r="I46" s="239"/>
      <c r="J46" s="80">
        <f t="shared" si="0"/>
        <v>2800481.6675000004</v>
      </c>
    </row>
    <row r="47" spans="1:10" ht="29.25" customHeight="1" x14ac:dyDescent="0.25">
      <c r="A47" s="16">
        <f t="shared" si="1"/>
        <v>30</v>
      </c>
      <c r="B47" s="183">
        <f>'[14]402921'!E3</f>
        <v>44570</v>
      </c>
      <c r="C47" s="53">
        <f>'[14]402921'!A3</f>
        <v>402921</v>
      </c>
      <c r="D47" s="63" t="s">
        <v>356</v>
      </c>
      <c r="E47" s="63" t="s">
        <v>357</v>
      </c>
      <c r="F47" s="21">
        <v>259</v>
      </c>
      <c r="G47" s="73">
        <f>'[14]402921'!N262</f>
        <v>4855.1575000000021</v>
      </c>
      <c r="H47" s="239">
        <v>2530</v>
      </c>
      <c r="I47" s="239"/>
      <c r="J47" s="80">
        <f t="shared" si="0"/>
        <v>12283548.475000005</v>
      </c>
    </row>
    <row r="48" spans="1:10" ht="29.25" customHeight="1" x14ac:dyDescent="0.25">
      <c r="A48" s="16">
        <f t="shared" si="1"/>
        <v>31</v>
      </c>
      <c r="B48" s="183">
        <f>'[14]402122'!E3</f>
        <v>44570</v>
      </c>
      <c r="C48" s="53">
        <f>'[14]402122'!A3</f>
        <v>402122</v>
      </c>
      <c r="D48" s="63" t="s">
        <v>356</v>
      </c>
      <c r="E48" s="63" t="s">
        <v>357</v>
      </c>
      <c r="F48" s="21">
        <v>39</v>
      </c>
      <c r="G48" s="73">
        <f>'[14]402122'!N42</f>
        <v>970.66075000000023</v>
      </c>
      <c r="H48" s="239">
        <v>2530</v>
      </c>
      <c r="I48" s="239"/>
      <c r="J48" s="80">
        <f t="shared" si="0"/>
        <v>2455771.6975000007</v>
      </c>
    </row>
    <row r="49" spans="1:10" ht="29.25" customHeight="1" x14ac:dyDescent="0.25">
      <c r="A49" s="16">
        <f t="shared" si="1"/>
        <v>32</v>
      </c>
      <c r="B49" s="183">
        <f>'[14]402811'!E3</f>
        <v>44571</v>
      </c>
      <c r="C49" s="53">
        <f>'[14]402811'!A3</f>
        <v>402811</v>
      </c>
      <c r="D49" s="63" t="s">
        <v>356</v>
      </c>
      <c r="E49" s="63" t="s">
        <v>357</v>
      </c>
      <c r="F49" s="21">
        <v>27</v>
      </c>
      <c r="G49" s="73">
        <f>'[14]402811'!N30</f>
        <v>503.35650000000004</v>
      </c>
      <c r="H49" s="239">
        <v>2530</v>
      </c>
      <c r="I49" s="239"/>
      <c r="J49" s="80">
        <f t="shared" si="0"/>
        <v>1273491.9450000001</v>
      </c>
    </row>
    <row r="50" spans="1:10" ht="29.25" customHeight="1" x14ac:dyDescent="0.25">
      <c r="A50" s="16">
        <f t="shared" si="1"/>
        <v>33</v>
      </c>
      <c r="B50" s="183">
        <f>'[14]402124'!E3</f>
        <v>44571</v>
      </c>
      <c r="C50" s="53">
        <f>'[14]402124'!A3</f>
        <v>402124</v>
      </c>
      <c r="D50" s="63" t="s">
        <v>356</v>
      </c>
      <c r="E50" s="63" t="s">
        <v>357</v>
      </c>
      <c r="F50" s="21">
        <v>17</v>
      </c>
      <c r="G50" s="73">
        <f>'[14]402124'!N20</f>
        <v>207.10124999999999</v>
      </c>
      <c r="H50" s="239">
        <v>2530</v>
      </c>
      <c r="I50" s="239"/>
      <c r="J50" s="80">
        <f t="shared" si="0"/>
        <v>523966.16249999998</v>
      </c>
    </row>
    <row r="51" spans="1:10" ht="29.25" customHeight="1" x14ac:dyDescent="0.25">
      <c r="A51" s="16">
        <f t="shared" si="1"/>
        <v>34</v>
      </c>
      <c r="B51" s="183">
        <f>'[14]402924'!E3</f>
        <v>44571</v>
      </c>
      <c r="C51" s="53">
        <f>'[14]402924'!A3</f>
        <v>402924</v>
      </c>
      <c r="D51" s="63" t="s">
        <v>356</v>
      </c>
      <c r="E51" s="63" t="s">
        <v>357</v>
      </c>
      <c r="F51" s="21">
        <v>97</v>
      </c>
      <c r="G51" s="73">
        <f>'[14]402924'!N100</f>
        <v>1649.8982499999997</v>
      </c>
      <c r="H51" s="239">
        <v>2530</v>
      </c>
      <c r="I51" s="239"/>
      <c r="J51" s="80">
        <f t="shared" si="0"/>
        <v>4174242.5724999993</v>
      </c>
    </row>
    <row r="52" spans="1:10" ht="29.25" customHeight="1" x14ac:dyDescent="0.25">
      <c r="A52" s="16">
        <f t="shared" si="1"/>
        <v>35</v>
      </c>
      <c r="B52" s="183">
        <f>'[14]402813'!E3</f>
        <v>44572</v>
      </c>
      <c r="C52" s="53">
        <f>'[14]402813'!A3</f>
        <v>402813</v>
      </c>
      <c r="D52" s="63" t="s">
        <v>356</v>
      </c>
      <c r="E52" s="63" t="s">
        <v>357</v>
      </c>
      <c r="F52" s="21">
        <v>79</v>
      </c>
      <c r="G52" s="73">
        <f>'[14]402813'!N82</f>
        <v>1606.2307499999999</v>
      </c>
      <c r="H52" s="239">
        <v>2530</v>
      </c>
      <c r="I52" s="239"/>
      <c r="J52" s="80">
        <f t="shared" si="0"/>
        <v>4063763.7974999999</v>
      </c>
    </row>
    <row r="53" spans="1:10" ht="29.25" customHeight="1" x14ac:dyDescent="0.25">
      <c r="A53" s="16">
        <f t="shared" si="1"/>
        <v>36</v>
      </c>
      <c r="B53" s="183">
        <f>'[14]402126'!E3</f>
        <v>44572</v>
      </c>
      <c r="C53" s="53">
        <f>'[14]402126'!A3</f>
        <v>402126</v>
      </c>
      <c r="D53" s="63" t="s">
        <v>356</v>
      </c>
      <c r="E53" s="63" t="s">
        <v>357</v>
      </c>
      <c r="F53" s="21">
        <v>58</v>
      </c>
      <c r="G53" s="73">
        <f>'[14]402126'!N61</f>
        <v>1074.9880000000001</v>
      </c>
      <c r="H53" s="239">
        <v>2530</v>
      </c>
      <c r="I53" s="239"/>
      <c r="J53" s="80">
        <f t="shared" si="0"/>
        <v>2719719.64</v>
      </c>
    </row>
    <row r="54" spans="1:10" ht="29.25" customHeight="1" x14ac:dyDescent="0.25">
      <c r="A54" s="16">
        <f t="shared" si="1"/>
        <v>37</v>
      </c>
      <c r="B54" s="183">
        <f>'[14]402925'!E3</f>
        <v>44572</v>
      </c>
      <c r="C54" s="53">
        <f>'[14]402925'!A3</f>
        <v>402925</v>
      </c>
      <c r="D54" s="63" t="s">
        <v>356</v>
      </c>
      <c r="E54" s="63" t="s">
        <v>357</v>
      </c>
      <c r="F54" s="21">
        <v>303</v>
      </c>
      <c r="G54" s="73">
        <f>'[14]402925'!N306</f>
        <v>6321.1000000000013</v>
      </c>
      <c r="H54" s="239">
        <v>2530</v>
      </c>
      <c r="I54" s="239"/>
      <c r="J54" s="80">
        <f t="shared" si="0"/>
        <v>15992383.000000004</v>
      </c>
    </row>
    <row r="55" spans="1:10" ht="29.25" customHeight="1" x14ac:dyDescent="0.25">
      <c r="A55" s="16">
        <f t="shared" si="1"/>
        <v>38</v>
      </c>
      <c r="B55" s="183">
        <f>'[14]402817'!E3</f>
        <v>44573</v>
      </c>
      <c r="C55" s="53">
        <f>'[14]402817'!A3</f>
        <v>402817</v>
      </c>
      <c r="D55" s="63" t="s">
        <v>356</v>
      </c>
      <c r="E55" s="63" t="s">
        <v>357</v>
      </c>
      <c r="F55" s="21">
        <v>69</v>
      </c>
      <c r="G55" s="73">
        <f>'[14]402817'!N72</f>
        <v>1221.60925</v>
      </c>
      <c r="H55" s="239">
        <v>2530</v>
      </c>
      <c r="I55" s="239"/>
      <c r="J55" s="80">
        <f t="shared" si="0"/>
        <v>3090671.4024999999</v>
      </c>
    </row>
    <row r="56" spans="1:10" ht="29.25" customHeight="1" x14ac:dyDescent="0.25">
      <c r="A56" s="16">
        <f t="shared" si="1"/>
        <v>39</v>
      </c>
      <c r="B56" s="183">
        <f>'[14]402130'!E3</f>
        <v>44573</v>
      </c>
      <c r="C56" s="53">
        <f>'[14]402130'!A3</f>
        <v>402130</v>
      </c>
      <c r="D56" s="63" t="s">
        <v>356</v>
      </c>
      <c r="E56" s="63" t="s">
        <v>357</v>
      </c>
      <c r="F56" s="21">
        <v>44</v>
      </c>
      <c r="G56" s="73">
        <f>'[14]402130'!N47</f>
        <v>1118.5895000000003</v>
      </c>
      <c r="H56" s="239">
        <v>2530</v>
      </c>
      <c r="I56" s="239"/>
      <c r="J56" s="80">
        <f t="shared" si="0"/>
        <v>2830031.4350000005</v>
      </c>
    </row>
    <row r="57" spans="1:10" ht="29.25" customHeight="1" x14ac:dyDescent="0.25">
      <c r="A57" s="16">
        <f t="shared" si="1"/>
        <v>40</v>
      </c>
      <c r="B57" s="183">
        <f>'[14]402928'!E3</f>
        <v>44573</v>
      </c>
      <c r="C57" s="53">
        <f>'[14]402928'!A3</f>
        <v>402928</v>
      </c>
      <c r="D57" s="63" t="s">
        <v>356</v>
      </c>
      <c r="E57" s="63" t="s">
        <v>357</v>
      </c>
      <c r="F57" s="21">
        <v>317</v>
      </c>
      <c r="G57" s="73">
        <f>'[14]402928'!N320</f>
        <v>8000.9839999999986</v>
      </c>
      <c r="H57" s="239">
        <v>2530</v>
      </c>
      <c r="I57" s="239"/>
      <c r="J57" s="80">
        <f t="shared" si="0"/>
        <v>20242489.519999996</v>
      </c>
    </row>
    <row r="58" spans="1:10" ht="29.25" customHeight="1" x14ac:dyDescent="0.25">
      <c r="A58" s="16">
        <f t="shared" si="1"/>
        <v>41</v>
      </c>
      <c r="B58" s="183">
        <f>'[14]402819'!E3</f>
        <v>44574</v>
      </c>
      <c r="C58" s="53">
        <f>'[14]402819'!A3</f>
        <v>402819</v>
      </c>
      <c r="D58" s="63" t="s">
        <v>356</v>
      </c>
      <c r="E58" s="63" t="s">
        <v>357</v>
      </c>
      <c r="F58" s="21">
        <v>63</v>
      </c>
      <c r="G58" s="73">
        <f>'[14]402819'!N66</f>
        <v>1435.26875</v>
      </c>
      <c r="H58" s="239">
        <v>2530</v>
      </c>
      <c r="I58" s="239"/>
      <c r="J58" s="80">
        <f t="shared" si="0"/>
        <v>3631229.9375</v>
      </c>
    </row>
    <row r="59" spans="1:10" ht="29.25" customHeight="1" x14ac:dyDescent="0.25">
      <c r="A59" s="16">
        <f t="shared" si="1"/>
        <v>42</v>
      </c>
      <c r="B59" s="183">
        <f>'[14]402135'!E3</f>
        <v>44574</v>
      </c>
      <c r="C59" s="53">
        <f>'[14]402135'!A3</f>
        <v>402135</v>
      </c>
      <c r="D59" s="63" t="s">
        <v>356</v>
      </c>
      <c r="E59" s="63" t="s">
        <v>357</v>
      </c>
      <c r="F59" s="21">
        <v>41</v>
      </c>
      <c r="G59" s="73">
        <f>'[14]402135'!N44</f>
        <v>894.70049999999992</v>
      </c>
      <c r="H59" s="239">
        <v>2530</v>
      </c>
      <c r="I59" s="239"/>
      <c r="J59" s="80">
        <f t="shared" si="0"/>
        <v>2263592.2649999997</v>
      </c>
    </row>
    <row r="60" spans="1:10" ht="29.25" customHeight="1" x14ac:dyDescent="0.25">
      <c r="A60" s="16">
        <f t="shared" si="1"/>
        <v>43</v>
      </c>
      <c r="B60" s="183">
        <f>'[14]402930'!E3</f>
        <v>44574</v>
      </c>
      <c r="C60" s="53">
        <f>'[14]402930'!A3</f>
        <v>402930</v>
      </c>
      <c r="D60" s="63" t="s">
        <v>356</v>
      </c>
      <c r="E60" s="63" t="s">
        <v>357</v>
      </c>
      <c r="F60" s="21">
        <v>246</v>
      </c>
      <c r="G60" s="73">
        <f>'[14]402930'!N249</f>
        <v>5850.729000000003</v>
      </c>
      <c r="H60" s="239">
        <v>2530</v>
      </c>
      <c r="I60" s="239"/>
      <c r="J60" s="80">
        <f t="shared" si="0"/>
        <v>14802344.370000008</v>
      </c>
    </row>
    <row r="61" spans="1:10" ht="29.25" customHeight="1" x14ac:dyDescent="0.25">
      <c r="A61" s="16">
        <f t="shared" si="1"/>
        <v>44</v>
      </c>
      <c r="B61" s="183">
        <f>'[14]402825'!E3</f>
        <v>44575</v>
      </c>
      <c r="C61" s="53">
        <f>'[14]402825'!A3</f>
        <v>402825</v>
      </c>
      <c r="D61" s="63" t="s">
        <v>356</v>
      </c>
      <c r="E61" s="63" t="s">
        <v>357</v>
      </c>
      <c r="F61" s="21">
        <v>63</v>
      </c>
      <c r="G61" s="73">
        <f>'[14]402825'!N66</f>
        <v>1795.0139999999999</v>
      </c>
      <c r="H61" s="239">
        <v>2530</v>
      </c>
      <c r="I61" s="239"/>
      <c r="J61" s="80">
        <f t="shared" si="0"/>
        <v>4541385.42</v>
      </c>
    </row>
    <row r="62" spans="1:10" ht="29.25" customHeight="1" x14ac:dyDescent="0.25">
      <c r="A62" s="16">
        <f t="shared" si="1"/>
        <v>45</v>
      </c>
      <c r="B62" s="183">
        <f>[14]!Table224578910112343867101114242444546474849505152535455565758596263646667686970717285109110111112113114115116117118119120121122123[Pick Up]</f>
        <v>44575</v>
      </c>
      <c r="C62" s="53">
        <f>'[14]402828'!A3</f>
        <v>402828</v>
      </c>
      <c r="D62" s="63" t="s">
        <v>356</v>
      </c>
      <c r="E62" s="63" t="s">
        <v>357</v>
      </c>
      <c r="F62" s="21">
        <v>1</v>
      </c>
      <c r="G62" s="73">
        <f>'[14]402828'!N4</f>
        <v>1.75</v>
      </c>
      <c r="H62" s="239">
        <v>2530</v>
      </c>
      <c r="I62" s="239"/>
      <c r="J62" s="80">
        <f t="shared" si="0"/>
        <v>4427.5</v>
      </c>
    </row>
    <row r="63" spans="1:10" ht="29.25" customHeight="1" x14ac:dyDescent="0.25">
      <c r="A63" s="16">
        <f t="shared" si="1"/>
        <v>46</v>
      </c>
      <c r="B63" s="183">
        <f>'[14]402137'!E3</f>
        <v>44575</v>
      </c>
      <c r="C63" s="53">
        <f>'[14]402137'!A3</f>
        <v>402137</v>
      </c>
      <c r="D63" s="63" t="s">
        <v>356</v>
      </c>
      <c r="E63" s="63" t="s">
        <v>357</v>
      </c>
      <c r="F63" s="21">
        <v>43</v>
      </c>
      <c r="G63" s="73">
        <f>'[14]402137'!N46</f>
        <v>1086.5692499999998</v>
      </c>
      <c r="H63" s="239">
        <v>2530</v>
      </c>
      <c r="I63" s="239"/>
      <c r="J63" s="80">
        <f t="shared" si="0"/>
        <v>2749020.2024999997</v>
      </c>
    </row>
    <row r="64" spans="1:10" ht="29.25" customHeight="1" x14ac:dyDescent="0.25">
      <c r="A64" s="16">
        <f t="shared" si="1"/>
        <v>47</v>
      </c>
      <c r="B64" s="183">
        <f>'[14]402933'!E3</f>
        <v>44575</v>
      </c>
      <c r="C64" s="53">
        <f>'[14]402933'!A3</f>
        <v>402933</v>
      </c>
      <c r="D64" s="63" t="s">
        <v>356</v>
      </c>
      <c r="E64" s="63" t="s">
        <v>357</v>
      </c>
      <c r="F64" s="21">
        <v>300</v>
      </c>
      <c r="G64" s="73">
        <f>'[14]402933'!N303</f>
        <v>6606.2655000000022</v>
      </c>
      <c r="H64" s="239">
        <v>2530</v>
      </c>
      <c r="I64" s="239"/>
      <c r="J64" s="80">
        <f t="shared" si="0"/>
        <v>16713851.715000005</v>
      </c>
    </row>
    <row r="65" spans="1:13" ht="32.25" customHeight="1" thickBot="1" x14ac:dyDescent="0.3">
      <c r="A65" s="241" t="s">
        <v>29</v>
      </c>
      <c r="B65" s="242"/>
      <c r="C65" s="242"/>
      <c r="D65" s="242"/>
      <c r="E65" s="242"/>
      <c r="F65" s="242"/>
      <c r="G65" s="242"/>
      <c r="H65" s="242"/>
      <c r="I65" s="242"/>
      <c r="J65" s="24">
        <f>SUM(J18:J64)</f>
        <v>288776929.23749995</v>
      </c>
      <c r="L65" s="2">
        <f>SUM(F18:F64)</f>
        <v>5236</v>
      </c>
      <c r="M65" s="26">
        <f>SUM(G18:G64)</f>
        <v>114141.07875000003</v>
      </c>
    </row>
    <row r="66" spans="1:13" x14ac:dyDescent="0.25">
      <c r="A66" s="229"/>
      <c r="B66" s="229"/>
      <c r="C66" s="177"/>
      <c r="D66" s="177"/>
      <c r="E66" s="177"/>
      <c r="F66" s="177"/>
      <c r="G66" s="177"/>
      <c r="H66" s="28"/>
      <c r="I66" s="28"/>
      <c r="J66" s="25"/>
    </row>
    <row r="67" spans="1:13" x14ac:dyDescent="0.25">
      <c r="A67" s="177"/>
      <c r="B67" s="177"/>
      <c r="C67" s="177"/>
      <c r="D67" s="177"/>
      <c r="E67" s="177"/>
      <c r="F67" s="177"/>
      <c r="G67" s="29" t="s">
        <v>92</v>
      </c>
      <c r="H67" s="29"/>
      <c r="I67" s="28"/>
      <c r="J67" s="25">
        <f>J65*10%</f>
        <v>28877692.923749998</v>
      </c>
    </row>
    <row r="68" spans="1:13" x14ac:dyDescent="0.25">
      <c r="A68" s="177"/>
      <c r="B68" s="177"/>
      <c r="C68" s="177"/>
      <c r="D68" s="177"/>
      <c r="E68" s="177"/>
      <c r="F68" s="177"/>
      <c r="G68" s="75" t="s">
        <v>93</v>
      </c>
      <c r="H68" s="75"/>
      <c r="I68" s="76"/>
      <c r="J68" s="77">
        <f>J65-J67</f>
        <v>259899236.31374997</v>
      </c>
    </row>
    <row r="69" spans="1:13" x14ac:dyDescent="0.25">
      <c r="A69" s="177"/>
      <c r="B69" s="177"/>
      <c r="C69" s="177"/>
      <c r="D69" s="177"/>
      <c r="E69" s="177"/>
      <c r="F69" s="177"/>
      <c r="G69" s="29" t="s">
        <v>30</v>
      </c>
      <c r="H69" s="29"/>
      <c r="I69" s="26" t="e">
        <f>#REF!*1%</f>
        <v>#REF!</v>
      </c>
      <c r="J69" s="25">
        <f>J68*1%</f>
        <v>2598992.3631374999</v>
      </c>
    </row>
    <row r="70" spans="1:13" ht="16.5" thickBot="1" x14ac:dyDescent="0.3">
      <c r="A70" s="177"/>
      <c r="B70" s="177"/>
      <c r="C70" s="177"/>
      <c r="D70" s="177"/>
      <c r="E70" s="177"/>
      <c r="F70" s="177"/>
      <c r="G70" s="32" t="s">
        <v>50</v>
      </c>
      <c r="H70" s="32"/>
      <c r="I70" s="33">
        <f>I66*10%</f>
        <v>0</v>
      </c>
      <c r="J70" s="33">
        <f>J68*2%</f>
        <v>5197984.7262749998</v>
      </c>
    </row>
    <row r="71" spans="1:13" x14ac:dyDescent="0.25">
      <c r="E71" s="1"/>
      <c r="F71" s="1"/>
      <c r="G71" s="34" t="s">
        <v>51</v>
      </c>
      <c r="H71" s="34"/>
      <c r="I71" s="35" t="e">
        <f>I65+I69</f>
        <v>#REF!</v>
      </c>
      <c r="J71" s="35">
        <f>J68+J69-J70</f>
        <v>257300243.95061249</v>
      </c>
    </row>
    <row r="72" spans="1:13" x14ac:dyDescent="0.25">
      <c r="E72" s="1"/>
      <c r="F72" s="1"/>
      <c r="G72" s="34"/>
      <c r="H72" s="34"/>
      <c r="I72" s="35"/>
      <c r="J72" s="35"/>
    </row>
    <row r="73" spans="1:13" x14ac:dyDescent="0.25">
      <c r="A73" s="1" t="s">
        <v>359</v>
      </c>
      <c r="D73" s="1"/>
      <c r="E73" s="1"/>
      <c r="F73" s="1"/>
      <c r="G73" s="1"/>
      <c r="H73" s="34"/>
      <c r="I73" s="34"/>
      <c r="J73" s="35"/>
    </row>
    <row r="74" spans="1:13" x14ac:dyDescent="0.25">
      <c r="A74" s="36"/>
      <c r="D74" s="1"/>
      <c r="E74" s="1"/>
      <c r="F74" s="1"/>
      <c r="G74" s="1"/>
      <c r="H74" s="34"/>
      <c r="I74" s="34"/>
      <c r="J74" s="35"/>
    </row>
    <row r="75" spans="1:13" x14ac:dyDescent="0.25">
      <c r="D75" s="1"/>
      <c r="E75" s="1"/>
      <c r="F75" s="1"/>
      <c r="G75" s="1"/>
      <c r="H75" s="34"/>
      <c r="I75" s="34"/>
      <c r="J75" s="35"/>
    </row>
    <row r="76" spans="1:13" x14ac:dyDescent="0.25">
      <c r="A76" s="37" t="s">
        <v>33</v>
      </c>
    </row>
    <row r="77" spans="1:13" x14ac:dyDescent="0.25">
      <c r="A77" s="38" t="s">
        <v>34</v>
      </c>
      <c r="B77" s="39"/>
      <c r="C77" s="39"/>
      <c r="D77" s="11"/>
      <c r="E77" s="11"/>
      <c r="F77" s="11"/>
      <c r="G77" s="11"/>
    </row>
    <row r="78" spans="1:13" x14ac:dyDescent="0.25">
      <c r="A78" s="38" t="s">
        <v>35</v>
      </c>
      <c r="B78" s="39"/>
      <c r="C78" s="39"/>
      <c r="D78" s="11"/>
      <c r="E78" s="11"/>
      <c r="F78" s="11"/>
      <c r="G78" s="11"/>
    </row>
    <row r="79" spans="1:13" x14ac:dyDescent="0.25">
      <c r="A79" s="40" t="s">
        <v>36</v>
      </c>
      <c r="B79" s="41"/>
      <c r="C79" s="41"/>
      <c r="D79" s="11"/>
      <c r="E79" s="11"/>
      <c r="F79" s="11"/>
      <c r="G79" s="11"/>
    </row>
    <row r="80" spans="1:13" x14ac:dyDescent="0.25">
      <c r="A80" s="43" t="s">
        <v>0</v>
      </c>
      <c r="B80" s="44"/>
      <c r="C80" s="44"/>
      <c r="D80" s="11"/>
      <c r="E80" s="11"/>
      <c r="F80" s="11"/>
      <c r="G80" s="11"/>
    </row>
    <row r="81" spans="1:10" x14ac:dyDescent="0.25">
      <c r="A81" s="45"/>
      <c r="B81" s="45"/>
      <c r="C81" s="45"/>
    </row>
    <row r="82" spans="1:10" x14ac:dyDescent="0.25">
      <c r="H82" s="47" t="s">
        <v>52</v>
      </c>
      <c r="I82" s="212" t="str">
        <f>+J13</f>
        <v xml:space="preserve"> 15 Februari 2022</v>
      </c>
      <c r="J82" s="213"/>
    </row>
    <row r="86" spans="1:10" ht="18" customHeight="1" x14ac:dyDescent="0.25"/>
    <row r="87" spans="1:10" ht="17.25" customHeight="1" x14ac:dyDescent="0.25"/>
    <row r="89" spans="1:10" x14ac:dyDescent="0.25">
      <c r="H89" s="214" t="s">
        <v>38</v>
      </c>
      <c r="I89" s="214"/>
      <c r="J89" s="214"/>
    </row>
  </sheetData>
  <autoFilter ref="A17:J65">
    <filterColumn colId="7" showButton="0"/>
  </autoFilter>
  <mergeCells count="56">
    <mergeCell ref="H24:I24"/>
    <mergeCell ref="A10:J10"/>
    <mergeCell ref="G12:H12"/>
    <mergeCell ref="G13:H13"/>
    <mergeCell ref="G14:H14"/>
    <mergeCell ref="H17:I17"/>
    <mergeCell ref="H18:I18"/>
    <mergeCell ref="H19:I19"/>
    <mergeCell ref="H20:I20"/>
    <mergeCell ref="H21:I21"/>
    <mergeCell ref="H22:I22"/>
    <mergeCell ref="H23:I23"/>
    <mergeCell ref="H36:I36"/>
    <mergeCell ref="H25:I25"/>
    <mergeCell ref="H26:I26"/>
    <mergeCell ref="H27:I27"/>
    <mergeCell ref="H28:I28"/>
    <mergeCell ref="H29:I29"/>
    <mergeCell ref="H30:I30"/>
    <mergeCell ref="H31:I31"/>
    <mergeCell ref="H32:I32"/>
    <mergeCell ref="H33:I33"/>
    <mergeCell ref="H34:I34"/>
    <mergeCell ref="H35:I35"/>
    <mergeCell ref="H48:I48"/>
    <mergeCell ref="H37:I37"/>
    <mergeCell ref="H38:I38"/>
    <mergeCell ref="H39:I39"/>
    <mergeCell ref="H40:I40"/>
    <mergeCell ref="H41:I41"/>
    <mergeCell ref="H42:I42"/>
    <mergeCell ref="H43:I43"/>
    <mergeCell ref="H44:I44"/>
    <mergeCell ref="H45:I45"/>
    <mergeCell ref="H46:I46"/>
    <mergeCell ref="H47:I47"/>
    <mergeCell ref="H60:I60"/>
    <mergeCell ref="H49:I49"/>
    <mergeCell ref="H50:I50"/>
    <mergeCell ref="H51:I51"/>
    <mergeCell ref="H52:I52"/>
    <mergeCell ref="H53:I53"/>
    <mergeCell ref="H54:I54"/>
    <mergeCell ref="H55:I55"/>
    <mergeCell ref="H56:I56"/>
    <mergeCell ref="H57:I57"/>
    <mergeCell ref="H58:I58"/>
    <mergeCell ref="H59:I59"/>
    <mergeCell ref="I82:J82"/>
    <mergeCell ref="H89:J89"/>
    <mergeCell ref="H61:I61"/>
    <mergeCell ref="H62:I62"/>
    <mergeCell ref="H63:I63"/>
    <mergeCell ref="H64:I64"/>
    <mergeCell ref="A65:I65"/>
    <mergeCell ref="A66:B66"/>
  </mergeCells>
  <conditionalFormatting sqref="C1:C1048576">
    <cfRule type="duplicateValues" dxfId="5" priority="1"/>
    <cfRule type="duplicateValues" dxfId="4" priority="2"/>
  </conditionalFormatting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1"/>
  <sheetViews>
    <sheetView topLeftCell="A10" workbookViewId="0">
      <selection activeCell="I21" sqref="I21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336</v>
      </c>
      <c r="G12" s="3" t="s">
        <v>9</v>
      </c>
      <c r="H12" s="7" t="s">
        <v>10</v>
      </c>
      <c r="I12" s="8" t="s">
        <v>361</v>
      </c>
    </row>
    <row r="13" spans="1:9" x14ac:dyDescent="0.25">
      <c r="G13" s="3" t="s">
        <v>12</v>
      </c>
      <c r="H13" s="7" t="s">
        <v>10</v>
      </c>
      <c r="I13" s="9" t="s">
        <v>345</v>
      </c>
    </row>
    <row r="14" spans="1:9" x14ac:dyDescent="0.25">
      <c r="G14" s="3" t="s">
        <v>13</v>
      </c>
      <c r="H14" s="7" t="s">
        <v>10</v>
      </c>
      <c r="I14" s="9" t="s">
        <v>338</v>
      </c>
    </row>
    <row r="15" spans="1:9" x14ac:dyDescent="0.25">
      <c r="A15" s="2" t="s">
        <v>16</v>
      </c>
      <c r="B15" s="8" t="s">
        <v>43</v>
      </c>
      <c r="C15" s="8"/>
      <c r="G15" s="3" t="s">
        <v>15</v>
      </c>
      <c r="H15" s="7" t="s">
        <v>55</v>
      </c>
      <c r="I15" s="10" t="s">
        <v>339</v>
      </c>
    </row>
    <row r="16" spans="1:9" ht="16.5" thickBot="1" x14ac:dyDescent="0.3"/>
    <row r="17" spans="1:17" ht="20.100000000000001" customHeight="1" x14ac:dyDescent="0.25">
      <c r="A17" s="12" t="s">
        <v>18</v>
      </c>
      <c r="B17" s="174" t="s">
        <v>19</v>
      </c>
      <c r="C17" s="174" t="s">
        <v>20</v>
      </c>
      <c r="D17" s="174" t="s">
        <v>21</v>
      </c>
      <c r="E17" s="174" t="s">
        <v>22</v>
      </c>
      <c r="F17" s="172" t="s">
        <v>45</v>
      </c>
      <c r="G17" s="218" t="s">
        <v>25</v>
      </c>
      <c r="H17" s="219"/>
      <c r="I17" s="15" t="s">
        <v>26</v>
      </c>
    </row>
    <row r="18" spans="1:17" ht="53.25" customHeight="1" x14ac:dyDescent="0.25">
      <c r="A18" s="16">
        <v>1</v>
      </c>
      <c r="B18" s="52">
        <v>44606</v>
      </c>
      <c r="C18" s="53"/>
      <c r="D18" s="63" t="s">
        <v>360</v>
      </c>
      <c r="E18" s="63" t="s">
        <v>340</v>
      </c>
      <c r="F18" s="56">
        <v>1</v>
      </c>
      <c r="G18" s="236">
        <v>30000000</v>
      </c>
      <c r="H18" s="237"/>
      <c r="I18" s="179">
        <f>G18</f>
        <v>30000000</v>
      </c>
    </row>
    <row r="19" spans="1:17" ht="25.5" customHeight="1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SUM(I18)</f>
        <v>30000000</v>
      </c>
    </row>
    <row r="20" spans="1:17" x14ac:dyDescent="0.25">
      <c r="A20" s="229"/>
      <c r="B20" s="229"/>
      <c r="C20" s="173"/>
      <c r="D20" s="173"/>
      <c r="E20" s="173"/>
      <c r="F20" s="173"/>
      <c r="G20" s="28"/>
      <c r="H20" s="28"/>
      <c r="I20" s="25"/>
    </row>
    <row r="21" spans="1:17" x14ac:dyDescent="0.25">
      <c r="A21" s="173"/>
      <c r="B21" s="173"/>
      <c r="C21" s="173"/>
      <c r="D21" s="173"/>
      <c r="E21" s="173"/>
      <c r="F21" s="173"/>
      <c r="G21" s="29" t="s">
        <v>362</v>
      </c>
      <c r="H21" s="26" t="e">
        <f>#REF!*1%</f>
        <v>#REF!</v>
      </c>
      <c r="I21" s="25">
        <f>I19*10%</f>
        <v>3000000</v>
      </c>
    </row>
    <row r="22" spans="1:17" ht="16.5" thickBot="1" x14ac:dyDescent="0.3">
      <c r="E22" s="1"/>
      <c r="F22" s="1"/>
      <c r="G22" s="64" t="s">
        <v>50</v>
      </c>
      <c r="H22" s="33">
        <v>0</v>
      </c>
      <c r="I22" s="33">
        <f>I19*2%</f>
        <v>600000</v>
      </c>
      <c r="Q22" s="2" t="s">
        <v>61</v>
      </c>
    </row>
    <row r="23" spans="1:17" x14ac:dyDescent="0.25">
      <c r="E23" s="1"/>
      <c r="F23" s="1"/>
      <c r="G23" s="34" t="s">
        <v>32</v>
      </c>
      <c r="H23" s="35" t="e">
        <f>H19+H21</f>
        <v>#REF!</v>
      </c>
      <c r="I23" s="35">
        <f>I19+I21-I22</f>
        <v>32400000</v>
      </c>
    </row>
    <row r="24" spans="1:17" x14ac:dyDescent="0.25">
      <c r="E24" s="1"/>
      <c r="F24" s="1"/>
      <c r="G24" s="34"/>
      <c r="H24" s="35"/>
      <c r="I24" s="35"/>
    </row>
    <row r="25" spans="1:17" x14ac:dyDescent="0.25">
      <c r="A25" s="1" t="s">
        <v>363</v>
      </c>
      <c r="D25" s="1"/>
      <c r="E25" s="1"/>
      <c r="F25" s="1"/>
      <c r="G25" s="34"/>
      <c r="H25" s="34"/>
      <c r="I25" s="35"/>
    </row>
    <row r="26" spans="1:17" x14ac:dyDescent="0.25">
      <c r="A26" s="36"/>
      <c r="D26" s="1"/>
      <c r="E26" s="1"/>
      <c r="F26" s="1"/>
      <c r="G26" s="34"/>
      <c r="H26" s="34"/>
      <c r="I26" s="35"/>
    </row>
    <row r="27" spans="1:17" x14ac:dyDescent="0.25">
      <c r="D27" s="1"/>
      <c r="E27" s="1"/>
      <c r="F27" s="1"/>
      <c r="G27" s="34"/>
      <c r="H27" s="34"/>
      <c r="I27" s="35"/>
    </row>
    <row r="28" spans="1:17" x14ac:dyDescent="0.25">
      <c r="A28" s="37" t="s">
        <v>33</v>
      </c>
    </row>
    <row r="29" spans="1:17" x14ac:dyDescent="0.25">
      <c r="A29" s="38" t="s">
        <v>34</v>
      </c>
      <c r="B29" s="39"/>
      <c r="C29" s="39"/>
      <c r="D29" s="11"/>
      <c r="E29" s="11"/>
      <c r="F29" s="11"/>
    </row>
    <row r="30" spans="1:17" x14ac:dyDescent="0.25">
      <c r="A30" s="38" t="s">
        <v>35</v>
      </c>
      <c r="B30" s="39"/>
      <c r="C30" s="39"/>
      <c r="D30" s="11"/>
      <c r="E30" s="11"/>
      <c r="F30" s="11"/>
    </row>
    <row r="31" spans="1:17" x14ac:dyDescent="0.25">
      <c r="A31" s="40" t="s">
        <v>36</v>
      </c>
      <c r="B31" s="41"/>
      <c r="C31" s="41"/>
      <c r="D31" s="11"/>
      <c r="E31" s="11"/>
      <c r="F31" s="11"/>
    </row>
    <row r="32" spans="1:17" x14ac:dyDescent="0.25">
      <c r="A32" s="43" t="s">
        <v>0</v>
      </c>
      <c r="B32" s="44"/>
      <c r="C32" s="44"/>
      <c r="D32" s="11"/>
      <c r="E32" s="11"/>
      <c r="F32" s="11"/>
    </row>
    <row r="33" spans="1:9" x14ac:dyDescent="0.25">
      <c r="A33" s="65"/>
      <c r="B33" s="65"/>
      <c r="C33" s="65"/>
    </row>
    <row r="34" spans="1:9" x14ac:dyDescent="0.25">
      <c r="A34" s="45"/>
      <c r="B34" s="45"/>
      <c r="C34" s="45"/>
    </row>
    <row r="35" spans="1:9" x14ac:dyDescent="0.25">
      <c r="G35" s="47" t="s">
        <v>52</v>
      </c>
      <c r="H35" s="212" t="str">
        <f>+I13</f>
        <v xml:space="preserve"> 15 Februari 2022</v>
      </c>
      <c r="I35" s="213"/>
    </row>
    <row r="38" spans="1:9" ht="18" customHeight="1" x14ac:dyDescent="0.25"/>
    <row r="39" spans="1:9" ht="17.25" customHeight="1" x14ac:dyDescent="0.25"/>
    <row r="41" spans="1:9" x14ac:dyDescent="0.25">
      <c r="G41" s="214" t="s">
        <v>38</v>
      </c>
      <c r="H41" s="214"/>
      <c r="I41" s="214"/>
    </row>
  </sheetData>
  <mergeCells count="7">
    <mergeCell ref="H35:I35"/>
    <mergeCell ref="G41:I41"/>
    <mergeCell ref="G18:H18"/>
    <mergeCell ref="A10:I10"/>
    <mergeCell ref="G17:H17"/>
    <mergeCell ref="A19:H19"/>
    <mergeCell ref="A20:B20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9"/>
  <sheetViews>
    <sheetView topLeftCell="A22" workbookViewId="0">
      <selection activeCell="L37" sqref="L37"/>
    </sheetView>
  </sheetViews>
  <sheetFormatPr defaultRowHeight="15.75" x14ac:dyDescent="0.25"/>
  <cols>
    <col min="1" max="1" width="4.85546875" style="2" customWidth="1"/>
    <col min="2" max="2" width="11.42578125" style="2" customWidth="1"/>
    <col min="3" max="3" width="8" style="2" customWidth="1"/>
    <col min="4" max="4" width="26" style="2" customWidth="1"/>
    <col min="5" max="5" width="13.42578125" style="2" customWidth="1"/>
    <col min="6" max="6" width="6.5703125" style="2" customWidth="1"/>
    <col min="7" max="7" width="5.42578125" style="2" customWidth="1"/>
    <col min="8" max="8" width="13" style="3" customWidth="1"/>
    <col min="9" max="9" width="1.28515625" style="3" customWidth="1"/>
    <col min="10" max="10" width="17.7109375" style="2" customWidth="1"/>
    <col min="11" max="16384" width="9.140625" style="2"/>
  </cols>
  <sheetData>
    <row r="2" spans="1:10" ht="18" customHeight="1" x14ac:dyDescent="0.25">
      <c r="A2" s="1" t="s">
        <v>0</v>
      </c>
    </row>
    <row r="3" spans="1:10" ht="18" customHeight="1" x14ac:dyDescent="0.25">
      <c r="A3" s="4" t="s">
        <v>1</v>
      </c>
      <c r="B3" s="5"/>
    </row>
    <row r="4" spans="1:10" ht="18" customHeight="1" x14ac:dyDescent="0.25">
      <c r="A4" s="4" t="s">
        <v>2</v>
      </c>
      <c r="B4" s="5"/>
    </row>
    <row r="5" spans="1:10" ht="18" customHeight="1" x14ac:dyDescent="0.25">
      <c r="A5" s="4" t="s">
        <v>3</v>
      </c>
      <c r="B5" s="5"/>
    </row>
    <row r="6" spans="1:10" ht="18" customHeight="1" x14ac:dyDescent="0.25">
      <c r="A6" s="4" t="s">
        <v>4</v>
      </c>
      <c r="B6" s="5"/>
    </row>
    <row r="7" spans="1:10" ht="18" customHeight="1" x14ac:dyDescent="0.25">
      <c r="A7" s="4" t="s">
        <v>5</v>
      </c>
      <c r="B7" s="5"/>
    </row>
    <row r="8" spans="1:10" ht="16.5" thickBot="1" x14ac:dyDescent="0.3"/>
    <row r="9" spans="1:10" ht="24.75" customHeight="1" thickBot="1" x14ac:dyDescent="0.3">
      <c r="A9" s="215" t="s">
        <v>6</v>
      </c>
      <c r="B9" s="216"/>
      <c r="C9" s="216"/>
      <c r="D9" s="216"/>
      <c r="E9" s="216"/>
      <c r="F9" s="216"/>
      <c r="G9" s="216"/>
      <c r="H9" s="216"/>
      <c r="I9" s="216"/>
      <c r="J9" s="217"/>
    </row>
    <row r="11" spans="1:10" ht="23.25" customHeight="1" x14ac:dyDescent="0.25">
      <c r="A11" s="6" t="s">
        <v>7</v>
      </c>
      <c r="B11" s="6" t="s">
        <v>365</v>
      </c>
      <c r="H11" s="3" t="s">
        <v>9</v>
      </c>
      <c r="I11" s="7" t="s">
        <v>10</v>
      </c>
      <c r="J11" s="8" t="s">
        <v>368</v>
      </c>
    </row>
    <row r="12" spans="1:10" x14ac:dyDescent="0.25">
      <c r="H12" s="3" t="s">
        <v>12</v>
      </c>
      <c r="I12" s="7" t="s">
        <v>10</v>
      </c>
      <c r="J12" s="9" t="s">
        <v>367</v>
      </c>
    </row>
    <row r="13" spans="1:10" x14ac:dyDescent="0.25">
      <c r="H13" s="3" t="s">
        <v>13</v>
      </c>
      <c r="I13" s="7" t="s">
        <v>10</v>
      </c>
      <c r="J13" s="9" t="s">
        <v>367</v>
      </c>
    </row>
    <row r="14" spans="1:10" ht="15.75" customHeight="1" x14ac:dyDescent="0.25">
      <c r="H14" s="3" t="s">
        <v>15</v>
      </c>
      <c r="I14" s="7" t="s">
        <v>10</v>
      </c>
      <c r="J14" s="10" t="s">
        <v>370</v>
      </c>
    </row>
    <row r="15" spans="1:10" ht="20.25" customHeight="1" x14ac:dyDescent="0.25">
      <c r="A15" s="6" t="s">
        <v>16</v>
      </c>
      <c r="B15" s="6" t="s">
        <v>369</v>
      </c>
    </row>
    <row r="16" spans="1:10" ht="8.25" customHeight="1" thickBot="1" x14ac:dyDescent="0.3">
      <c r="F16" s="11"/>
      <c r="G16" s="11"/>
    </row>
    <row r="17" spans="1:12" ht="27" customHeight="1" x14ac:dyDescent="0.25">
      <c r="A17" s="12" t="s">
        <v>18</v>
      </c>
      <c r="B17" s="182" t="s">
        <v>19</v>
      </c>
      <c r="C17" s="182" t="s">
        <v>20</v>
      </c>
      <c r="D17" s="182" t="s">
        <v>21</v>
      </c>
      <c r="E17" s="182" t="s">
        <v>22</v>
      </c>
      <c r="F17" s="182" t="s">
        <v>23</v>
      </c>
      <c r="G17" s="180" t="s">
        <v>24</v>
      </c>
      <c r="H17" s="234" t="s">
        <v>25</v>
      </c>
      <c r="I17" s="235"/>
      <c r="J17" s="15" t="s">
        <v>26</v>
      </c>
    </row>
    <row r="18" spans="1:12" ht="55.5" customHeight="1" x14ac:dyDescent="0.25">
      <c r="A18" s="16">
        <v>1</v>
      </c>
      <c r="B18" s="17">
        <v>44608</v>
      </c>
      <c r="C18" s="18">
        <v>404543</v>
      </c>
      <c r="D18" s="19" t="s">
        <v>366</v>
      </c>
      <c r="E18" s="20" t="s">
        <v>28</v>
      </c>
      <c r="F18" s="21">
        <v>15</v>
      </c>
      <c r="G18" s="22">
        <v>319</v>
      </c>
      <c r="H18" s="236">
        <v>2600</v>
      </c>
      <c r="I18" s="237"/>
      <c r="J18" s="23">
        <f>G18*H18</f>
        <v>829400</v>
      </c>
    </row>
    <row r="19" spans="1:12" ht="25.5" customHeight="1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7"/>
      <c r="I19" s="228"/>
      <c r="J19" s="24">
        <f>J18</f>
        <v>829400</v>
      </c>
      <c r="K19" s="25"/>
    </row>
    <row r="20" spans="1:12" x14ac:dyDescent="0.25">
      <c r="A20" s="229"/>
      <c r="B20" s="229"/>
      <c r="C20" s="229"/>
      <c r="D20" s="229"/>
      <c r="E20" s="181"/>
      <c r="F20" s="181"/>
      <c r="G20" s="181"/>
      <c r="H20" s="28"/>
      <c r="I20" s="28"/>
      <c r="J20" s="25"/>
    </row>
    <row r="21" spans="1:12" x14ac:dyDescent="0.25">
      <c r="A21" s="181"/>
      <c r="B21" s="181"/>
      <c r="C21" s="181"/>
      <c r="D21" s="181"/>
      <c r="E21" s="181"/>
      <c r="F21" s="181"/>
      <c r="G21" s="181"/>
      <c r="H21" s="29" t="s">
        <v>30</v>
      </c>
      <c r="I21" s="29"/>
      <c r="J21" s="25">
        <f>J19*1%</f>
        <v>8294</v>
      </c>
      <c r="L21" s="31"/>
    </row>
    <row r="22" spans="1:12" ht="16.5" thickBot="1" x14ac:dyDescent="0.3">
      <c r="A22" s="181"/>
      <c r="B22" s="181"/>
      <c r="C22" s="181"/>
      <c r="D22" s="181"/>
      <c r="E22" s="181"/>
      <c r="F22" s="181"/>
      <c r="G22" s="181"/>
      <c r="H22" s="32" t="s">
        <v>31</v>
      </c>
      <c r="I22" s="32"/>
      <c r="J22" s="33">
        <f>J19*2%</f>
        <v>16588</v>
      </c>
      <c r="L22" s="31"/>
    </row>
    <row r="23" spans="1:12" x14ac:dyDescent="0.25">
      <c r="E23" s="1"/>
      <c r="F23" s="1"/>
      <c r="G23" s="1"/>
      <c r="H23" s="34" t="s">
        <v>32</v>
      </c>
      <c r="I23" s="34"/>
      <c r="J23" s="35">
        <f>J19+J21-J22</f>
        <v>821106</v>
      </c>
      <c r="L23" s="31"/>
    </row>
    <row r="24" spans="1:12" ht="17.25" customHeight="1" x14ac:dyDescent="0.25">
      <c r="E24" s="1"/>
      <c r="F24" s="1"/>
      <c r="G24" s="1"/>
      <c r="H24" s="34"/>
      <c r="I24" s="34"/>
      <c r="J24" s="35"/>
    </row>
    <row r="25" spans="1:12" ht="18" customHeight="1" x14ac:dyDescent="0.25">
      <c r="A25" s="1" t="s">
        <v>371</v>
      </c>
      <c r="E25" s="1"/>
      <c r="F25" s="1"/>
      <c r="G25" s="1"/>
      <c r="H25" s="34"/>
      <c r="I25" s="34"/>
      <c r="J25" s="35"/>
    </row>
    <row r="26" spans="1:12" ht="12" customHeight="1" x14ac:dyDescent="0.25">
      <c r="A26" s="36"/>
      <c r="E26" s="1"/>
      <c r="F26" s="1"/>
      <c r="G26" s="1"/>
      <c r="H26" s="34"/>
      <c r="I26" s="34"/>
      <c r="J26" s="35"/>
    </row>
    <row r="27" spans="1:12" x14ac:dyDescent="0.25">
      <c r="A27" s="37" t="s">
        <v>33</v>
      </c>
    </row>
    <row r="28" spans="1:12" x14ac:dyDescent="0.25">
      <c r="A28" s="38" t="s">
        <v>34</v>
      </c>
      <c r="B28" s="39"/>
      <c r="C28" s="39"/>
      <c r="D28" s="39"/>
      <c r="E28" s="11"/>
    </row>
    <row r="29" spans="1:12" x14ac:dyDescent="0.25">
      <c r="A29" s="38" t="s">
        <v>35</v>
      </c>
      <c r="B29" s="39"/>
      <c r="C29" s="39"/>
      <c r="D29" s="11"/>
      <c r="E29" s="11"/>
    </row>
    <row r="30" spans="1:12" x14ac:dyDescent="0.25">
      <c r="A30" s="40" t="s">
        <v>36</v>
      </c>
      <c r="B30" s="41"/>
      <c r="C30" s="41"/>
      <c r="D30" s="42"/>
      <c r="E30" s="11"/>
    </row>
    <row r="31" spans="1:12" x14ac:dyDescent="0.25">
      <c r="A31" s="43" t="s">
        <v>0</v>
      </c>
      <c r="B31" s="44"/>
      <c r="C31" s="44"/>
      <c r="D31" s="41"/>
      <c r="E31" s="11"/>
    </row>
    <row r="32" spans="1:12" ht="9" customHeight="1" x14ac:dyDescent="0.25">
      <c r="A32" s="45"/>
      <c r="B32" s="45"/>
      <c r="C32" s="45"/>
      <c r="D32" s="46"/>
    </row>
    <row r="33" spans="8:10" x14ac:dyDescent="0.25">
      <c r="H33" s="47" t="s">
        <v>37</v>
      </c>
      <c r="I33" s="212" t="str">
        <f>+J12</f>
        <v xml:space="preserve"> 16 Februari 2022</v>
      </c>
      <c r="J33" s="212"/>
    </row>
    <row r="39" spans="8:10" x14ac:dyDescent="0.25">
      <c r="H39" s="233" t="s">
        <v>38</v>
      </c>
      <c r="I39" s="233"/>
      <c r="J39" s="233"/>
    </row>
  </sheetData>
  <mergeCells count="7">
    <mergeCell ref="H39:J39"/>
    <mergeCell ref="A9:J9"/>
    <mergeCell ref="H17:I17"/>
    <mergeCell ref="H18:I18"/>
    <mergeCell ref="A19:I19"/>
    <mergeCell ref="A20:D20"/>
    <mergeCell ref="I33:J33"/>
  </mergeCells>
  <pageMargins left="0.45" right="0.2" top="0.75" bottom="0.75" header="0.3" footer="0.3"/>
  <pageSetup paperSize="9" scale="90" orientation="portrait" horizontalDpi="4294967293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1" workbookViewId="0">
      <selection activeCell="E19" sqref="E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372</v>
      </c>
    </row>
    <row r="13" spans="1:9" x14ac:dyDescent="0.25">
      <c r="G13" s="3" t="s">
        <v>12</v>
      </c>
      <c r="H13" s="7" t="s">
        <v>10</v>
      </c>
      <c r="I13" s="9" t="s">
        <v>373</v>
      </c>
    </row>
    <row r="14" spans="1:9" x14ac:dyDescent="0.25">
      <c r="G14" s="3" t="s">
        <v>13</v>
      </c>
      <c r="H14" s="7" t="s">
        <v>10</v>
      </c>
      <c r="I14" s="9" t="s">
        <v>374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375</v>
      </c>
    </row>
    <row r="17" spans="1:17" ht="16.5" thickBot="1" x14ac:dyDescent="0.3"/>
    <row r="18" spans="1:17" ht="20.100000000000001" customHeight="1" x14ac:dyDescent="0.25">
      <c r="A18" s="12" t="s">
        <v>18</v>
      </c>
      <c r="B18" s="186" t="s">
        <v>19</v>
      </c>
      <c r="C18" s="186" t="s">
        <v>20</v>
      </c>
      <c r="D18" s="186" t="s">
        <v>21</v>
      </c>
      <c r="E18" s="186" t="s">
        <v>22</v>
      </c>
      <c r="F18" s="184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44603</v>
      </c>
      <c r="C19" s="53">
        <v>403118</v>
      </c>
      <c r="D19" s="63" t="s">
        <v>66</v>
      </c>
      <c r="E19" s="63" t="s">
        <v>67</v>
      </c>
      <c r="F19" s="56">
        <v>56</v>
      </c>
      <c r="G19" s="220">
        <v>2029703</v>
      </c>
      <c r="H19" s="221"/>
      <c r="I19" s="224">
        <f>G19</f>
        <v>2029703</v>
      </c>
    </row>
    <row r="20" spans="1:17" ht="53.25" customHeight="1" x14ac:dyDescent="0.25">
      <c r="A20" s="16">
        <v>2</v>
      </c>
      <c r="B20" s="52">
        <v>44603</v>
      </c>
      <c r="C20" s="53">
        <v>403117</v>
      </c>
      <c r="D20" s="63" t="s">
        <v>65</v>
      </c>
      <c r="E20" s="63" t="s">
        <v>67</v>
      </c>
      <c r="F20" s="56">
        <v>49</v>
      </c>
      <c r="G20" s="222"/>
      <c r="H20" s="223"/>
      <c r="I20" s="225"/>
    </row>
    <row r="21" spans="1:17" ht="53.25" customHeight="1" x14ac:dyDescent="0.25">
      <c r="A21" s="16">
        <v>3</v>
      </c>
      <c r="B21" s="52">
        <v>44603</v>
      </c>
      <c r="C21" s="53">
        <v>403113</v>
      </c>
      <c r="D21" s="63" t="s">
        <v>288</v>
      </c>
      <c r="E21" s="63" t="s">
        <v>67</v>
      </c>
      <c r="F21" s="56">
        <v>77</v>
      </c>
      <c r="G21" s="230"/>
      <c r="H21" s="231"/>
      <c r="I21" s="232"/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2029703</v>
      </c>
    </row>
    <row r="23" spans="1:17" x14ac:dyDescent="0.25">
      <c r="A23" s="229"/>
      <c r="B23" s="229"/>
      <c r="C23" s="185"/>
      <c r="D23" s="185"/>
      <c r="E23" s="185"/>
      <c r="F23" s="185"/>
      <c r="G23" s="28"/>
      <c r="H23" s="28"/>
      <c r="I23" s="25"/>
    </row>
    <row r="24" spans="1:17" x14ac:dyDescent="0.25">
      <c r="A24" s="185"/>
      <c r="B24" s="185"/>
      <c r="C24" s="185"/>
      <c r="D24" s="185"/>
      <c r="E24" s="185"/>
      <c r="F24" s="185"/>
      <c r="G24" s="29" t="s">
        <v>30</v>
      </c>
      <c r="H24" s="26" t="e">
        <f>#REF!*1%</f>
        <v>#REF!</v>
      </c>
      <c r="I24" s="25">
        <f>I22*1%</f>
        <v>20297.03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40594.06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2009405.97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289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17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A10:I10"/>
    <mergeCell ref="G18:H18"/>
    <mergeCell ref="G19:H21"/>
    <mergeCell ref="I19:I21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3" workbookViewId="0">
      <selection activeCell="B19" sqref="B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376</v>
      </c>
    </row>
    <row r="13" spans="1:9" x14ac:dyDescent="0.25">
      <c r="G13" s="3" t="s">
        <v>12</v>
      </c>
      <c r="H13" s="7" t="s">
        <v>10</v>
      </c>
      <c r="I13" s="9" t="s">
        <v>373</v>
      </c>
    </row>
    <row r="14" spans="1:9" x14ac:dyDescent="0.25">
      <c r="G14" s="3" t="s">
        <v>13</v>
      </c>
      <c r="H14" s="7" t="s">
        <v>10</v>
      </c>
      <c r="I14" s="9" t="s">
        <v>374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377</v>
      </c>
    </row>
    <row r="17" spans="1:17" ht="16.5" thickBot="1" x14ac:dyDescent="0.3"/>
    <row r="18" spans="1:17" ht="20.100000000000001" customHeight="1" x14ac:dyDescent="0.25">
      <c r="A18" s="12" t="s">
        <v>18</v>
      </c>
      <c r="B18" s="189" t="s">
        <v>19</v>
      </c>
      <c r="C18" s="189" t="s">
        <v>20</v>
      </c>
      <c r="D18" s="189" t="s">
        <v>21</v>
      </c>
      <c r="E18" s="189" t="s">
        <v>22</v>
      </c>
      <c r="F18" s="187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44607</v>
      </c>
      <c r="C19" s="53">
        <v>403070</v>
      </c>
      <c r="D19" s="63" t="s">
        <v>57</v>
      </c>
      <c r="E19" s="63" t="s">
        <v>58</v>
      </c>
      <c r="F19" s="56">
        <v>8</v>
      </c>
      <c r="G19" s="220">
        <v>1138614</v>
      </c>
      <c r="H19" s="221"/>
      <c r="I19" s="224">
        <f>G19</f>
        <v>1138614</v>
      </c>
    </row>
    <row r="20" spans="1:17" ht="53.25" customHeight="1" x14ac:dyDescent="0.25">
      <c r="A20" s="16">
        <v>2</v>
      </c>
      <c r="B20" s="52">
        <v>44607</v>
      </c>
      <c r="C20" s="53">
        <v>403072</v>
      </c>
      <c r="D20" s="63" t="s">
        <v>59</v>
      </c>
      <c r="E20" s="63" t="s">
        <v>58</v>
      </c>
      <c r="F20" s="56">
        <v>22</v>
      </c>
      <c r="G20" s="222"/>
      <c r="H20" s="223"/>
      <c r="I20" s="225"/>
      <c r="L20" s="2">
        <f>1150000/1.01</f>
        <v>1138613.8613861387</v>
      </c>
    </row>
    <row r="21" spans="1:17" ht="53.25" customHeight="1" x14ac:dyDescent="0.25">
      <c r="A21" s="16">
        <v>3</v>
      </c>
      <c r="B21" s="52">
        <v>44607</v>
      </c>
      <c r="C21" s="53">
        <v>403701</v>
      </c>
      <c r="D21" s="63" t="s">
        <v>292</v>
      </c>
      <c r="E21" s="63" t="s">
        <v>58</v>
      </c>
      <c r="F21" s="56">
        <v>19</v>
      </c>
      <c r="G21" s="230"/>
      <c r="H21" s="231"/>
      <c r="I21" s="232"/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1138614</v>
      </c>
    </row>
    <row r="23" spans="1:17" x14ac:dyDescent="0.25">
      <c r="A23" s="229"/>
      <c r="B23" s="229"/>
      <c r="C23" s="188"/>
      <c r="D23" s="188"/>
      <c r="E23" s="188"/>
      <c r="F23" s="188"/>
      <c r="G23" s="28"/>
      <c r="H23" s="28"/>
      <c r="I23" s="25"/>
    </row>
    <row r="24" spans="1:17" x14ac:dyDescent="0.25">
      <c r="A24" s="188"/>
      <c r="B24" s="188"/>
      <c r="C24" s="188"/>
      <c r="D24" s="188"/>
      <c r="E24" s="188"/>
      <c r="F24" s="188"/>
      <c r="G24" s="29" t="s">
        <v>30</v>
      </c>
      <c r="H24" s="26" t="e">
        <f>#REF!*1%</f>
        <v>#REF!</v>
      </c>
      <c r="I24" s="25">
        <f>I22*1%</f>
        <v>11386.14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22772.28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1127227.8599999999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71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17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A10:I10"/>
    <mergeCell ref="G18:H18"/>
    <mergeCell ref="G19:H21"/>
    <mergeCell ref="I19:I21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0" workbookViewId="0">
      <selection activeCell="I19" sqref="I19:I21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378</v>
      </c>
    </row>
    <row r="13" spans="1:9" x14ac:dyDescent="0.25">
      <c r="G13" s="3" t="s">
        <v>12</v>
      </c>
      <c r="H13" s="7" t="s">
        <v>10</v>
      </c>
      <c r="I13" s="9" t="s">
        <v>373</v>
      </c>
    </row>
    <row r="14" spans="1:9" x14ac:dyDescent="0.25">
      <c r="G14" s="3" t="s">
        <v>13</v>
      </c>
      <c r="H14" s="7" t="s">
        <v>10</v>
      </c>
      <c r="I14" s="9" t="s">
        <v>374</v>
      </c>
    </row>
    <row r="15" spans="1:9" x14ac:dyDescent="0.25">
      <c r="G15" s="3" t="s">
        <v>54</v>
      </c>
      <c r="H15" s="7" t="s">
        <v>55</v>
      </c>
      <c r="I15" s="2" t="s">
        <v>379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380</v>
      </c>
    </row>
    <row r="17" spans="1:17" ht="16.5" thickBot="1" x14ac:dyDescent="0.3"/>
    <row r="18" spans="1:17" ht="20.100000000000001" customHeight="1" x14ac:dyDescent="0.25">
      <c r="A18" s="12" t="s">
        <v>18</v>
      </c>
      <c r="B18" s="189" t="s">
        <v>19</v>
      </c>
      <c r="C18" s="189" t="s">
        <v>20</v>
      </c>
      <c r="D18" s="189" t="s">
        <v>21</v>
      </c>
      <c r="E18" s="189" t="s">
        <v>22</v>
      </c>
      <c r="F18" s="187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44580</v>
      </c>
      <c r="C19" s="53">
        <v>403116</v>
      </c>
      <c r="D19" s="63" t="s">
        <v>318</v>
      </c>
      <c r="E19" s="63" t="s">
        <v>320</v>
      </c>
      <c r="F19" s="56">
        <v>52</v>
      </c>
      <c r="G19" s="220">
        <v>3712871</v>
      </c>
      <c r="H19" s="221"/>
      <c r="I19" s="224">
        <f>G19</f>
        <v>3712871</v>
      </c>
    </row>
    <row r="20" spans="1:17" ht="53.25" customHeight="1" x14ac:dyDescent="0.25">
      <c r="A20" s="16">
        <v>2</v>
      </c>
      <c r="B20" s="52">
        <v>44580</v>
      </c>
      <c r="C20" s="53">
        <v>403114</v>
      </c>
      <c r="D20" s="63" t="s">
        <v>319</v>
      </c>
      <c r="E20" s="63" t="s">
        <v>320</v>
      </c>
      <c r="F20" s="21">
        <v>37</v>
      </c>
      <c r="G20" s="222"/>
      <c r="H20" s="223"/>
      <c r="I20" s="225"/>
      <c r="L20" s="2">
        <f>3750000/1.01</f>
        <v>3712871.287128713</v>
      </c>
    </row>
    <row r="21" spans="1:17" ht="53.25" customHeight="1" x14ac:dyDescent="0.25">
      <c r="A21" s="16">
        <v>3</v>
      </c>
      <c r="B21" s="52">
        <v>44580</v>
      </c>
      <c r="C21" s="53">
        <v>403115</v>
      </c>
      <c r="D21" s="63" t="s">
        <v>388</v>
      </c>
      <c r="E21" s="63" t="s">
        <v>320</v>
      </c>
      <c r="F21" s="21">
        <v>68</v>
      </c>
      <c r="G21" s="230"/>
      <c r="H21" s="231"/>
      <c r="I21" s="232"/>
      <c r="L21" s="2">
        <f>3150000/1.01</f>
        <v>3118811.8811881188</v>
      </c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3712871</v>
      </c>
    </row>
    <row r="23" spans="1:17" x14ac:dyDescent="0.25">
      <c r="A23" s="229"/>
      <c r="B23" s="229"/>
      <c r="C23" s="188"/>
      <c r="D23" s="188"/>
      <c r="E23" s="188"/>
      <c r="F23" s="188"/>
      <c r="G23" s="28"/>
      <c r="H23" s="28"/>
      <c r="I23" s="25"/>
    </row>
    <row r="24" spans="1:17" x14ac:dyDescent="0.25">
      <c r="A24" s="188"/>
      <c r="B24" s="188"/>
      <c r="C24" s="188"/>
      <c r="D24" s="188"/>
      <c r="E24" s="188"/>
      <c r="F24" s="188"/>
      <c r="G24" s="29" t="s">
        <v>30</v>
      </c>
      <c r="H24" s="26" t="e">
        <f>#REF!*1%</f>
        <v>#REF!</v>
      </c>
      <c r="I24" s="25">
        <f>I22*1%</f>
        <v>37128.71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74257.42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3675742.29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381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17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G19:H21"/>
    <mergeCell ref="I19:I21"/>
    <mergeCell ref="A10:I10"/>
    <mergeCell ref="G18:H18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2" workbookViewId="0">
      <selection activeCell="J21" sqref="J21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382</v>
      </c>
    </row>
    <row r="13" spans="1:9" x14ac:dyDescent="0.25">
      <c r="G13" s="3" t="s">
        <v>12</v>
      </c>
      <c r="H13" s="7" t="s">
        <v>10</v>
      </c>
      <c r="I13" s="9" t="s">
        <v>373</v>
      </c>
    </row>
    <row r="14" spans="1:9" x14ac:dyDescent="0.25">
      <c r="G14" s="3" t="s">
        <v>13</v>
      </c>
      <c r="H14" s="7" t="s">
        <v>10</v>
      </c>
      <c r="I14" s="9" t="s">
        <v>374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383</v>
      </c>
    </row>
    <row r="17" spans="1:17" ht="16.5" thickBot="1" x14ac:dyDescent="0.3"/>
    <row r="18" spans="1:17" ht="20.100000000000001" customHeight="1" x14ac:dyDescent="0.25">
      <c r="A18" s="12" t="s">
        <v>18</v>
      </c>
      <c r="B18" s="189" t="s">
        <v>19</v>
      </c>
      <c r="C18" s="189" t="s">
        <v>20</v>
      </c>
      <c r="D18" s="189" t="s">
        <v>21</v>
      </c>
      <c r="E18" s="189" t="s">
        <v>22</v>
      </c>
      <c r="F18" s="187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44603</v>
      </c>
      <c r="C19" s="53">
        <v>403069</v>
      </c>
      <c r="D19" s="63" t="s">
        <v>66</v>
      </c>
      <c r="E19" s="63" t="s">
        <v>67</v>
      </c>
      <c r="F19" s="56">
        <v>44</v>
      </c>
      <c r="G19" s="220">
        <v>1831683</v>
      </c>
      <c r="H19" s="221"/>
      <c r="I19" s="224">
        <f>G19</f>
        <v>1831683</v>
      </c>
    </row>
    <row r="20" spans="1:17" ht="53.25" customHeight="1" x14ac:dyDescent="0.25">
      <c r="A20" s="16">
        <v>2</v>
      </c>
      <c r="B20" s="52">
        <v>44603</v>
      </c>
      <c r="C20" s="53">
        <v>403068</v>
      </c>
      <c r="D20" s="63" t="s">
        <v>65</v>
      </c>
      <c r="E20" s="63" t="s">
        <v>67</v>
      </c>
      <c r="F20" s="56">
        <v>27</v>
      </c>
      <c r="G20" s="222"/>
      <c r="H20" s="223"/>
      <c r="I20" s="225"/>
      <c r="K20" s="2">
        <f>1850000/1.01</f>
        <v>1831683.1683168316</v>
      </c>
    </row>
    <row r="21" spans="1:17" ht="25.5" customHeight="1" thickBot="1" x14ac:dyDescent="0.3">
      <c r="A21" s="226" t="s">
        <v>29</v>
      </c>
      <c r="B21" s="227"/>
      <c r="C21" s="227"/>
      <c r="D21" s="227"/>
      <c r="E21" s="227"/>
      <c r="F21" s="227"/>
      <c r="G21" s="227"/>
      <c r="H21" s="228"/>
      <c r="I21" s="24">
        <f>SUM(I19)</f>
        <v>1831683</v>
      </c>
    </row>
    <row r="22" spans="1:17" x14ac:dyDescent="0.25">
      <c r="A22" s="229"/>
      <c r="B22" s="229"/>
      <c r="C22" s="188"/>
      <c r="D22" s="188"/>
      <c r="E22" s="188"/>
      <c r="F22" s="188"/>
      <c r="G22" s="28"/>
      <c r="H22" s="28"/>
      <c r="I22" s="25"/>
    </row>
    <row r="23" spans="1:17" x14ac:dyDescent="0.25">
      <c r="A23" s="188"/>
      <c r="B23" s="188"/>
      <c r="C23" s="188"/>
      <c r="D23" s="188"/>
      <c r="E23" s="188"/>
      <c r="F23" s="188"/>
      <c r="G23" s="29" t="s">
        <v>30</v>
      </c>
      <c r="H23" s="26" t="e">
        <f>#REF!*1%</f>
        <v>#REF!</v>
      </c>
      <c r="I23" s="25">
        <f>I21*1%</f>
        <v>18316.830000000002</v>
      </c>
    </row>
    <row r="24" spans="1:17" ht="16.5" thickBot="1" x14ac:dyDescent="0.3">
      <c r="E24" s="1"/>
      <c r="F24" s="1"/>
      <c r="G24" s="64" t="s">
        <v>50</v>
      </c>
      <c r="H24" s="33">
        <v>0</v>
      </c>
      <c r="I24" s="33">
        <f>I21*2%</f>
        <v>36633.660000000003</v>
      </c>
      <c r="Q24" s="2" t="s">
        <v>61</v>
      </c>
    </row>
    <row r="25" spans="1:17" x14ac:dyDescent="0.25">
      <c r="E25" s="1"/>
      <c r="F25" s="1"/>
      <c r="G25" s="34" t="s">
        <v>32</v>
      </c>
      <c r="H25" s="35" t="e">
        <f>H21+H23</f>
        <v>#REF!</v>
      </c>
      <c r="I25" s="35">
        <f>I21+I23-I24</f>
        <v>1813366.1700000002</v>
      </c>
    </row>
    <row r="26" spans="1:17" x14ac:dyDescent="0.25">
      <c r="E26" s="1"/>
      <c r="F26" s="1"/>
      <c r="G26" s="34"/>
      <c r="H26" s="35"/>
      <c r="I26" s="35"/>
    </row>
    <row r="27" spans="1:17" x14ac:dyDescent="0.25">
      <c r="A27" s="1" t="s">
        <v>68</v>
      </c>
      <c r="D27" s="1"/>
      <c r="E27" s="1"/>
      <c r="F27" s="1"/>
      <c r="G27" s="34"/>
      <c r="H27" s="34"/>
      <c r="I27" s="35"/>
    </row>
    <row r="28" spans="1:17" x14ac:dyDescent="0.25">
      <c r="A28" s="36"/>
      <c r="D28" s="1"/>
      <c r="E28" s="1"/>
      <c r="F28" s="1"/>
      <c r="G28" s="34"/>
      <c r="H28" s="34"/>
      <c r="I28" s="35"/>
    </row>
    <row r="29" spans="1:17" x14ac:dyDescent="0.25">
      <c r="D29" s="1"/>
      <c r="E29" s="1"/>
      <c r="F29" s="1"/>
      <c r="G29" s="34"/>
      <c r="H29" s="34"/>
      <c r="I29" s="35"/>
    </row>
    <row r="30" spans="1:17" x14ac:dyDescent="0.25">
      <c r="A30" s="37" t="s">
        <v>33</v>
      </c>
    </row>
    <row r="31" spans="1:17" x14ac:dyDescent="0.25">
      <c r="A31" s="38" t="s">
        <v>34</v>
      </c>
      <c r="B31" s="39"/>
      <c r="C31" s="39"/>
      <c r="D31" s="11"/>
      <c r="E31" s="11"/>
      <c r="F31" s="11"/>
    </row>
    <row r="32" spans="1:17" x14ac:dyDescent="0.25">
      <c r="A32" s="38" t="s">
        <v>35</v>
      </c>
      <c r="B32" s="39"/>
      <c r="C32" s="39"/>
      <c r="D32" s="11"/>
      <c r="E32" s="11"/>
      <c r="F32" s="11"/>
    </row>
    <row r="33" spans="1:9" x14ac:dyDescent="0.25">
      <c r="A33" s="40" t="s">
        <v>36</v>
      </c>
      <c r="B33" s="41"/>
      <c r="C33" s="41"/>
      <c r="D33" s="11"/>
      <c r="E33" s="11"/>
      <c r="F33" s="11"/>
    </row>
    <row r="34" spans="1:9" x14ac:dyDescent="0.25">
      <c r="A34" s="43" t="s">
        <v>0</v>
      </c>
      <c r="B34" s="44"/>
      <c r="C34" s="44"/>
      <c r="D34" s="11"/>
      <c r="E34" s="11"/>
      <c r="F34" s="11"/>
    </row>
    <row r="35" spans="1:9" x14ac:dyDescent="0.25">
      <c r="A35" s="65"/>
      <c r="B35" s="65"/>
      <c r="C35" s="65"/>
    </row>
    <row r="36" spans="1:9" x14ac:dyDescent="0.25">
      <c r="A36" s="45"/>
      <c r="B36" s="45"/>
      <c r="C36" s="45"/>
    </row>
    <row r="37" spans="1:9" x14ac:dyDescent="0.25">
      <c r="G37" s="47" t="s">
        <v>52</v>
      </c>
      <c r="H37" s="212" t="str">
        <f>+I13</f>
        <v xml:space="preserve"> 17 Februari 2022</v>
      </c>
      <c r="I37" s="213"/>
    </row>
    <row r="40" spans="1:9" ht="18" customHeight="1" x14ac:dyDescent="0.25"/>
    <row r="41" spans="1:9" ht="17.25" customHeight="1" x14ac:dyDescent="0.25"/>
    <row r="43" spans="1:9" x14ac:dyDescent="0.25">
      <c r="G43" s="214" t="s">
        <v>38</v>
      </c>
      <c r="H43" s="214"/>
      <c r="I43" s="214"/>
    </row>
  </sheetData>
  <mergeCells count="8">
    <mergeCell ref="H37:I37"/>
    <mergeCell ref="G43:I43"/>
    <mergeCell ref="A10:I10"/>
    <mergeCell ref="G18:H18"/>
    <mergeCell ref="G19:H20"/>
    <mergeCell ref="I19:I20"/>
    <mergeCell ref="A21:H21"/>
    <mergeCell ref="A22:B22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6" workbookViewId="0">
      <selection activeCell="D19" sqref="D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384</v>
      </c>
    </row>
    <row r="13" spans="1:9" x14ac:dyDescent="0.25">
      <c r="G13" s="3" t="s">
        <v>12</v>
      </c>
      <c r="H13" s="7" t="s">
        <v>10</v>
      </c>
      <c r="I13" s="9" t="s">
        <v>373</v>
      </c>
    </row>
    <row r="14" spans="1:9" x14ac:dyDescent="0.25">
      <c r="G14" s="3" t="s">
        <v>13</v>
      </c>
      <c r="H14" s="7" t="s">
        <v>10</v>
      </c>
      <c r="I14" s="9" t="s">
        <v>374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385</v>
      </c>
    </row>
    <row r="17" spans="1:17" ht="16.5" thickBot="1" x14ac:dyDescent="0.3"/>
    <row r="18" spans="1:17" ht="20.100000000000001" customHeight="1" x14ac:dyDescent="0.25">
      <c r="A18" s="12" t="s">
        <v>18</v>
      </c>
      <c r="B18" s="189" t="s">
        <v>19</v>
      </c>
      <c r="C18" s="189" t="s">
        <v>20</v>
      </c>
      <c r="D18" s="189" t="s">
        <v>21</v>
      </c>
      <c r="E18" s="189" t="s">
        <v>22</v>
      </c>
      <c r="F18" s="187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44608</v>
      </c>
      <c r="C19" s="53">
        <v>403128</v>
      </c>
      <c r="D19" s="63" t="s">
        <v>386</v>
      </c>
      <c r="E19" s="63" t="s">
        <v>67</v>
      </c>
      <c r="F19" s="56">
        <v>71</v>
      </c>
      <c r="G19" s="220">
        <v>1831683</v>
      </c>
      <c r="H19" s="221"/>
      <c r="I19" s="224">
        <f>G19</f>
        <v>1831683</v>
      </c>
    </row>
    <row r="20" spans="1:17" ht="53.25" customHeight="1" x14ac:dyDescent="0.25">
      <c r="A20" s="16">
        <v>2</v>
      </c>
      <c r="B20" s="52">
        <v>44603</v>
      </c>
      <c r="C20" s="53">
        <v>403127</v>
      </c>
      <c r="D20" s="63" t="s">
        <v>387</v>
      </c>
      <c r="E20" s="63" t="s">
        <v>67</v>
      </c>
      <c r="F20" s="56">
        <v>50</v>
      </c>
      <c r="G20" s="222"/>
      <c r="H20" s="223"/>
      <c r="I20" s="225"/>
      <c r="K20" s="2">
        <f>1850000/1.01</f>
        <v>1831683.1683168316</v>
      </c>
    </row>
    <row r="21" spans="1:17" ht="25.5" customHeight="1" thickBot="1" x14ac:dyDescent="0.3">
      <c r="A21" s="226" t="s">
        <v>29</v>
      </c>
      <c r="B21" s="227"/>
      <c r="C21" s="227"/>
      <c r="D21" s="227"/>
      <c r="E21" s="227"/>
      <c r="F21" s="227"/>
      <c r="G21" s="227"/>
      <c r="H21" s="228"/>
      <c r="I21" s="24">
        <f>SUM(I19)</f>
        <v>1831683</v>
      </c>
    </row>
    <row r="22" spans="1:17" x14ac:dyDescent="0.25">
      <c r="A22" s="229"/>
      <c r="B22" s="229"/>
      <c r="C22" s="188"/>
      <c r="D22" s="188"/>
      <c r="E22" s="188"/>
      <c r="F22" s="188"/>
      <c r="G22" s="28"/>
      <c r="H22" s="28"/>
      <c r="I22" s="25"/>
    </row>
    <row r="23" spans="1:17" x14ac:dyDescent="0.25">
      <c r="A23" s="188"/>
      <c r="B23" s="188"/>
      <c r="C23" s="188"/>
      <c r="D23" s="188"/>
      <c r="E23" s="188"/>
      <c r="F23" s="188"/>
      <c r="G23" s="29" t="s">
        <v>30</v>
      </c>
      <c r="H23" s="26" t="e">
        <f>#REF!*1%</f>
        <v>#REF!</v>
      </c>
      <c r="I23" s="25">
        <f>I21*1%</f>
        <v>18316.830000000002</v>
      </c>
    </row>
    <row r="24" spans="1:17" ht="16.5" thickBot="1" x14ac:dyDescent="0.3">
      <c r="E24" s="1"/>
      <c r="F24" s="1"/>
      <c r="G24" s="64" t="s">
        <v>50</v>
      </c>
      <c r="H24" s="33">
        <v>0</v>
      </c>
      <c r="I24" s="33">
        <f>I21*2%</f>
        <v>36633.660000000003</v>
      </c>
      <c r="Q24" s="2" t="s">
        <v>61</v>
      </c>
    </row>
    <row r="25" spans="1:17" x14ac:dyDescent="0.25">
      <c r="E25" s="1"/>
      <c r="F25" s="1"/>
      <c r="G25" s="34" t="s">
        <v>32</v>
      </c>
      <c r="H25" s="35" t="e">
        <f>H21+H23</f>
        <v>#REF!</v>
      </c>
      <c r="I25" s="35">
        <f>I21+I23-I24</f>
        <v>1813366.1700000002</v>
      </c>
    </row>
    <row r="26" spans="1:17" x14ac:dyDescent="0.25">
      <c r="E26" s="1"/>
      <c r="F26" s="1"/>
      <c r="G26" s="34"/>
      <c r="H26" s="35"/>
      <c r="I26" s="35"/>
    </row>
    <row r="27" spans="1:17" x14ac:dyDescent="0.25">
      <c r="A27" s="1" t="s">
        <v>68</v>
      </c>
      <c r="D27" s="1"/>
      <c r="E27" s="1"/>
      <c r="F27" s="1"/>
      <c r="G27" s="34"/>
      <c r="H27" s="34"/>
      <c r="I27" s="35"/>
    </row>
    <row r="28" spans="1:17" x14ac:dyDescent="0.25">
      <c r="A28" s="36"/>
      <c r="D28" s="1"/>
      <c r="E28" s="1"/>
      <c r="F28" s="1"/>
      <c r="G28" s="34"/>
      <c r="H28" s="34"/>
      <c r="I28" s="35"/>
    </row>
    <row r="29" spans="1:17" x14ac:dyDescent="0.25">
      <c r="D29" s="1"/>
      <c r="E29" s="1"/>
      <c r="F29" s="1"/>
      <c r="G29" s="34"/>
      <c r="H29" s="34"/>
      <c r="I29" s="35"/>
    </row>
    <row r="30" spans="1:17" x14ac:dyDescent="0.25">
      <c r="A30" s="37" t="s">
        <v>33</v>
      </c>
    </row>
    <row r="31" spans="1:17" x14ac:dyDescent="0.25">
      <c r="A31" s="38" t="s">
        <v>34</v>
      </c>
      <c r="B31" s="39"/>
      <c r="C31" s="39"/>
      <c r="D31" s="11"/>
      <c r="E31" s="11"/>
      <c r="F31" s="11"/>
    </row>
    <row r="32" spans="1:17" x14ac:dyDescent="0.25">
      <c r="A32" s="38" t="s">
        <v>35</v>
      </c>
      <c r="B32" s="39"/>
      <c r="C32" s="39"/>
      <c r="D32" s="11"/>
      <c r="E32" s="11"/>
      <c r="F32" s="11"/>
    </row>
    <row r="33" spans="1:9" x14ac:dyDescent="0.25">
      <c r="A33" s="40" t="s">
        <v>36</v>
      </c>
      <c r="B33" s="41"/>
      <c r="C33" s="41"/>
      <c r="D33" s="11"/>
      <c r="E33" s="11"/>
      <c r="F33" s="11"/>
    </row>
    <row r="34" spans="1:9" x14ac:dyDescent="0.25">
      <c r="A34" s="43" t="s">
        <v>0</v>
      </c>
      <c r="B34" s="44"/>
      <c r="C34" s="44"/>
      <c r="D34" s="11"/>
      <c r="E34" s="11"/>
      <c r="F34" s="11"/>
    </row>
    <row r="35" spans="1:9" x14ac:dyDescent="0.25">
      <c r="A35" s="65"/>
      <c r="B35" s="65"/>
      <c r="C35" s="65"/>
    </row>
    <row r="36" spans="1:9" x14ac:dyDescent="0.25">
      <c r="A36" s="45"/>
      <c r="B36" s="45"/>
      <c r="C36" s="45"/>
    </row>
    <row r="37" spans="1:9" x14ac:dyDescent="0.25">
      <c r="G37" s="47" t="s">
        <v>52</v>
      </c>
      <c r="H37" s="212" t="str">
        <f>+I13</f>
        <v xml:space="preserve"> 17 Februari 2022</v>
      </c>
      <c r="I37" s="213"/>
    </row>
    <row r="40" spans="1:9" ht="18" customHeight="1" x14ac:dyDescent="0.25"/>
    <row r="41" spans="1:9" ht="17.25" customHeight="1" x14ac:dyDescent="0.25"/>
    <row r="43" spans="1:9" x14ac:dyDescent="0.25">
      <c r="G43" s="214" t="s">
        <v>38</v>
      </c>
      <c r="H43" s="214"/>
      <c r="I43" s="214"/>
    </row>
  </sheetData>
  <mergeCells count="8">
    <mergeCell ref="H37:I37"/>
    <mergeCell ref="G43:I43"/>
    <mergeCell ref="A10:I10"/>
    <mergeCell ref="G18:H18"/>
    <mergeCell ref="G19:H20"/>
    <mergeCell ref="I19:I20"/>
    <mergeCell ref="A21:H21"/>
    <mergeCell ref="A22:B22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9"/>
  <sheetViews>
    <sheetView tabSelected="1" workbookViewId="0">
      <selection activeCell="O6" sqref="O6"/>
    </sheetView>
  </sheetViews>
  <sheetFormatPr defaultRowHeight="15.75" x14ac:dyDescent="0.25"/>
  <cols>
    <col min="1" max="1" width="4.85546875" style="2" customWidth="1"/>
    <col min="2" max="2" width="11.42578125" style="2" customWidth="1"/>
    <col min="3" max="3" width="8" style="2" customWidth="1"/>
    <col min="4" max="4" width="26" style="2" customWidth="1"/>
    <col min="5" max="5" width="13.42578125" style="2" customWidth="1"/>
    <col min="6" max="6" width="6.5703125" style="2" customWidth="1"/>
    <col min="7" max="7" width="13" style="3" customWidth="1"/>
    <col min="8" max="8" width="1.28515625" style="3" customWidth="1"/>
    <col min="9" max="9" width="17.7109375" style="2" customWidth="1"/>
    <col min="10" max="10" width="11.5703125" style="2" bestFit="1" customWidth="1"/>
    <col min="11" max="16384" width="9.140625" style="2"/>
  </cols>
  <sheetData>
    <row r="2" spans="1:9" ht="18" customHeight="1" x14ac:dyDescent="0.25">
      <c r="A2" s="1" t="s">
        <v>0</v>
      </c>
    </row>
    <row r="3" spans="1:9" ht="18" customHeight="1" x14ac:dyDescent="0.25">
      <c r="A3" s="4" t="s">
        <v>1</v>
      </c>
      <c r="B3" s="5"/>
    </row>
    <row r="4" spans="1:9" ht="18" customHeight="1" x14ac:dyDescent="0.25">
      <c r="A4" s="4" t="s">
        <v>2</v>
      </c>
      <c r="B4" s="5"/>
    </row>
    <row r="5" spans="1:9" ht="18" customHeight="1" x14ac:dyDescent="0.25">
      <c r="A5" s="4" t="s">
        <v>3</v>
      </c>
      <c r="B5" s="5"/>
    </row>
    <row r="6" spans="1:9" ht="18" customHeight="1" x14ac:dyDescent="0.25">
      <c r="A6" s="4" t="s">
        <v>4</v>
      </c>
      <c r="B6" s="5"/>
    </row>
    <row r="7" spans="1:9" ht="18" customHeight="1" x14ac:dyDescent="0.25">
      <c r="A7" s="4" t="s">
        <v>5</v>
      </c>
      <c r="B7" s="5"/>
    </row>
    <row r="8" spans="1:9" ht="16.5" thickBot="1" x14ac:dyDescent="0.3"/>
    <row r="9" spans="1:9" ht="24.75" customHeight="1" thickBot="1" x14ac:dyDescent="0.3">
      <c r="A9" s="215" t="s">
        <v>6</v>
      </c>
      <c r="B9" s="216"/>
      <c r="C9" s="216"/>
      <c r="D9" s="216"/>
      <c r="E9" s="216"/>
      <c r="F9" s="216"/>
      <c r="G9" s="216"/>
      <c r="H9" s="216"/>
      <c r="I9" s="217"/>
    </row>
    <row r="11" spans="1:9" ht="23.25" customHeight="1" x14ac:dyDescent="0.25">
      <c r="A11" s="6" t="s">
        <v>7</v>
      </c>
      <c r="B11" s="6" t="s">
        <v>189</v>
      </c>
      <c r="G11" s="3" t="s">
        <v>9</v>
      </c>
      <c r="H11" s="7" t="s">
        <v>10</v>
      </c>
      <c r="I11" s="8" t="s">
        <v>389</v>
      </c>
    </row>
    <row r="12" spans="1:9" x14ac:dyDescent="0.25">
      <c r="G12" s="3" t="s">
        <v>12</v>
      </c>
      <c r="H12" s="7" t="s">
        <v>10</v>
      </c>
      <c r="I12" s="9" t="s">
        <v>390</v>
      </c>
    </row>
    <row r="13" spans="1:9" x14ac:dyDescent="0.25">
      <c r="G13" s="3" t="s">
        <v>13</v>
      </c>
      <c r="H13" s="7" t="s">
        <v>10</v>
      </c>
      <c r="I13" s="9" t="s">
        <v>391</v>
      </c>
    </row>
    <row r="14" spans="1:9" ht="15.75" customHeight="1" x14ac:dyDescent="0.25">
      <c r="G14" s="3" t="s">
        <v>15</v>
      </c>
      <c r="H14" s="3" t="s">
        <v>10</v>
      </c>
      <c r="I14" s="10" t="s">
        <v>392</v>
      </c>
    </row>
    <row r="15" spans="1:9" ht="20.25" customHeight="1" x14ac:dyDescent="0.25">
      <c r="A15" s="6" t="s">
        <v>16</v>
      </c>
      <c r="B15" s="6" t="s">
        <v>190</v>
      </c>
    </row>
    <row r="16" spans="1:9" ht="8.25" customHeight="1" thickBot="1" x14ac:dyDescent="0.3">
      <c r="F16" s="11"/>
    </row>
    <row r="17" spans="1:11" ht="27" customHeight="1" x14ac:dyDescent="0.25">
      <c r="A17" s="12" t="s">
        <v>18</v>
      </c>
      <c r="B17" s="191" t="s">
        <v>19</v>
      </c>
      <c r="C17" s="191" t="s">
        <v>20</v>
      </c>
      <c r="D17" s="191" t="s">
        <v>21</v>
      </c>
      <c r="E17" s="191" t="s">
        <v>22</v>
      </c>
      <c r="F17" s="191" t="s">
        <v>45</v>
      </c>
      <c r="G17" s="234" t="s">
        <v>25</v>
      </c>
      <c r="H17" s="235"/>
      <c r="I17" s="15" t="s">
        <v>26</v>
      </c>
    </row>
    <row r="18" spans="1:11" ht="55.5" customHeight="1" x14ac:dyDescent="0.25">
      <c r="A18" s="16">
        <v>1</v>
      </c>
      <c r="B18" s="17">
        <v>44610</v>
      </c>
      <c r="C18" s="18"/>
      <c r="D18" s="19" t="s">
        <v>393</v>
      </c>
      <c r="E18" s="20" t="s">
        <v>394</v>
      </c>
      <c r="F18" s="21">
        <v>1</v>
      </c>
      <c r="G18" s="236">
        <v>1700000</v>
      </c>
      <c r="H18" s="237"/>
      <c r="I18" s="23">
        <f>G18</f>
        <v>1700000</v>
      </c>
    </row>
    <row r="19" spans="1:11" ht="25.5" customHeight="1" thickBot="1" x14ac:dyDescent="0.3">
      <c r="A19" s="226" t="s">
        <v>29</v>
      </c>
      <c r="B19" s="227"/>
      <c r="C19" s="227"/>
      <c r="D19" s="227"/>
      <c r="E19" s="227"/>
      <c r="F19" s="227"/>
      <c r="G19" s="227"/>
      <c r="H19" s="228"/>
      <c r="I19" s="24">
        <f>I18</f>
        <v>1700000</v>
      </c>
      <c r="J19" s="25"/>
    </row>
    <row r="20" spans="1:11" x14ac:dyDescent="0.25">
      <c r="A20" s="229"/>
      <c r="B20" s="229"/>
      <c r="C20" s="229"/>
      <c r="D20" s="229"/>
      <c r="E20" s="190"/>
      <c r="F20" s="190"/>
      <c r="G20" s="28"/>
      <c r="H20" s="28"/>
      <c r="I20" s="25"/>
    </row>
    <row r="21" spans="1:11" x14ac:dyDescent="0.25">
      <c r="A21" s="190"/>
      <c r="B21" s="190"/>
      <c r="C21" s="190"/>
      <c r="D21" s="190"/>
      <c r="E21" s="190"/>
      <c r="F21" s="190"/>
      <c r="G21" s="29" t="s">
        <v>30</v>
      </c>
      <c r="H21" s="29"/>
      <c r="I21" s="25">
        <f>I19*1%</f>
        <v>17000</v>
      </c>
      <c r="K21" s="31"/>
    </row>
    <row r="22" spans="1:11" ht="16.5" thickBot="1" x14ac:dyDescent="0.3">
      <c r="A22" s="190"/>
      <c r="B22" s="190"/>
      <c r="C22" s="190"/>
      <c r="D22" s="190"/>
      <c r="E22" s="190"/>
      <c r="F22" s="190"/>
      <c r="G22" s="32" t="s">
        <v>31</v>
      </c>
      <c r="H22" s="32"/>
      <c r="I22" s="33">
        <f>I19*2%</f>
        <v>34000</v>
      </c>
      <c r="K22" s="31"/>
    </row>
    <row r="23" spans="1:11" x14ac:dyDescent="0.25">
      <c r="E23" s="1"/>
      <c r="F23" s="1"/>
      <c r="G23" s="34" t="s">
        <v>32</v>
      </c>
      <c r="H23" s="34"/>
      <c r="I23" s="35">
        <f>I19+I21-I22</f>
        <v>1683000</v>
      </c>
      <c r="J23" s="26">
        <f>I19-I22</f>
        <v>1666000</v>
      </c>
      <c r="K23" s="31"/>
    </row>
    <row r="24" spans="1:11" ht="17.25" customHeight="1" x14ac:dyDescent="0.25">
      <c r="E24" s="1"/>
      <c r="F24" s="1"/>
      <c r="G24" s="34"/>
      <c r="H24" s="34"/>
      <c r="I24" s="35"/>
    </row>
    <row r="25" spans="1:11" ht="18" customHeight="1" x14ac:dyDescent="0.25">
      <c r="A25" s="1" t="s">
        <v>395</v>
      </c>
      <c r="E25" s="1"/>
      <c r="F25" s="1"/>
      <c r="G25" s="34"/>
      <c r="H25" s="34"/>
      <c r="I25" s="35"/>
    </row>
    <row r="26" spans="1:11" ht="12" customHeight="1" x14ac:dyDescent="0.25">
      <c r="A26" s="36"/>
      <c r="E26" s="1"/>
      <c r="F26" s="1"/>
      <c r="G26" s="34"/>
      <c r="H26" s="34"/>
      <c r="I26" s="35"/>
    </row>
    <row r="27" spans="1:11" x14ac:dyDescent="0.25">
      <c r="A27" s="37" t="s">
        <v>33</v>
      </c>
    </row>
    <row r="28" spans="1:11" x14ac:dyDescent="0.25">
      <c r="A28" s="38" t="s">
        <v>34</v>
      </c>
      <c r="B28" s="39"/>
      <c r="C28" s="39"/>
      <c r="D28" s="39"/>
      <c r="E28" s="11"/>
    </row>
    <row r="29" spans="1:11" x14ac:dyDescent="0.25">
      <c r="A29" s="38" t="s">
        <v>35</v>
      </c>
      <c r="B29" s="39"/>
      <c r="C29" s="39"/>
      <c r="D29" s="11"/>
      <c r="E29" s="11"/>
    </row>
    <row r="30" spans="1:11" x14ac:dyDescent="0.25">
      <c r="A30" s="40" t="s">
        <v>36</v>
      </c>
      <c r="B30" s="41"/>
      <c r="C30" s="41"/>
      <c r="D30" s="42"/>
      <c r="E30" s="11"/>
    </row>
    <row r="31" spans="1:11" x14ac:dyDescent="0.25">
      <c r="A31" s="43" t="s">
        <v>0</v>
      </c>
      <c r="B31" s="44"/>
      <c r="C31" s="44"/>
      <c r="D31" s="41"/>
      <c r="E31" s="11"/>
    </row>
    <row r="32" spans="1:11" ht="9" customHeight="1" x14ac:dyDescent="0.25">
      <c r="A32" s="45"/>
      <c r="B32" s="45"/>
      <c r="C32" s="45"/>
      <c r="D32" s="46"/>
    </row>
    <row r="33" spans="7:9" x14ac:dyDescent="0.25">
      <c r="G33" s="47" t="s">
        <v>37</v>
      </c>
      <c r="H33" s="212" t="str">
        <f>+I12</f>
        <v xml:space="preserve"> 21 Februari 2022</v>
      </c>
      <c r="I33" s="212"/>
    </row>
    <row r="39" spans="7:9" x14ac:dyDescent="0.25">
      <c r="G39" s="233" t="s">
        <v>38</v>
      </c>
      <c r="H39" s="233"/>
      <c r="I39" s="233"/>
    </row>
  </sheetData>
  <mergeCells count="7">
    <mergeCell ref="G39:I39"/>
    <mergeCell ref="A9:I9"/>
    <mergeCell ref="G17:H17"/>
    <mergeCell ref="G18:H18"/>
    <mergeCell ref="A19:H19"/>
    <mergeCell ref="A20:D20"/>
    <mergeCell ref="H33:I33"/>
  </mergeCells>
  <pageMargins left="0.45" right="0.2" top="0.75" bottom="0.75" header="0.3" footer="0.3"/>
  <pageSetup paperSize="9" scale="90" orientation="portrait" horizontalDpi="4294967293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00"/>
  <sheetViews>
    <sheetView topLeftCell="A52" workbookViewId="0">
      <selection activeCell="J56" sqref="J56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42578125" style="2" customWidth="1"/>
    <col min="4" max="4" width="23.42578125" style="2" customWidth="1"/>
    <col min="5" max="5" width="13.85546875" style="2" customWidth="1"/>
    <col min="6" max="6" width="6.7109375" style="2" customWidth="1"/>
    <col min="7" max="7" width="6.42578125" style="2" customWidth="1"/>
    <col min="8" max="8" width="14.140625" style="3" bestFit="1" customWidth="1"/>
    <col min="9" max="9" width="1.5703125" style="3" customWidth="1"/>
    <col min="10" max="10" width="19.5703125" style="2" customWidth="1"/>
    <col min="11" max="12" width="9.140625" style="2"/>
    <col min="13" max="13" width="26.5703125" style="2" customWidth="1"/>
    <col min="14" max="16384" width="9.140625" style="2"/>
  </cols>
  <sheetData>
    <row r="2" spans="1:10" x14ac:dyDescent="0.25">
      <c r="A2" s="1" t="s">
        <v>0</v>
      </c>
    </row>
    <row r="3" spans="1:10" x14ac:dyDescent="0.25">
      <c r="A3" s="4" t="s">
        <v>1</v>
      </c>
    </row>
    <row r="4" spans="1:10" x14ac:dyDescent="0.25">
      <c r="A4" s="4" t="s">
        <v>2</v>
      </c>
    </row>
    <row r="5" spans="1:10" x14ac:dyDescent="0.25">
      <c r="A5" s="4" t="s">
        <v>3</v>
      </c>
    </row>
    <row r="6" spans="1:10" x14ac:dyDescent="0.25">
      <c r="A6" s="4" t="s">
        <v>4</v>
      </c>
    </row>
    <row r="7" spans="1:10" x14ac:dyDescent="0.25">
      <c r="A7" s="4" t="s">
        <v>5</v>
      </c>
    </row>
    <row r="9" spans="1:10" ht="16.5" thickBot="1" x14ac:dyDescent="0.3">
      <c r="A9" s="48"/>
      <c r="B9" s="48"/>
      <c r="C9" s="48"/>
      <c r="D9" s="48"/>
      <c r="E9" s="48"/>
      <c r="F9" s="48"/>
      <c r="G9" s="48"/>
      <c r="H9" s="49"/>
      <c r="I9" s="49"/>
      <c r="J9" s="48"/>
    </row>
    <row r="10" spans="1:10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6"/>
      <c r="J10" s="217"/>
    </row>
    <row r="12" spans="1:10" x14ac:dyDescent="0.25">
      <c r="A12" s="2" t="s">
        <v>7</v>
      </c>
      <c r="B12" s="2" t="s">
        <v>87</v>
      </c>
      <c r="G12" s="238" t="s">
        <v>214</v>
      </c>
      <c r="H12" s="238"/>
      <c r="I12" s="7" t="s">
        <v>10</v>
      </c>
      <c r="J12" s="8" t="s">
        <v>398</v>
      </c>
    </row>
    <row r="13" spans="1:10" x14ac:dyDescent="0.25">
      <c r="G13" s="238" t="s">
        <v>12</v>
      </c>
      <c r="H13" s="238"/>
      <c r="I13" s="7" t="s">
        <v>10</v>
      </c>
      <c r="J13" s="9" t="s">
        <v>399</v>
      </c>
    </row>
    <row r="14" spans="1:10" x14ac:dyDescent="0.25">
      <c r="G14" s="238" t="s">
        <v>88</v>
      </c>
      <c r="H14" s="238"/>
      <c r="I14" s="7" t="s">
        <v>10</v>
      </c>
      <c r="J14" s="2" t="s">
        <v>354</v>
      </c>
    </row>
    <row r="15" spans="1:10" x14ac:dyDescent="0.25">
      <c r="A15" s="2" t="s">
        <v>16</v>
      </c>
      <c r="B15" s="8" t="s">
        <v>43</v>
      </c>
      <c r="C15" s="8"/>
      <c r="I15" s="7"/>
      <c r="J15" s="2" t="s">
        <v>396</v>
      </c>
    </row>
    <row r="16" spans="1:10" ht="16.5" thickBot="1" x14ac:dyDescent="0.3"/>
    <row r="17" spans="1:10" ht="26.25" customHeight="1" x14ac:dyDescent="0.25">
      <c r="A17" s="12" t="s">
        <v>18</v>
      </c>
      <c r="B17" s="205" t="s">
        <v>19</v>
      </c>
      <c r="C17" s="205" t="s">
        <v>20</v>
      </c>
      <c r="D17" s="205" t="s">
        <v>21</v>
      </c>
      <c r="E17" s="205" t="s">
        <v>22</v>
      </c>
      <c r="F17" s="202" t="s">
        <v>23</v>
      </c>
      <c r="G17" s="202" t="s">
        <v>24</v>
      </c>
      <c r="H17" s="218" t="s">
        <v>25</v>
      </c>
      <c r="I17" s="219"/>
      <c r="J17" s="15" t="s">
        <v>26</v>
      </c>
    </row>
    <row r="18" spans="1:10" ht="33.75" customHeight="1" x14ac:dyDescent="0.25">
      <c r="A18" s="16">
        <v>1</v>
      </c>
      <c r="B18" s="52">
        <f>'[15]402829'!E3</f>
        <v>44576</v>
      </c>
      <c r="C18" s="53">
        <f>'[15]402829'!A3</f>
        <v>402829</v>
      </c>
      <c r="D18" s="63" t="s">
        <v>356</v>
      </c>
      <c r="E18" s="63" t="s">
        <v>357</v>
      </c>
      <c r="F18" s="56">
        <f>'[15]402829'!Q3</f>
        <v>66</v>
      </c>
      <c r="G18" s="73">
        <f>'[15]402829'!N69</f>
        <v>1385.0967499999999</v>
      </c>
      <c r="H18" s="236">
        <v>2530</v>
      </c>
      <c r="I18" s="237"/>
      <c r="J18" s="203">
        <f t="shared" ref="J18:J75" si="0">G18*H18</f>
        <v>3504294.7774999999</v>
      </c>
    </row>
    <row r="19" spans="1:10" ht="33.75" customHeight="1" x14ac:dyDescent="0.25">
      <c r="A19" s="16">
        <f>A18+1</f>
        <v>2</v>
      </c>
      <c r="B19" s="52">
        <f>'[15]402138'!E3</f>
        <v>44576</v>
      </c>
      <c r="C19" s="159">
        <f>'[15]402138'!A3</f>
        <v>402138</v>
      </c>
      <c r="D19" s="63" t="s">
        <v>356</v>
      </c>
      <c r="E19" s="63" t="s">
        <v>357</v>
      </c>
      <c r="F19" s="56">
        <f>'[15]402138'!Q3</f>
        <v>39</v>
      </c>
      <c r="G19" s="74">
        <f>'[15]402138'!N42</f>
        <v>979.5257499999999</v>
      </c>
      <c r="H19" s="236">
        <v>2530</v>
      </c>
      <c r="I19" s="237"/>
      <c r="J19" s="203">
        <f t="shared" si="0"/>
        <v>2478200.1475</v>
      </c>
    </row>
    <row r="20" spans="1:10" ht="33.75" customHeight="1" x14ac:dyDescent="0.25">
      <c r="A20" s="16">
        <f t="shared" ref="A20:A75" si="1">A19+1</f>
        <v>3</v>
      </c>
      <c r="B20" s="52">
        <f>'[15]402936'!E3</f>
        <v>44576</v>
      </c>
      <c r="C20" s="53">
        <f>'[15]402936'!A3</f>
        <v>402936</v>
      </c>
      <c r="D20" s="63" t="s">
        <v>356</v>
      </c>
      <c r="E20" s="63" t="s">
        <v>357</v>
      </c>
      <c r="F20" s="56">
        <f>'[15]402936'!Q3</f>
        <v>230</v>
      </c>
      <c r="G20" s="74">
        <f>'[15]402936'!N233</f>
        <v>4670.7790000000014</v>
      </c>
      <c r="H20" s="236">
        <v>2530</v>
      </c>
      <c r="I20" s="237"/>
      <c r="J20" s="203">
        <f t="shared" si="0"/>
        <v>11817070.870000003</v>
      </c>
    </row>
    <row r="21" spans="1:10" ht="33.75" customHeight="1" x14ac:dyDescent="0.25">
      <c r="A21" s="16">
        <f t="shared" si="1"/>
        <v>4</v>
      </c>
      <c r="B21" s="52">
        <f>'[15]406147'!E3</f>
        <v>44577</v>
      </c>
      <c r="C21" s="159">
        <f>'[15]406147'!A3</f>
        <v>406147</v>
      </c>
      <c r="D21" s="63" t="s">
        <v>356</v>
      </c>
      <c r="E21" s="63" t="s">
        <v>357</v>
      </c>
      <c r="F21" s="56">
        <f>'[15]406147'!Q3</f>
        <v>78</v>
      </c>
      <c r="G21" s="74">
        <f>'[15]406147'!N81</f>
        <v>1817.4915000000001</v>
      </c>
      <c r="H21" s="236">
        <v>2530</v>
      </c>
      <c r="I21" s="237"/>
      <c r="J21" s="203">
        <f t="shared" si="0"/>
        <v>4598253.4950000001</v>
      </c>
    </row>
    <row r="22" spans="1:10" ht="33.75" customHeight="1" x14ac:dyDescent="0.25">
      <c r="A22" s="16">
        <f t="shared" si="1"/>
        <v>5</v>
      </c>
      <c r="B22" s="52">
        <f>[15]!Table22457891011234386710111415161718[Pick Up]</f>
        <v>44577</v>
      </c>
      <c r="C22" s="159">
        <f>'[15]406149'!A3</f>
        <v>406149</v>
      </c>
      <c r="D22" s="63" t="s">
        <v>356</v>
      </c>
      <c r="E22" s="63" t="s">
        <v>357</v>
      </c>
      <c r="F22" s="56">
        <f>'[15]406149'!Q3</f>
        <v>1</v>
      </c>
      <c r="G22" s="74">
        <f>'[15]406149'!N4</f>
        <v>8</v>
      </c>
      <c r="H22" s="236">
        <v>2530</v>
      </c>
      <c r="I22" s="237"/>
      <c r="J22" s="203">
        <f t="shared" si="0"/>
        <v>20240</v>
      </c>
    </row>
    <row r="23" spans="1:10" ht="33.75" customHeight="1" x14ac:dyDescent="0.25">
      <c r="A23" s="16">
        <f t="shared" si="1"/>
        <v>6</v>
      </c>
      <c r="B23" s="52">
        <f>'[15]402140'!E3</f>
        <v>44577</v>
      </c>
      <c r="C23" s="53">
        <f>'[15]402140'!A3</f>
        <v>402140</v>
      </c>
      <c r="D23" s="63" t="s">
        <v>356</v>
      </c>
      <c r="E23" s="63" t="s">
        <v>357</v>
      </c>
      <c r="F23" s="56">
        <f>'[15]402140'!Q3</f>
        <v>45</v>
      </c>
      <c r="G23" s="74">
        <f>'[15]402140'!N48</f>
        <v>1236.4185000000002</v>
      </c>
      <c r="H23" s="236">
        <v>2530</v>
      </c>
      <c r="I23" s="237"/>
      <c r="J23" s="203">
        <f t="shared" si="0"/>
        <v>3128138.8050000006</v>
      </c>
    </row>
    <row r="24" spans="1:10" ht="33.75" customHeight="1" x14ac:dyDescent="0.25">
      <c r="A24" s="16">
        <f t="shared" si="1"/>
        <v>7</v>
      </c>
      <c r="B24" s="52">
        <f>'[15]402940'!E3</f>
        <v>44577</v>
      </c>
      <c r="C24" s="53">
        <f>'[15]402940'!A3</f>
        <v>402940</v>
      </c>
      <c r="D24" s="63" t="s">
        <v>356</v>
      </c>
      <c r="E24" s="63" t="s">
        <v>357</v>
      </c>
      <c r="F24" s="56">
        <f>'[15]402940'!Q3</f>
        <v>262</v>
      </c>
      <c r="G24" s="74">
        <f>'[15]402940'!N265</f>
        <v>5392.3445000000029</v>
      </c>
      <c r="H24" s="236">
        <v>2530</v>
      </c>
      <c r="I24" s="237"/>
      <c r="J24" s="203">
        <f t="shared" si="0"/>
        <v>13642631.585000006</v>
      </c>
    </row>
    <row r="25" spans="1:10" ht="33.75" customHeight="1" x14ac:dyDescent="0.25">
      <c r="A25" s="16">
        <f t="shared" si="1"/>
        <v>8</v>
      </c>
      <c r="B25" s="183">
        <f>'[15]402832'!E3</f>
        <v>44578</v>
      </c>
      <c r="C25" s="53">
        <f>'[15]402832'!A3</f>
        <v>402832</v>
      </c>
      <c r="D25" s="63" t="s">
        <v>356</v>
      </c>
      <c r="E25" s="63" t="s">
        <v>357</v>
      </c>
      <c r="F25" s="56">
        <f>'[15]402832'!Q3</f>
        <v>35</v>
      </c>
      <c r="G25" s="74">
        <f>'[15]402832'!N38</f>
        <v>570.48024999999996</v>
      </c>
      <c r="H25" s="236">
        <v>2530</v>
      </c>
      <c r="I25" s="237"/>
      <c r="J25" s="203">
        <f t="shared" si="0"/>
        <v>1443315.0325</v>
      </c>
    </row>
    <row r="26" spans="1:10" ht="33.75" customHeight="1" x14ac:dyDescent="0.25">
      <c r="A26" s="16">
        <f t="shared" si="1"/>
        <v>9</v>
      </c>
      <c r="B26" s="183">
        <f>'[15]402143'!E3</f>
        <v>44578</v>
      </c>
      <c r="C26" s="53">
        <f>'[15]402143'!A3</f>
        <v>402143</v>
      </c>
      <c r="D26" s="63" t="s">
        <v>356</v>
      </c>
      <c r="E26" s="63" t="s">
        <v>357</v>
      </c>
      <c r="F26" s="56">
        <f>'[15]402143'!Q3</f>
        <v>16</v>
      </c>
      <c r="G26" s="74">
        <f>'[15]402143'!N19</f>
        <v>318.13099999999997</v>
      </c>
      <c r="H26" s="236">
        <v>2530</v>
      </c>
      <c r="I26" s="237"/>
      <c r="J26" s="203">
        <f t="shared" si="0"/>
        <v>804871.42999999993</v>
      </c>
    </row>
    <row r="27" spans="1:10" ht="33.75" customHeight="1" x14ac:dyDescent="0.25">
      <c r="A27" s="16">
        <f t="shared" si="1"/>
        <v>10</v>
      </c>
      <c r="B27" s="183">
        <f>'[15]402944'!E3</f>
        <v>44578</v>
      </c>
      <c r="C27" s="53">
        <f>'[15]402944'!A3</f>
        <v>402944</v>
      </c>
      <c r="D27" s="63" t="s">
        <v>356</v>
      </c>
      <c r="E27" s="63" t="s">
        <v>357</v>
      </c>
      <c r="F27" s="56">
        <f>'[15]402944'!Q3</f>
        <v>107</v>
      </c>
      <c r="G27" s="74">
        <f>'[15]402944'!N110</f>
        <v>1622.6862500000004</v>
      </c>
      <c r="H27" s="236">
        <v>2530</v>
      </c>
      <c r="I27" s="237"/>
      <c r="J27" s="203">
        <f t="shared" si="0"/>
        <v>4105396.2125000013</v>
      </c>
    </row>
    <row r="28" spans="1:10" ht="33.75" customHeight="1" x14ac:dyDescent="0.25">
      <c r="A28" s="16">
        <f t="shared" si="1"/>
        <v>11</v>
      </c>
      <c r="B28" s="183">
        <f>'[15]402834'!E3</f>
        <v>44579</v>
      </c>
      <c r="C28" s="53">
        <f>'[15]402834'!A3</f>
        <v>402834</v>
      </c>
      <c r="D28" s="63" t="s">
        <v>356</v>
      </c>
      <c r="E28" s="63" t="s">
        <v>357</v>
      </c>
      <c r="F28" s="56">
        <f>'[15]402834'!Q3</f>
        <v>124</v>
      </c>
      <c r="G28" s="74">
        <f>'[15]402834'!N127</f>
        <v>2132.2577500000007</v>
      </c>
      <c r="H28" s="236">
        <v>2530</v>
      </c>
      <c r="I28" s="237"/>
      <c r="J28" s="203">
        <f t="shared" si="0"/>
        <v>5394612.1075000018</v>
      </c>
    </row>
    <row r="29" spans="1:10" ht="33.75" customHeight="1" x14ac:dyDescent="0.25">
      <c r="A29" s="16">
        <f t="shared" si="1"/>
        <v>12</v>
      </c>
      <c r="B29" s="183">
        <f>'[15]402144'!E3</f>
        <v>44579</v>
      </c>
      <c r="C29" s="53">
        <f>'[15]402144'!A3</f>
        <v>402144</v>
      </c>
      <c r="D29" s="63" t="s">
        <v>356</v>
      </c>
      <c r="E29" s="63" t="s">
        <v>357</v>
      </c>
      <c r="F29" s="56">
        <f>'[15]402144'!Q3</f>
        <v>72</v>
      </c>
      <c r="G29" s="74">
        <f>'[15]402144'!N75</f>
        <v>1520.4947500000003</v>
      </c>
      <c r="H29" s="236">
        <v>2530</v>
      </c>
      <c r="I29" s="237"/>
      <c r="J29" s="203">
        <f t="shared" si="0"/>
        <v>3846851.7175000007</v>
      </c>
    </row>
    <row r="30" spans="1:10" ht="33.75" customHeight="1" x14ac:dyDescent="0.25">
      <c r="A30" s="16">
        <f t="shared" si="1"/>
        <v>13</v>
      </c>
      <c r="B30" s="183">
        <f>'[15]403460'!E3</f>
        <v>44579</v>
      </c>
      <c r="C30" s="53">
        <f>'[15]403460'!A3</f>
        <v>403460</v>
      </c>
      <c r="D30" s="63" t="s">
        <v>356</v>
      </c>
      <c r="E30" s="63" t="s">
        <v>357</v>
      </c>
      <c r="F30" s="56">
        <f>'[15]403460'!Q3</f>
        <v>398</v>
      </c>
      <c r="G30" s="74">
        <f>'[15]403460'!N401</f>
        <v>9075.4992499999989</v>
      </c>
      <c r="H30" s="236">
        <v>2530</v>
      </c>
      <c r="I30" s="237"/>
      <c r="J30" s="203">
        <f t="shared" si="0"/>
        <v>22961013.102499999</v>
      </c>
    </row>
    <row r="31" spans="1:10" ht="33.75" customHeight="1" x14ac:dyDescent="0.25">
      <c r="A31" s="16">
        <f t="shared" si="1"/>
        <v>14</v>
      </c>
      <c r="B31" s="183">
        <f>'[15]402837'!E3</f>
        <v>44580</v>
      </c>
      <c r="C31" s="53">
        <f>'[15]402837'!A3</f>
        <v>402837</v>
      </c>
      <c r="D31" s="63" t="s">
        <v>356</v>
      </c>
      <c r="E31" s="63" t="s">
        <v>357</v>
      </c>
      <c r="F31" s="56">
        <f>'[15]402837'!Q3</f>
        <v>56</v>
      </c>
      <c r="G31" s="74">
        <f>'[15]402837'!N59</f>
        <v>941.46825000000001</v>
      </c>
      <c r="H31" s="236">
        <v>2530</v>
      </c>
      <c r="I31" s="237"/>
      <c r="J31" s="203">
        <f t="shared" si="0"/>
        <v>2381914.6724999999</v>
      </c>
    </row>
    <row r="32" spans="1:10" ht="33.75" customHeight="1" x14ac:dyDescent="0.25">
      <c r="A32" s="16">
        <f t="shared" si="1"/>
        <v>15</v>
      </c>
      <c r="B32" s="183">
        <f>'[15]402840'!E3</f>
        <v>44580</v>
      </c>
      <c r="C32" s="53">
        <f>'[15]402840'!A3</f>
        <v>402840</v>
      </c>
      <c r="D32" s="63" t="s">
        <v>356</v>
      </c>
      <c r="E32" s="63" t="s">
        <v>357</v>
      </c>
      <c r="F32" s="56">
        <f>'[15]402840'!Q3</f>
        <v>31</v>
      </c>
      <c r="G32" s="74">
        <f>'[15]402840'!N34</f>
        <v>791.01499999999987</v>
      </c>
      <c r="H32" s="236">
        <v>2530</v>
      </c>
      <c r="I32" s="237"/>
      <c r="J32" s="203">
        <f t="shared" si="0"/>
        <v>2001267.9499999997</v>
      </c>
    </row>
    <row r="33" spans="1:10" ht="33.75" customHeight="1" x14ac:dyDescent="0.25">
      <c r="A33" s="16">
        <f t="shared" si="1"/>
        <v>16</v>
      </c>
      <c r="B33" s="183">
        <f>[15]!Table22457891011234386710111415161718192021222324252627282930[Pick Up]</f>
        <v>44580</v>
      </c>
      <c r="C33" s="53">
        <f>'[15]402842'!A3</f>
        <v>402842</v>
      </c>
      <c r="D33" s="63" t="s">
        <v>356</v>
      </c>
      <c r="E33" s="63" t="s">
        <v>357</v>
      </c>
      <c r="F33" s="56">
        <f>'[15]402842'!Q3</f>
        <v>1</v>
      </c>
      <c r="G33" s="74">
        <f>'[15]402842'!N4</f>
        <v>5</v>
      </c>
      <c r="H33" s="236">
        <v>2530</v>
      </c>
      <c r="I33" s="237"/>
      <c r="J33" s="203">
        <f t="shared" si="0"/>
        <v>12650</v>
      </c>
    </row>
    <row r="34" spans="1:10" ht="33.75" customHeight="1" x14ac:dyDescent="0.25">
      <c r="A34" s="16">
        <f t="shared" si="1"/>
        <v>17</v>
      </c>
      <c r="B34" s="183">
        <f>'[15]402146'!E3</f>
        <v>44580</v>
      </c>
      <c r="C34" s="53">
        <f>'[15]402146'!A3</f>
        <v>402146</v>
      </c>
      <c r="D34" s="63" t="s">
        <v>356</v>
      </c>
      <c r="E34" s="63" t="s">
        <v>357</v>
      </c>
      <c r="F34" s="21">
        <f>'[15]402146'!Q3</f>
        <v>52</v>
      </c>
      <c r="G34" s="73">
        <f>'[15]402146'!N55</f>
        <v>992.63674999999989</v>
      </c>
      <c r="H34" s="236">
        <v>2530</v>
      </c>
      <c r="I34" s="237"/>
      <c r="J34" s="80">
        <f t="shared" si="0"/>
        <v>2511370.9774999996</v>
      </c>
    </row>
    <row r="35" spans="1:10" ht="33.75" customHeight="1" x14ac:dyDescent="0.25">
      <c r="A35" s="16">
        <f t="shared" si="1"/>
        <v>18</v>
      </c>
      <c r="B35" s="183">
        <f>'[15]403462'!E3</f>
        <v>44580</v>
      </c>
      <c r="C35" s="53">
        <f>'[15]403462'!A3</f>
        <v>403462</v>
      </c>
      <c r="D35" s="63" t="s">
        <v>356</v>
      </c>
      <c r="E35" s="63" t="s">
        <v>357</v>
      </c>
      <c r="F35" s="56">
        <f>'[15]403462'!Q3</f>
        <v>317</v>
      </c>
      <c r="G35" s="74">
        <f>'[15]403462'!N320</f>
        <v>6479.7654999999995</v>
      </c>
      <c r="H35" s="236">
        <v>2530</v>
      </c>
      <c r="I35" s="237"/>
      <c r="J35" s="203">
        <f t="shared" si="0"/>
        <v>16393806.714999998</v>
      </c>
    </row>
    <row r="36" spans="1:10" ht="33.75" customHeight="1" x14ac:dyDescent="0.25">
      <c r="A36" s="16">
        <f t="shared" si="1"/>
        <v>19</v>
      </c>
      <c r="B36" s="183">
        <f>'[15]402844'!E3</f>
        <v>44581</v>
      </c>
      <c r="C36" s="53">
        <f>'[15]402844'!A3</f>
        <v>402844</v>
      </c>
      <c r="D36" s="63" t="s">
        <v>356</v>
      </c>
      <c r="E36" s="63" t="s">
        <v>357</v>
      </c>
      <c r="F36" s="56">
        <f>'[15]402844'!Q3</f>
        <v>71</v>
      </c>
      <c r="G36" s="74">
        <f>'[15]402844'!N74</f>
        <v>1647.7787499999999</v>
      </c>
      <c r="H36" s="236">
        <v>2530</v>
      </c>
      <c r="I36" s="237"/>
      <c r="J36" s="203">
        <f t="shared" si="0"/>
        <v>4168880.2374999998</v>
      </c>
    </row>
    <row r="37" spans="1:10" ht="33.75" customHeight="1" x14ac:dyDescent="0.25">
      <c r="A37" s="16">
        <f t="shared" si="1"/>
        <v>20</v>
      </c>
      <c r="B37" s="183">
        <f>'[15]404052'!E3</f>
        <v>44581</v>
      </c>
      <c r="C37" s="53">
        <f>'[15]404052'!A3</f>
        <v>404052</v>
      </c>
      <c r="D37" s="63" t="s">
        <v>356</v>
      </c>
      <c r="E37" s="63" t="s">
        <v>357</v>
      </c>
      <c r="F37" s="56">
        <f>'[15]404052'!Q3</f>
        <v>47</v>
      </c>
      <c r="G37" s="74">
        <f>'[15]404052'!N50</f>
        <v>871.72950000000026</v>
      </c>
      <c r="H37" s="236">
        <v>2530</v>
      </c>
      <c r="I37" s="237"/>
      <c r="J37" s="203">
        <f t="shared" si="0"/>
        <v>2205475.6350000007</v>
      </c>
    </row>
    <row r="38" spans="1:10" ht="33.75" customHeight="1" x14ac:dyDescent="0.25">
      <c r="A38" s="16">
        <f t="shared" si="1"/>
        <v>21</v>
      </c>
      <c r="B38" s="183">
        <f>'[15]403464'!E3</f>
        <v>44581</v>
      </c>
      <c r="C38" s="53">
        <f>'[15]403464'!A3</f>
        <v>403464</v>
      </c>
      <c r="D38" s="63" t="s">
        <v>356</v>
      </c>
      <c r="E38" s="63" t="s">
        <v>357</v>
      </c>
      <c r="F38" s="56">
        <f>'[15]403464'!Q3</f>
        <v>367</v>
      </c>
      <c r="G38" s="74">
        <f>'[15]403464'!N370</f>
        <v>7530.6710000000048</v>
      </c>
      <c r="H38" s="236">
        <v>2530</v>
      </c>
      <c r="I38" s="237"/>
      <c r="J38" s="203">
        <f t="shared" si="0"/>
        <v>19052597.630000014</v>
      </c>
    </row>
    <row r="39" spans="1:10" ht="33.75" customHeight="1" x14ac:dyDescent="0.25">
      <c r="A39" s="16">
        <f t="shared" si="1"/>
        <v>22</v>
      </c>
      <c r="B39" s="183">
        <f>'[15]402846'!E3</f>
        <v>44582</v>
      </c>
      <c r="C39" s="53">
        <f>'[15]402846'!A3</f>
        <v>402846</v>
      </c>
      <c r="D39" s="63" t="s">
        <v>356</v>
      </c>
      <c r="E39" s="63" t="s">
        <v>357</v>
      </c>
      <c r="F39" s="56">
        <f>'[15]402846'!Q3</f>
        <v>69</v>
      </c>
      <c r="G39" s="74">
        <f>'[15]402846'!N72</f>
        <v>1288.5697500000003</v>
      </c>
      <c r="H39" s="236">
        <v>2530</v>
      </c>
      <c r="I39" s="237"/>
      <c r="J39" s="203">
        <f t="shared" si="0"/>
        <v>3260081.4675000007</v>
      </c>
    </row>
    <row r="40" spans="1:10" ht="33.75" customHeight="1" x14ac:dyDescent="0.25">
      <c r="A40" s="16">
        <f t="shared" si="1"/>
        <v>23</v>
      </c>
      <c r="B40" s="183">
        <f>[15]!Table2245789101123438671011141516171819202122232425262728293031321120333460[Pick Up]</f>
        <v>44582</v>
      </c>
      <c r="C40" s="53">
        <f>'[15]402848'!A3</f>
        <v>402848</v>
      </c>
      <c r="D40" s="63" t="s">
        <v>356</v>
      </c>
      <c r="E40" s="63" t="s">
        <v>357</v>
      </c>
      <c r="F40" s="56">
        <f>'[15]402848'!Q3</f>
        <v>1</v>
      </c>
      <c r="G40" s="74">
        <f>'[15]402848'!N4</f>
        <v>6</v>
      </c>
      <c r="H40" s="236">
        <v>2530</v>
      </c>
      <c r="I40" s="237"/>
      <c r="J40" s="203">
        <f t="shared" si="0"/>
        <v>15180</v>
      </c>
    </row>
    <row r="41" spans="1:10" ht="33.75" customHeight="1" x14ac:dyDescent="0.25">
      <c r="A41" s="16">
        <f t="shared" si="1"/>
        <v>24</v>
      </c>
      <c r="B41" s="183">
        <f>'[15]404202'!E3</f>
        <v>44582</v>
      </c>
      <c r="C41" s="53">
        <f>'[15]404202'!A3</f>
        <v>404202</v>
      </c>
      <c r="D41" s="63" t="s">
        <v>356</v>
      </c>
      <c r="E41" s="63" t="s">
        <v>357</v>
      </c>
      <c r="F41" s="56">
        <f>'[15]404202'!Q3</f>
        <v>43</v>
      </c>
      <c r="G41" s="74">
        <f>'[15]404202'!N46</f>
        <v>735.65900000000011</v>
      </c>
      <c r="H41" s="236">
        <v>2530</v>
      </c>
      <c r="I41" s="237"/>
      <c r="J41" s="203">
        <f t="shared" si="0"/>
        <v>1861217.2700000003</v>
      </c>
    </row>
    <row r="42" spans="1:10" ht="33.75" customHeight="1" x14ac:dyDescent="0.25">
      <c r="A42" s="16">
        <f t="shared" si="1"/>
        <v>25</v>
      </c>
      <c r="B42" s="183">
        <f>'[15]403467'!E3</f>
        <v>44582</v>
      </c>
      <c r="C42" s="53">
        <f>'[15]403467'!A3</f>
        <v>403467</v>
      </c>
      <c r="D42" s="63" t="s">
        <v>356</v>
      </c>
      <c r="E42" s="63" t="s">
        <v>357</v>
      </c>
      <c r="F42" s="56">
        <f>'[15]403467'!Q3</f>
        <v>297</v>
      </c>
      <c r="G42" s="74">
        <f>'[15]403467'!N300</f>
        <v>6138.7257499999996</v>
      </c>
      <c r="H42" s="236">
        <v>2530</v>
      </c>
      <c r="I42" s="237"/>
      <c r="J42" s="203">
        <f t="shared" si="0"/>
        <v>15530976.147499999</v>
      </c>
    </row>
    <row r="43" spans="1:10" ht="33.75" customHeight="1" x14ac:dyDescent="0.25">
      <c r="A43" s="16">
        <f t="shared" si="1"/>
        <v>26</v>
      </c>
      <c r="B43" s="183">
        <f>'[15]404301'!E3</f>
        <v>44583</v>
      </c>
      <c r="C43" s="53">
        <f>'[15]404301'!A3</f>
        <v>404301</v>
      </c>
      <c r="D43" s="63" t="s">
        <v>356</v>
      </c>
      <c r="E43" s="63" t="s">
        <v>357</v>
      </c>
      <c r="F43" s="56">
        <f>'[15]404301'!Q3</f>
        <v>63</v>
      </c>
      <c r="G43" s="74">
        <f>'[15]404301'!N66</f>
        <v>1343.1129999999998</v>
      </c>
      <c r="H43" s="236">
        <v>2530</v>
      </c>
      <c r="I43" s="237"/>
      <c r="J43" s="203">
        <f t="shared" si="0"/>
        <v>3398075.8899999997</v>
      </c>
    </row>
    <row r="44" spans="1:10" ht="33.75" customHeight="1" x14ac:dyDescent="0.25">
      <c r="A44" s="16">
        <f t="shared" si="1"/>
        <v>27</v>
      </c>
      <c r="B44" s="183">
        <f>'[15]404204'!E3</f>
        <v>44583</v>
      </c>
      <c r="C44" s="53">
        <f>'[15]404204'!A3</f>
        <v>404204</v>
      </c>
      <c r="D44" s="63" t="s">
        <v>356</v>
      </c>
      <c r="E44" s="63" t="s">
        <v>357</v>
      </c>
      <c r="F44" s="56">
        <f>'[15]404204'!Q3</f>
        <v>45</v>
      </c>
      <c r="G44" s="74">
        <f>'[15]404204'!N48</f>
        <v>669.04174999999998</v>
      </c>
      <c r="H44" s="236">
        <v>2530</v>
      </c>
      <c r="I44" s="237"/>
      <c r="J44" s="203">
        <f t="shared" si="0"/>
        <v>1692675.6274999999</v>
      </c>
    </row>
    <row r="45" spans="1:10" ht="33.75" customHeight="1" x14ac:dyDescent="0.25">
      <c r="A45" s="16">
        <f t="shared" si="1"/>
        <v>28</v>
      </c>
      <c r="B45" s="183">
        <f>'[15]403470'!E3</f>
        <v>44583</v>
      </c>
      <c r="C45" s="53">
        <f>'[15]403470'!A3</f>
        <v>403470</v>
      </c>
      <c r="D45" s="63" t="s">
        <v>356</v>
      </c>
      <c r="E45" s="63" t="s">
        <v>357</v>
      </c>
      <c r="F45" s="56">
        <f>'[15]403470'!Q3</f>
        <v>280</v>
      </c>
      <c r="G45" s="74">
        <f>'[15]403470'!N282</f>
        <v>5489.5822499999986</v>
      </c>
      <c r="H45" s="236">
        <v>2530</v>
      </c>
      <c r="I45" s="237"/>
      <c r="J45" s="203">
        <f t="shared" si="0"/>
        <v>13888643.092499996</v>
      </c>
    </row>
    <row r="46" spans="1:10" ht="33.75" customHeight="1" x14ac:dyDescent="0.25">
      <c r="A46" s="16">
        <f t="shared" si="1"/>
        <v>29</v>
      </c>
      <c r="B46" s="183">
        <f>'[15]404302'!E3</f>
        <v>44584</v>
      </c>
      <c r="C46" s="53">
        <f>'[15]404302'!A3</f>
        <v>404302</v>
      </c>
      <c r="D46" s="63" t="s">
        <v>356</v>
      </c>
      <c r="E46" s="63" t="s">
        <v>357</v>
      </c>
      <c r="F46" s="56">
        <f>'[15]404302'!Q3</f>
        <v>60</v>
      </c>
      <c r="G46" s="74">
        <f>'[15]404302'!N63</f>
        <v>1083.6192500000002</v>
      </c>
      <c r="H46" s="236">
        <v>2530</v>
      </c>
      <c r="I46" s="237"/>
      <c r="J46" s="203">
        <f t="shared" si="0"/>
        <v>2741556.7025000006</v>
      </c>
    </row>
    <row r="47" spans="1:10" ht="33.75" customHeight="1" x14ac:dyDescent="0.25">
      <c r="A47" s="16">
        <f t="shared" si="1"/>
        <v>30</v>
      </c>
      <c r="B47" s="183">
        <f>'[15]404251'!E3</f>
        <v>44584</v>
      </c>
      <c r="C47" s="53">
        <f>'[15]404251'!A3</f>
        <v>404251</v>
      </c>
      <c r="D47" s="63" t="s">
        <v>356</v>
      </c>
      <c r="E47" s="63" t="s">
        <v>357</v>
      </c>
      <c r="F47" s="56">
        <f>'[15]404251'!Q3</f>
        <v>42</v>
      </c>
      <c r="G47" s="74">
        <f>'[15]404251'!N45</f>
        <v>830.90599999999995</v>
      </c>
      <c r="H47" s="236">
        <v>2530</v>
      </c>
      <c r="I47" s="237"/>
      <c r="J47" s="203">
        <f t="shared" si="0"/>
        <v>2102192.1799999997</v>
      </c>
    </row>
    <row r="48" spans="1:10" ht="33.75" customHeight="1" x14ac:dyDescent="0.25">
      <c r="A48" s="16">
        <f t="shared" si="1"/>
        <v>31</v>
      </c>
      <c r="B48" s="183">
        <f>'[15]403478'!E3</f>
        <v>44584</v>
      </c>
      <c r="C48" s="53">
        <f>'[15]403478'!A3</f>
        <v>403478</v>
      </c>
      <c r="D48" s="63" t="s">
        <v>356</v>
      </c>
      <c r="E48" s="63" t="s">
        <v>357</v>
      </c>
      <c r="F48" s="56">
        <f>'[15]403478'!Q3</f>
        <v>218</v>
      </c>
      <c r="G48" s="74">
        <f>'[15]403478'!N221</f>
        <v>5032.5907500000003</v>
      </c>
      <c r="H48" s="236">
        <v>2530</v>
      </c>
      <c r="I48" s="237"/>
      <c r="J48" s="203">
        <f t="shared" si="0"/>
        <v>12732454.5975</v>
      </c>
    </row>
    <row r="49" spans="1:10" ht="33.75" customHeight="1" x14ac:dyDescent="0.25">
      <c r="A49" s="16">
        <f t="shared" si="1"/>
        <v>32</v>
      </c>
      <c r="B49" s="183">
        <f>'[15]404304'!E3</f>
        <v>44585</v>
      </c>
      <c r="C49" s="53">
        <f>'[15]404304'!A3</f>
        <v>404304</v>
      </c>
      <c r="D49" s="63" t="s">
        <v>356</v>
      </c>
      <c r="E49" s="63" t="s">
        <v>357</v>
      </c>
      <c r="F49" s="56">
        <f>'[15]404304'!Q3</f>
        <v>29</v>
      </c>
      <c r="G49" s="74">
        <f>'[15]404304'!N32</f>
        <v>438.74999999999994</v>
      </c>
      <c r="H49" s="236">
        <v>2530</v>
      </c>
      <c r="I49" s="237"/>
      <c r="J49" s="203">
        <f t="shared" si="0"/>
        <v>1110037.4999999998</v>
      </c>
    </row>
    <row r="50" spans="1:10" ht="33.75" customHeight="1" x14ac:dyDescent="0.25">
      <c r="A50" s="16">
        <f t="shared" si="1"/>
        <v>33</v>
      </c>
      <c r="B50" s="183">
        <f>'[15]404254'!E3</f>
        <v>44585</v>
      </c>
      <c r="C50" s="53">
        <f>'[15]404254'!A3</f>
        <v>404254</v>
      </c>
      <c r="D50" s="63" t="s">
        <v>356</v>
      </c>
      <c r="E50" s="63" t="s">
        <v>357</v>
      </c>
      <c r="F50" s="56">
        <f>'[15]404254'!Q3</f>
        <v>19</v>
      </c>
      <c r="G50" s="74">
        <f>'[15]404254'!N22</f>
        <v>246.29750000000001</v>
      </c>
      <c r="H50" s="236">
        <v>2530</v>
      </c>
      <c r="I50" s="237"/>
      <c r="J50" s="203">
        <f t="shared" si="0"/>
        <v>623132.67500000005</v>
      </c>
    </row>
    <row r="51" spans="1:10" ht="33.75" customHeight="1" x14ac:dyDescent="0.25">
      <c r="A51" s="16">
        <f t="shared" si="1"/>
        <v>34</v>
      </c>
      <c r="B51" s="183">
        <f>'[15]403352'!E3</f>
        <v>44585</v>
      </c>
      <c r="C51" s="53">
        <f>'[15]403352'!A3</f>
        <v>403352</v>
      </c>
      <c r="D51" s="63" t="s">
        <v>356</v>
      </c>
      <c r="E51" s="63" t="s">
        <v>357</v>
      </c>
      <c r="F51" s="56">
        <f>'[15]403352'!Q3</f>
        <v>109</v>
      </c>
      <c r="G51" s="74">
        <f>'[15]403352'!N112</f>
        <v>1946.9812499999996</v>
      </c>
      <c r="H51" s="236">
        <v>2530</v>
      </c>
      <c r="I51" s="237"/>
      <c r="J51" s="203">
        <f t="shared" si="0"/>
        <v>4925862.5624999991</v>
      </c>
    </row>
    <row r="52" spans="1:10" ht="33.75" customHeight="1" x14ac:dyDescent="0.25">
      <c r="A52" s="16">
        <f t="shared" si="1"/>
        <v>35</v>
      </c>
      <c r="B52" s="183">
        <f>'[15]404306'!E3</f>
        <v>44586</v>
      </c>
      <c r="C52" s="53">
        <f>'[15]404306'!A3</f>
        <v>404306</v>
      </c>
      <c r="D52" s="63" t="s">
        <v>356</v>
      </c>
      <c r="E52" s="63" t="s">
        <v>357</v>
      </c>
      <c r="F52" s="56">
        <f>'[15]404306'!Q3</f>
        <v>82</v>
      </c>
      <c r="G52" s="74">
        <f>'[15]404306'!N85</f>
        <v>1720.1937499999997</v>
      </c>
      <c r="H52" s="236">
        <v>2530</v>
      </c>
      <c r="I52" s="237"/>
      <c r="J52" s="203">
        <f t="shared" si="0"/>
        <v>4352090.1874999991</v>
      </c>
    </row>
    <row r="53" spans="1:10" ht="33.75" customHeight="1" x14ac:dyDescent="0.25">
      <c r="A53" s="16">
        <f t="shared" si="1"/>
        <v>36</v>
      </c>
      <c r="B53" s="183">
        <f>'[15]404255'!E3</f>
        <v>44586</v>
      </c>
      <c r="C53" s="53">
        <f>'[15]404255'!A3</f>
        <v>404255</v>
      </c>
      <c r="D53" s="63" t="s">
        <v>356</v>
      </c>
      <c r="E53" s="63" t="s">
        <v>357</v>
      </c>
      <c r="F53" s="56">
        <f>'[15]404255'!Q3</f>
        <v>60</v>
      </c>
      <c r="G53" s="74">
        <f>'[15]404255'!N63</f>
        <v>912.03800000000012</v>
      </c>
      <c r="H53" s="236">
        <v>2530</v>
      </c>
      <c r="I53" s="237"/>
      <c r="J53" s="203">
        <f t="shared" si="0"/>
        <v>2307456.14</v>
      </c>
    </row>
    <row r="54" spans="1:10" ht="33.75" customHeight="1" x14ac:dyDescent="0.25">
      <c r="A54" s="16">
        <f t="shared" si="1"/>
        <v>37</v>
      </c>
      <c r="B54" s="183">
        <f>'[15]403480'!E3</f>
        <v>44586</v>
      </c>
      <c r="C54" s="53">
        <f>'[15]403480'!A3</f>
        <v>403480</v>
      </c>
      <c r="D54" s="63" t="s">
        <v>356</v>
      </c>
      <c r="E54" s="63" t="s">
        <v>357</v>
      </c>
      <c r="F54" s="56">
        <f>'[15]403480'!Q3</f>
        <v>242</v>
      </c>
      <c r="G54" s="74">
        <f>'[15]403480'!N245</f>
        <v>4596.4042499999996</v>
      </c>
      <c r="H54" s="236">
        <v>2530</v>
      </c>
      <c r="I54" s="237"/>
      <c r="J54" s="203">
        <f t="shared" si="0"/>
        <v>11628902.752499999</v>
      </c>
    </row>
    <row r="55" spans="1:10" ht="33.75" customHeight="1" x14ac:dyDescent="0.25">
      <c r="A55" s="16">
        <f t="shared" si="1"/>
        <v>38</v>
      </c>
      <c r="B55" s="183">
        <f>'[15]403485'!E3</f>
        <v>44586</v>
      </c>
      <c r="C55" s="53">
        <f>'[15]403485'!A3</f>
        <v>403485</v>
      </c>
      <c r="D55" s="63" t="s">
        <v>356</v>
      </c>
      <c r="E55" s="63" t="s">
        <v>357</v>
      </c>
      <c r="F55" s="56">
        <f>'[15]403485'!Q3</f>
        <v>37</v>
      </c>
      <c r="G55" s="74">
        <f>'[15]403485'!N40</f>
        <v>705.21449999999993</v>
      </c>
      <c r="H55" s="236">
        <v>2530</v>
      </c>
      <c r="I55" s="237"/>
      <c r="J55" s="203">
        <f t="shared" si="0"/>
        <v>1784192.6849999998</v>
      </c>
    </row>
    <row r="56" spans="1:10" ht="33.75" customHeight="1" x14ac:dyDescent="0.25">
      <c r="A56" s="16">
        <f t="shared" si="1"/>
        <v>39</v>
      </c>
      <c r="B56" s="183">
        <f>'[15]403229'!E3</f>
        <v>44587</v>
      </c>
      <c r="C56" s="53">
        <f>'[15]403229'!A3</f>
        <v>403229</v>
      </c>
      <c r="D56" s="63" t="s">
        <v>356</v>
      </c>
      <c r="E56" s="63" t="s">
        <v>357</v>
      </c>
      <c r="F56" s="56">
        <f>'[15]403229'!Q3</f>
        <v>83</v>
      </c>
      <c r="G56" s="74">
        <f>'[15]403229'!N86</f>
        <v>1704.2020000000002</v>
      </c>
      <c r="H56" s="236">
        <v>2530</v>
      </c>
      <c r="I56" s="237"/>
      <c r="J56" s="203">
        <f t="shared" si="0"/>
        <v>4311631.0600000005</v>
      </c>
    </row>
    <row r="57" spans="1:10" ht="33.75" customHeight="1" x14ac:dyDescent="0.25">
      <c r="A57" s="16">
        <f t="shared" si="1"/>
        <v>40</v>
      </c>
      <c r="B57" s="183">
        <v>44587</v>
      </c>
      <c r="C57" s="53">
        <f>'[15]404257'!A3</f>
        <v>404257</v>
      </c>
      <c r="D57" s="63" t="s">
        <v>356</v>
      </c>
      <c r="E57" s="63" t="s">
        <v>357</v>
      </c>
      <c r="F57" s="56">
        <f>'[15]404257'!Q3</f>
        <v>55</v>
      </c>
      <c r="G57" s="74">
        <f>'[15]404257'!N58</f>
        <v>957.27075000000002</v>
      </c>
      <c r="H57" s="236">
        <v>2530</v>
      </c>
      <c r="I57" s="237"/>
      <c r="J57" s="203">
        <f t="shared" si="0"/>
        <v>2421894.9975000001</v>
      </c>
    </row>
    <row r="58" spans="1:10" ht="33.75" customHeight="1" x14ac:dyDescent="0.25">
      <c r="A58" s="16">
        <f t="shared" si="1"/>
        <v>41</v>
      </c>
      <c r="B58" s="183">
        <f>'[15]403487'!E3</f>
        <v>44587</v>
      </c>
      <c r="C58" s="53">
        <f>'[15]403487'!A3</f>
        <v>403487</v>
      </c>
      <c r="D58" s="63" t="s">
        <v>356</v>
      </c>
      <c r="E58" s="63" t="s">
        <v>357</v>
      </c>
      <c r="F58" s="56">
        <f>'[15]403487'!Q3</f>
        <v>322</v>
      </c>
      <c r="G58" s="74">
        <f>'[15]403487'!N325</f>
        <v>6790.8055000000022</v>
      </c>
      <c r="H58" s="236">
        <v>2530</v>
      </c>
      <c r="I58" s="237"/>
      <c r="J58" s="203">
        <f t="shared" si="0"/>
        <v>17180737.915000007</v>
      </c>
    </row>
    <row r="59" spans="1:10" ht="33.75" customHeight="1" x14ac:dyDescent="0.25">
      <c r="A59" s="16">
        <f t="shared" si="1"/>
        <v>42</v>
      </c>
      <c r="B59" s="183">
        <f>'[15]404310'!E3</f>
        <v>44588</v>
      </c>
      <c r="C59" s="53">
        <f>'[15]404310'!A3</f>
        <v>404310</v>
      </c>
      <c r="D59" s="63" t="s">
        <v>356</v>
      </c>
      <c r="E59" s="63" t="s">
        <v>357</v>
      </c>
      <c r="F59" s="56">
        <f>'[15]404310'!Q3</f>
        <v>92</v>
      </c>
      <c r="G59" s="74">
        <f>'[15]404310'!N95</f>
        <v>1714.8562500000005</v>
      </c>
      <c r="H59" s="236">
        <v>2530</v>
      </c>
      <c r="I59" s="237"/>
      <c r="J59" s="203">
        <f t="shared" si="0"/>
        <v>4338586.3125000009</v>
      </c>
    </row>
    <row r="60" spans="1:10" ht="33.75" customHeight="1" x14ac:dyDescent="0.25">
      <c r="A60" s="16">
        <f t="shared" si="1"/>
        <v>43</v>
      </c>
      <c r="B60" s="183">
        <f>'[15]404259'!E3</f>
        <v>44588</v>
      </c>
      <c r="C60" s="53">
        <f>'[15]404259'!A3</f>
        <v>404259</v>
      </c>
      <c r="D60" s="63" t="s">
        <v>356</v>
      </c>
      <c r="E60" s="63" t="s">
        <v>357</v>
      </c>
      <c r="F60" s="56">
        <f>'[15]404259'!Q3</f>
        <v>53</v>
      </c>
      <c r="G60" s="74">
        <f>'[15]404259'!N56</f>
        <v>1106.5297499999999</v>
      </c>
      <c r="H60" s="236">
        <v>2530</v>
      </c>
      <c r="I60" s="237"/>
      <c r="J60" s="203">
        <f t="shared" si="0"/>
        <v>2799520.2674999996</v>
      </c>
    </row>
    <row r="61" spans="1:10" ht="33.75" customHeight="1" x14ac:dyDescent="0.25">
      <c r="A61" s="16">
        <f t="shared" si="1"/>
        <v>44</v>
      </c>
      <c r="B61" s="183">
        <f>'[15]403492'!E3</f>
        <v>44588</v>
      </c>
      <c r="C61" s="53">
        <f>'[15]403492'!A3</f>
        <v>403492</v>
      </c>
      <c r="D61" s="63" t="s">
        <v>356</v>
      </c>
      <c r="E61" s="63" t="s">
        <v>357</v>
      </c>
      <c r="F61" s="56">
        <f>'[15]403492'!Q3</f>
        <v>308</v>
      </c>
      <c r="G61" s="74">
        <f>'[15]403492'!N311</f>
        <v>6392.149000000004</v>
      </c>
      <c r="H61" s="236">
        <v>2530</v>
      </c>
      <c r="I61" s="237"/>
      <c r="J61" s="203">
        <f t="shared" si="0"/>
        <v>16172136.97000001</v>
      </c>
    </row>
    <row r="62" spans="1:10" ht="33.75" customHeight="1" x14ac:dyDescent="0.25">
      <c r="A62" s="16">
        <f t="shared" si="1"/>
        <v>45</v>
      </c>
      <c r="B62" s="183">
        <f>'[15]403231'!E3</f>
        <v>44589</v>
      </c>
      <c r="C62" s="53">
        <f>'[15]403231'!A3</f>
        <v>403231</v>
      </c>
      <c r="D62" s="63" t="s">
        <v>356</v>
      </c>
      <c r="E62" s="63" t="s">
        <v>357</v>
      </c>
      <c r="F62" s="56">
        <f>'[15]403231'!Q3</f>
        <v>74</v>
      </c>
      <c r="G62" s="74">
        <f>'[15]403231'!N77</f>
        <v>1300.0777499999995</v>
      </c>
      <c r="H62" s="236">
        <v>2530</v>
      </c>
      <c r="I62" s="237"/>
      <c r="J62" s="203">
        <f t="shared" si="0"/>
        <v>3289196.7074999986</v>
      </c>
    </row>
    <row r="63" spans="1:10" ht="33.75" customHeight="1" x14ac:dyDescent="0.25">
      <c r="A63" s="16">
        <f t="shared" si="1"/>
        <v>46</v>
      </c>
      <c r="B63" s="183">
        <f>'[15]404264'!E3</f>
        <v>44589</v>
      </c>
      <c r="C63" s="53">
        <f>'[15]404264'!A3</f>
        <v>404264</v>
      </c>
      <c r="D63" s="63" t="s">
        <v>356</v>
      </c>
      <c r="E63" s="63" t="s">
        <v>357</v>
      </c>
      <c r="F63" s="56">
        <f>'[15]404264'!Q3</f>
        <v>56</v>
      </c>
      <c r="G63" s="74">
        <f>'[15]404264'!N59</f>
        <v>906.65850000000012</v>
      </c>
      <c r="H63" s="236">
        <v>2530</v>
      </c>
      <c r="I63" s="237"/>
      <c r="J63" s="203">
        <f t="shared" si="0"/>
        <v>2293846.0050000004</v>
      </c>
    </row>
    <row r="64" spans="1:10" ht="33.75" customHeight="1" x14ac:dyDescent="0.25">
      <c r="A64" s="16">
        <f t="shared" si="1"/>
        <v>47</v>
      </c>
      <c r="B64" s="183">
        <f>'[15]403496'!E3</f>
        <v>44589</v>
      </c>
      <c r="C64" s="53">
        <f>'[15]403496'!A3</f>
        <v>403496</v>
      </c>
      <c r="D64" s="63" t="s">
        <v>356</v>
      </c>
      <c r="E64" s="63" t="s">
        <v>357</v>
      </c>
      <c r="F64" s="56">
        <f>'[15]403496'!Q3</f>
        <v>242</v>
      </c>
      <c r="G64" s="74">
        <f>'[15]403496'!N245</f>
        <v>5663.7819999999992</v>
      </c>
      <c r="H64" s="236">
        <v>2530</v>
      </c>
      <c r="I64" s="237"/>
      <c r="J64" s="203">
        <f t="shared" si="0"/>
        <v>14329368.459999997</v>
      </c>
    </row>
    <row r="65" spans="1:13" ht="33.75" customHeight="1" x14ac:dyDescent="0.25">
      <c r="A65" s="16">
        <f t="shared" si="1"/>
        <v>48</v>
      </c>
      <c r="B65" s="183">
        <f>'[15]403498'!E3</f>
        <v>44589</v>
      </c>
      <c r="C65" s="53">
        <f>'[15]403498'!A3</f>
        <v>403498</v>
      </c>
      <c r="D65" s="63" t="s">
        <v>356</v>
      </c>
      <c r="E65" s="63" t="s">
        <v>357</v>
      </c>
      <c r="F65" s="56">
        <f>'[15]403498'!Q3</f>
        <v>54</v>
      </c>
      <c r="G65" s="74">
        <f>'[15]403498'!N57</f>
        <v>896.81550000000004</v>
      </c>
      <c r="H65" s="236">
        <v>2530</v>
      </c>
      <c r="I65" s="237"/>
      <c r="J65" s="203">
        <f t="shared" si="0"/>
        <v>2268943.2150000003</v>
      </c>
    </row>
    <row r="66" spans="1:13" ht="33.75" customHeight="1" x14ac:dyDescent="0.25">
      <c r="A66" s="16">
        <f t="shared" si="1"/>
        <v>49</v>
      </c>
      <c r="B66" s="183">
        <f>'[15]403494'!E3</f>
        <v>44589</v>
      </c>
      <c r="C66" s="53">
        <f>'[15]403494'!A3</f>
        <v>403494</v>
      </c>
      <c r="D66" s="63" t="s">
        <v>356</v>
      </c>
      <c r="E66" s="63" t="s">
        <v>357</v>
      </c>
      <c r="F66" s="56">
        <f>'[15]403494'!Q3</f>
        <v>45</v>
      </c>
      <c r="G66" s="74">
        <f>'[15]403494'!N48</f>
        <v>630.74249999999995</v>
      </c>
      <c r="H66" s="236">
        <v>2530</v>
      </c>
      <c r="I66" s="237"/>
      <c r="J66" s="203">
        <f t="shared" si="0"/>
        <v>1595778.5249999999</v>
      </c>
    </row>
    <row r="67" spans="1:13" ht="33.75" customHeight="1" x14ac:dyDescent="0.25">
      <c r="A67" s="16">
        <f t="shared" si="1"/>
        <v>50</v>
      </c>
      <c r="B67" s="183">
        <f>'[15]403234'!E3</f>
        <v>44590</v>
      </c>
      <c r="C67" s="53">
        <f>'[15]403234'!A3</f>
        <v>403234</v>
      </c>
      <c r="D67" s="63" t="s">
        <v>356</v>
      </c>
      <c r="E67" s="63" t="s">
        <v>357</v>
      </c>
      <c r="F67" s="56">
        <f>'[15]403234'!Q3</f>
        <v>61</v>
      </c>
      <c r="G67" s="74">
        <f>'[15]403234'!N64</f>
        <v>1134.098</v>
      </c>
      <c r="H67" s="236">
        <v>2530</v>
      </c>
      <c r="I67" s="237"/>
      <c r="J67" s="203">
        <f t="shared" si="0"/>
        <v>2869267.94</v>
      </c>
    </row>
    <row r="68" spans="1:13" ht="33.75" customHeight="1" x14ac:dyDescent="0.25">
      <c r="A68" s="16">
        <f t="shared" si="1"/>
        <v>51</v>
      </c>
      <c r="B68" s="183">
        <f>'[15]404265'!E3</f>
        <v>44590</v>
      </c>
      <c r="C68" s="53">
        <f>'[15]404265'!A3</f>
        <v>404265</v>
      </c>
      <c r="D68" s="63" t="s">
        <v>356</v>
      </c>
      <c r="E68" s="63" t="s">
        <v>357</v>
      </c>
      <c r="F68" s="56">
        <f>'[15]404265'!Q3</f>
        <v>45</v>
      </c>
      <c r="G68" s="74">
        <f>'[15]404265'!N48</f>
        <v>1004.452</v>
      </c>
      <c r="H68" s="236">
        <v>2530</v>
      </c>
      <c r="I68" s="237"/>
      <c r="J68" s="203">
        <f t="shared" si="0"/>
        <v>2541263.56</v>
      </c>
    </row>
    <row r="69" spans="1:13" ht="33.75" customHeight="1" x14ac:dyDescent="0.25">
      <c r="A69" s="16">
        <f t="shared" si="1"/>
        <v>52</v>
      </c>
      <c r="B69" s="183">
        <f>'[15]403359'!E3</f>
        <v>44590</v>
      </c>
      <c r="C69" s="53">
        <f>'[15]403359'!A3</f>
        <v>403359</v>
      </c>
      <c r="D69" s="63" t="s">
        <v>356</v>
      </c>
      <c r="E69" s="63" t="s">
        <v>357</v>
      </c>
      <c r="F69" s="56">
        <f>'[15]403359'!Q3</f>
        <v>205</v>
      </c>
      <c r="G69" s="74">
        <f>'[15]403359'!N208</f>
        <v>3730.6177500000017</v>
      </c>
      <c r="H69" s="236">
        <v>2530</v>
      </c>
      <c r="I69" s="237"/>
      <c r="J69" s="203">
        <f t="shared" si="0"/>
        <v>9438462.9075000044</v>
      </c>
    </row>
    <row r="70" spans="1:13" ht="33.75" customHeight="1" x14ac:dyDescent="0.25">
      <c r="A70" s="16">
        <f t="shared" si="1"/>
        <v>53</v>
      </c>
      <c r="B70" s="183">
        <f>'[15]404312'!E3</f>
        <v>44591</v>
      </c>
      <c r="C70" s="53">
        <f>'[15]404312'!A3</f>
        <v>404312</v>
      </c>
      <c r="D70" s="63" t="s">
        <v>356</v>
      </c>
      <c r="E70" s="63" t="s">
        <v>357</v>
      </c>
      <c r="F70" s="56">
        <f>'[15]404312'!Q3</f>
        <v>57</v>
      </c>
      <c r="G70" s="74">
        <f>'[15]404312'!N60</f>
        <v>837.94475</v>
      </c>
      <c r="H70" s="236">
        <v>2530</v>
      </c>
      <c r="I70" s="237"/>
      <c r="J70" s="203">
        <f t="shared" si="0"/>
        <v>2120000.2174999998</v>
      </c>
    </row>
    <row r="71" spans="1:13" ht="33.75" customHeight="1" x14ac:dyDescent="0.25">
      <c r="A71" s="16">
        <f t="shared" si="1"/>
        <v>54</v>
      </c>
      <c r="B71" s="183">
        <f>'[15]404205'!E3</f>
        <v>44591</v>
      </c>
      <c r="C71" s="53">
        <f>'[15]404205'!A3</f>
        <v>404205</v>
      </c>
      <c r="D71" s="63" t="s">
        <v>356</v>
      </c>
      <c r="E71" s="63" t="s">
        <v>357</v>
      </c>
      <c r="F71" s="56">
        <f>'[15]404205'!Q3</f>
        <v>35</v>
      </c>
      <c r="G71" s="74">
        <f>'[15]404205'!N38</f>
        <v>668.33375000000001</v>
      </c>
      <c r="H71" s="236">
        <v>2530</v>
      </c>
      <c r="I71" s="237"/>
      <c r="J71" s="203">
        <f t="shared" si="0"/>
        <v>1690884.3875</v>
      </c>
    </row>
    <row r="72" spans="1:13" ht="33.75" customHeight="1" x14ac:dyDescent="0.25">
      <c r="A72" s="16">
        <f t="shared" si="1"/>
        <v>55</v>
      </c>
      <c r="B72" s="183">
        <f>'[15]403361'!E3</f>
        <v>44591</v>
      </c>
      <c r="C72" s="53">
        <f>'[15]403361'!A3</f>
        <v>403361</v>
      </c>
      <c r="D72" s="63" t="s">
        <v>356</v>
      </c>
      <c r="E72" s="63" t="s">
        <v>357</v>
      </c>
      <c r="F72" s="56">
        <f>'[15]403361'!Q3</f>
        <v>239</v>
      </c>
      <c r="G72" s="74">
        <f>'[15]403361'!N242</f>
        <v>4716.8882500000009</v>
      </c>
      <c r="H72" s="236">
        <v>2530</v>
      </c>
      <c r="I72" s="237"/>
      <c r="J72" s="203">
        <f t="shared" si="0"/>
        <v>11933727.272500003</v>
      </c>
    </row>
    <row r="73" spans="1:13" ht="33.75" customHeight="1" x14ac:dyDescent="0.25">
      <c r="A73" s="16">
        <f t="shared" si="1"/>
        <v>56</v>
      </c>
      <c r="B73" s="183">
        <f>'[15]403238'!E3</f>
        <v>44592</v>
      </c>
      <c r="C73" s="53">
        <f>'[15]403238'!A3</f>
        <v>403238</v>
      </c>
      <c r="D73" s="63" t="s">
        <v>356</v>
      </c>
      <c r="E73" s="63" t="s">
        <v>357</v>
      </c>
      <c r="F73" s="56">
        <f>'[15]403238'!Q3</f>
        <v>29</v>
      </c>
      <c r="G73" s="74">
        <f>'[15]403238'!N32</f>
        <v>354.16674999999992</v>
      </c>
      <c r="H73" s="236">
        <v>2530</v>
      </c>
      <c r="I73" s="237"/>
      <c r="J73" s="203">
        <f t="shared" si="0"/>
        <v>896041.87749999983</v>
      </c>
    </row>
    <row r="74" spans="1:13" ht="33.75" customHeight="1" x14ac:dyDescent="0.25">
      <c r="A74" s="16">
        <f t="shared" si="1"/>
        <v>57</v>
      </c>
      <c r="B74" s="183">
        <f>'[15]404209'!E3</f>
        <v>44592</v>
      </c>
      <c r="C74" s="53">
        <f>'[15]404209'!A3</f>
        <v>404209</v>
      </c>
      <c r="D74" s="63" t="s">
        <v>356</v>
      </c>
      <c r="E74" s="63" t="s">
        <v>357</v>
      </c>
      <c r="F74" s="56">
        <f>'[15]404209'!Q3</f>
        <v>14</v>
      </c>
      <c r="G74" s="74">
        <f>'[15]404209'!N17</f>
        <v>222.28899999999999</v>
      </c>
      <c r="H74" s="236">
        <v>2530</v>
      </c>
      <c r="I74" s="237"/>
      <c r="J74" s="203">
        <f t="shared" si="0"/>
        <v>562391.16999999993</v>
      </c>
    </row>
    <row r="75" spans="1:13" ht="33.75" customHeight="1" x14ac:dyDescent="0.25">
      <c r="A75" s="16">
        <f t="shared" si="1"/>
        <v>58</v>
      </c>
      <c r="B75" s="183">
        <f>'[15]403371'!E3</f>
        <v>44592</v>
      </c>
      <c r="C75" s="53">
        <f>'[15]403371'!A3</f>
        <v>403371</v>
      </c>
      <c r="D75" s="63" t="s">
        <v>356</v>
      </c>
      <c r="E75" s="63" t="s">
        <v>357</v>
      </c>
      <c r="F75" s="56">
        <f>'[15]403371'!Q3</f>
        <v>62</v>
      </c>
      <c r="G75" s="74">
        <f>'[15]403371'!N65</f>
        <v>1043.731</v>
      </c>
      <c r="H75" s="236">
        <v>2530</v>
      </c>
      <c r="I75" s="237"/>
      <c r="J75" s="203">
        <f t="shared" si="0"/>
        <v>2640639.4300000002</v>
      </c>
    </row>
    <row r="76" spans="1:13" ht="32.25" customHeight="1" thickBot="1" x14ac:dyDescent="0.3">
      <c r="A76" s="226" t="s">
        <v>29</v>
      </c>
      <c r="B76" s="227"/>
      <c r="C76" s="227"/>
      <c r="D76" s="227"/>
      <c r="E76" s="227"/>
      <c r="F76" s="227"/>
      <c r="G76" s="227"/>
      <c r="H76" s="227"/>
      <c r="I76" s="228"/>
      <c r="J76" s="24">
        <f>SUM(J18:J75)</f>
        <v>316121899.77499998</v>
      </c>
      <c r="L76" s="2">
        <f>SUM(F18:F75)</f>
        <v>6242</v>
      </c>
      <c r="M76" s="26">
        <f>SUM(G18:G75)</f>
        <v>124949.36750000002</v>
      </c>
    </row>
    <row r="77" spans="1:13" x14ac:dyDescent="0.25">
      <c r="A77" s="229"/>
      <c r="B77" s="229"/>
      <c r="C77" s="204"/>
      <c r="D77" s="204"/>
      <c r="E77" s="204"/>
      <c r="F77" s="204"/>
      <c r="G77" s="204"/>
      <c r="H77" s="28"/>
      <c r="I77" s="28"/>
      <c r="J77" s="25"/>
    </row>
    <row r="78" spans="1:13" x14ac:dyDescent="0.25">
      <c r="A78" s="204"/>
      <c r="B78" s="204"/>
      <c r="C78" s="204"/>
      <c r="D78" s="204"/>
      <c r="E78" s="204"/>
      <c r="F78" s="204"/>
      <c r="G78" s="29" t="s">
        <v>92</v>
      </c>
      <c r="H78" s="29"/>
      <c r="I78" s="28"/>
      <c r="J78" s="25">
        <f>J76*10%</f>
        <v>31612189.977499999</v>
      </c>
    </row>
    <row r="79" spans="1:13" x14ac:dyDescent="0.25">
      <c r="A79" s="204"/>
      <c r="B79" s="204"/>
      <c r="C79" s="204"/>
      <c r="D79" s="204"/>
      <c r="E79" s="204"/>
      <c r="F79" s="204"/>
      <c r="G79" s="75" t="s">
        <v>93</v>
      </c>
      <c r="H79" s="75"/>
      <c r="I79" s="76"/>
      <c r="J79" s="77">
        <f>J76-J78</f>
        <v>284509709.79749995</v>
      </c>
    </row>
    <row r="80" spans="1:13" x14ac:dyDescent="0.25">
      <c r="A80" s="204"/>
      <c r="B80" s="204"/>
      <c r="C80" s="204"/>
      <c r="D80" s="204"/>
      <c r="E80" s="204"/>
      <c r="F80" s="204"/>
      <c r="G80" s="29" t="s">
        <v>30</v>
      </c>
      <c r="H80" s="29"/>
      <c r="I80" s="26" t="e">
        <f>#REF!*1%</f>
        <v>#REF!</v>
      </c>
      <c r="J80" s="25">
        <f>J79*1%</f>
        <v>2845097.0979749998</v>
      </c>
    </row>
    <row r="81" spans="1:10" ht="16.5" thickBot="1" x14ac:dyDescent="0.3">
      <c r="A81" s="204"/>
      <c r="B81" s="204"/>
      <c r="C81" s="204"/>
      <c r="D81" s="204"/>
      <c r="E81" s="204"/>
      <c r="F81" s="204"/>
      <c r="G81" s="32" t="s">
        <v>50</v>
      </c>
      <c r="H81" s="32"/>
      <c r="I81" s="33">
        <f>I77*10%</f>
        <v>0</v>
      </c>
      <c r="J81" s="33">
        <f>J79*2%</f>
        <v>5690194.1959499996</v>
      </c>
    </row>
    <row r="82" spans="1:10" x14ac:dyDescent="0.25">
      <c r="E82" s="1"/>
      <c r="F82" s="1"/>
      <c r="G82" s="34" t="s">
        <v>51</v>
      </c>
      <c r="H82" s="34"/>
      <c r="I82" s="35" t="e">
        <f>I76+I80</f>
        <v>#REF!</v>
      </c>
      <c r="J82" s="35">
        <f>J79+J80-J81</f>
        <v>281664612.699525</v>
      </c>
    </row>
    <row r="83" spans="1:10" x14ac:dyDescent="0.25">
      <c r="E83" s="1"/>
      <c r="F83" s="1"/>
      <c r="G83" s="34"/>
      <c r="H83" s="34"/>
      <c r="I83" s="35"/>
      <c r="J83" s="35"/>
    </row>
    <row r="84" spans="1:10" x14ac:dyDescent="0.25">
      <c r="A84" s="1" t="s">
        <v>397</v>
      </c>
      <c r="D84" s="1"/>
      <c r="E84" s="1"/>
      <c r="F84" s="1"/>
      <c r="G84" s="1"/>
      <c r="H84" s="34"/>
      <c r="I84" s="34"/>
      <c r="J84" s="35"/>
    </row>
    <row r="85" spans="1:10" x14ac:dyDescent="0.25">
      <c r="A85" s="36"/>
      <c r="D85" s="1"/>
      <c r="E85" s="1"/>
      <c r="F85" s="1"/>
      <c r="G85" s="1"/>
      <c r="H85" s="34"/>
      <c r="I85" s="34"/>
      <c r="J85" s="35"/>
    </row>
    <row r="86" spans="1:10" x14ac:dyDescent="0.25">
      <c r="D86" s="1"/>
      <c r="E86" s="1"/>
      <c r="F86" s="1"/>
      <c r="G86" s="1"/>
      <c r="H86" s="34"/>
      <c r="I86" s="34"/>
      <c r="J86" s="35"/>
    </row>
    <row r="87" spans="1:10" x14ac:dyDescent="0.25">
      <c r="A87" s="37" t="s">
        <v>33</v>
      </c>
    </row>
    <row r="88" spans="1:10" x14ac:dyDescent="0.25">
      <c r="A88" s="38" t="s">
        <v>34</v>
      </c>
      <c r="B88" s="39"/>
      <c r="C88" s="39"/>
      <c r="D88" s="11"/>
      <c r="E88" s="11"/>
      <c r="F88" s="11"/>
      <c r="G88" s="11"/>
    </row>
    <row r="89" spans="1:10" x14ac:dyDescent="0.25">
      <c r="A89" s="38" t="s">
        <v>35</v>
      </c>
      <c r="B89" s="39"/>
      <c r="C89" s="39"/>
      <c r="D89" s="11"/>
      <c r="E89" s="11"/>
      <c r="F89" s="11"/>
      <c r="G89" s="11"/>
    </row>
    <row r="90" spans="1:10" x14ac:dyDescent="0.25">
      <c r="A90" s="40" t="s">
        <v>36</v>
      </c>
      <c r="B90" s="41"/>
      <c r="C90" s="41"/>
      <c r="D90" s="11"/>
      <c r="E90" s="11"/>
      <c r="F90" s="11"/>
      <c r="G90" s="11"/>
    </row>
    <row r="91" spans="1:10" x14ac:dyDescent="0.25">
      <c r="A91" s="43" t="s">
        <v>0</v>
      </c>
      <c r="B91" s="44"/>
      <c r="C91" s="44"/>
      <c r="D91" s="11"/>
      <c r="E91" s="11"/>
      <c r="F91" s="11"/>
      <c r="G91" s="11"/>
    </row>
    <row r="92" spans="1:10" x14ac:dyDescent="0.25">
      <c r="A92" s="45"/>
      <c r="B92" s="45"/>
      <c r="C92" s="45"/>
    </row>
    <row r="93" spans="1:10" x14ac:dyDescent="0.25">
      <c r="H93" s="47" t="s">
        <v>52</v>
      </c>
      <c r="I93" s="212" t="str">
        <f>+J13</f>
        <v xml:space="preserve"> 22 Februari 2022</v>
      </c>
      <c r="J93" s="213"/>
    </row>
    <row r="97" spans="8:10" ht="18" customHeight="1" x14ac:dyDescent="0.25"/>
    <row r="98" spans="8:10" ht="17.25" customHeight="1" x14ac:dyDescent="0.25"/>
    <row r="100" spans="8:10" x14ac:dyDescent="0.25">
      <c r="H100" s="214" t="s">
        <v>38</v>
      </c>
      <c r="I100" s="214"/>
      <c r="J100" s="214"/>
    </row>
  </sheetData>
  <mergeCells count="67">
    <mergeCell ref="H24:I24"/>
    <mergeCell ref="A10:J10"/>
    <mergeCell ref="G12:H12"/>
    <mergeCell ref="G13:H13"/>
    <mergeCell ref="G14:H14"/>
    <mergeCell ref="H17:I17"/>
    <mergeCell ref="H18:I18"/>
    <mergeCell ref="H19:I19"/>
    <mergeCell ref="H20:I20"/>
    <mergeCell ref="H21:I21"/>
    <mergeCell ref="H22:I22"/>
    <mergeCell ref="H23:I23"/>
    <mergeCell ref="H36:I36"/>
    <mergeCell ref="H25:I25"/>
    <mergeCell ref="H26:I26"/>
    <mergeCell ref="H27:I27"/>
    <mergeCell ref="H28:I28"/>
    <mergeCell ref="H29:I29"/>
    <mergeCell ref="H30:I30"/>
    <mergeCell ref="H31:I31"/>
    <mergeCell ref="H32:I32"/>
    <mergeCell ref="H33:I33"/>
    <mergeCell ref="H34:I34"/>
    <mergeCell ref="H35:I35"/>
    <mergeCell ref="H48:I48"/>
    <mergeCell ref="H37:I37"/>
    <mergeCell ref="H38:I38"/>
    <mergeCell ref="H39:I39"/>
    <mergeCell ref="H40:I40"/>
    <mergeCell ref="H41:I41"/>
    <mergeCell ref="H42:I42"/>
    <mergeCell ref="H43:I43"/>
    <mergeCell ref="H44:I44"/>
    <mergeCell ref="H45:I45"/>
    <mergeCell ref="H46:I46"/>
    <mergeCell ref="H47:I47"/>
    <mergeCell ref="H60:I60"/>
    <mergeCell ref="H49:I49"/>
    <mergeCell ref="H50:I50"/>
    <mergeCell ref="H51:I51"/>
    <mergeCell ref="H52:I52"/>
    <mergeCell ref="H53:I53"/>
    <mergeCell ref="H54:I54"/>
    <mergeCell ref="H55:I55"/>
    <mergeCell ref="H56:I56"/>
    <mergeCell ref="H57:I57"/>
    <mergeCell ref="H58:I58"/>
    <mergeCell ref="H59:I59"/>
    <mergeCell ref="H72:I72"/>
    <mergeCell ref="H61:I61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71:I71"/>
    <mergeCell ref="H100:J100"/>
    <mergeCell ref="H73:I73"/>
    <mergeCell ref="H74:I74"/>
    <mergeCell ref="H75:I75"/>
    <mergeCell ref="A76:I76"/>
    <mergeCell ref="A77:B77"/>
    <mergeCell ref="I93:J93"/>
  </mergeCells>
  <conditionalFormatting sqref="C76:C1048576 C1:C64">
    <cfRule type="duplicateValues" dxfId="3" priority="1"/>
    <cfRule type="duplicateValues" dxfId="2" priority="2"/>
  </conditionalFormatting>
  <conditionalFormatting sqref="C65:C75">
    <cfRule type="duplicateValues" dxfId="1" priority="3"/>
    <cfRule type="duplicateValues" dxfId="0" priority="4"/>
  </conditionalFormatting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3"/>
  <sheetViews>
    <sheetView topLeftCell="A13" workbookViewId="0">
      <selection activeCell="G28" sqref="G28"/>
    </sheetView>
  </sheetViews>
  <sheetFormatPr defaultRowHeight="15.75" x14ac:dyDescent="0.25"/>
  <cols>
    <col min="1" max="1" width="4.85546875" style="2" customWidth="1"/>
    <col min="2" max="2" width="9.5703125" style="2" customWidth="1"/>
    <col min="3" max="3" width="9.42578125" style="2" customWidth="1"/>
    <col min="4" max="4" width="23.28515625" style="2" customWidth="1"/>
    <col min="5" max="5" width="13.28515625" style="2" customWidth="1"/>
    <col min="6" max="6" width="6.85546875" style="2" customWidth="1"/>
    <col min="7" max="7" width="13.85546875" style="3" customWidth="1"/>
    <col min="8" max="8" width="1.28515625" style="3" customWidth="1"/>
    <col min="9" max="9" width="18.5703125" style="2" customWidth="1"/>
    <col min="10" max="16" width="9.140625" style="2"/>
    <col min="17" max="17" width="9.42578125" style="2" customWidth="1"/>
    <col min="18" max="16384" width="9.140625" style="2"/>
  </cols>
  <sheetData>
    <row r="2" spans="1:15" x14ac:dyDescent="0.25">
      <c r="A2" s="1" t="s">
        <v>0</v>
      </c>
    </row>
    <row r="3" spans="1:15" x14ac:dyDescent="0.25">
      <c r="A3" s="4" t="s">
        <v>1</v>
      </c>
      <c r="B3" s="5"/>
    </row>
    <row r="4" spans="1:15" x14ac:dyDescent="0.25">
      <c r="A4" s="4" t="s">
        <v>2</v>
      </c>
      <c r="B4" s="5"/>
    </row>
    <row r="5" spans="1:15" x14ac:dyDescent="0.25">
      <c r="A5" s="4" t="s">
        <v>3</v>
      </c>
      <c r="B5" s="5"/>
    </row>
    <row r="6" spans="1:15" x14ac:dyDescent="0.25">
      <c r="A6" s="4" t="s">
        <v>4</v>
      </c>
      <c r="B6" s="5"/>
    </row>
    <row r="7" spans="1:15" x14ac:dyDescent="0.25">
      <c r="A7" s="4" t="s">
        <v>5</v>
      </c>
      <c r="B7" s="5"/>
    </row>
    <row r="9" spans="1:15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15" ht="26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15" x14ac:dyDescent="0.25">
      <c r="A12" s="2" t="s">
        <v>7</v>
      </c>
      <c r="B12" s="2" t="s">
        <v>400</v>
      </c>
      <c r="G12" s="3" t="s">
        <v>9</v>
      </c>
      <c r="H12" s="7" t="s">
        <v>10</v>
      </c>
      <c r="I12" s="8" t="s">
        <v>403</v>
      </c>
    </row>
    <row r="13" spans="1:15" x14ac:dyDescent="0.25">
      <c r="B13" s="2" t="s">
        <v>401</v>
      </c>
      <c r="G13" s="3" t="s">
        <v>12</v>
      </c>
      <c r="H13" s="7" t="s">
        <v>10</v>
      </c>
      <c r="I13" s="9" t="s">
        <v>399</v>
      </c>
    </row>
    <row r="14" spans="1:15" x14ac:dyDescent="0.25">
      <c r="B14" s="2" t="s">
        <v>402</v>
      </c>
      <c r="G14" s="3" t="s">
        <v>13</v>
      </c>
      <c r="H14" s="7" t="s">
        <v>10</v>
      </c>
      <c r="I14" s="106" t="s">
        <v>404</v>
      </c>
    </row>
    <row r="15" spans="1:15" x14ac:dyDescent="0.25">
      <c r="G15" s="3" t="s">
        <v>15</v>
      </c>
      <c r="H15" s="3" t="s">
        <v>55</v>
      </c>
      <c r="I15" s="201" t="s">
        <v>405</v>
      </c>
    </row>
    <row r="16" spans="1:15" x14ac:dyDescent="0.25">
      <c r="B16" s="200"/>
      <c r="C16" s="200"/>
      <c r="D16" s="200"/>
      <c r="I16" s="199"/>
      <c r="O16" s="2" t="s">
        <v>61</v>
      </c>
    </row>
    <row r="17" spans="1:9" x14ac:dyDescent="0.25">
      <c r="A17" s="2" t="s">
        <v>16</v>
      </c>
      <c r="B17" s="2" t="s">
        <v>43</v>
      </c>
    </row>
    <row r="18" spans="1:9" ht="16.5" thickBot="1" x14ac:dyDescent="0.3">
      <c r="F18" s="11"/>
    </row>
    <row r="19" spans="1:9" ht="20.100000000000001" customHeight="1" x14ac:dyDescent="0.25">
      <c r="A19" s="163" t="s">
        <v>18</v>
      </c>
      <c r="B19" s="164" t="s">
        <v>19</v>
      </c>
      <c r="C19" s="164" t="s">
        <v>20</v>
      </c>
      <c r="D19" s="164" t="s">
        <v>21</v>
      </c>
      <c r="E19" s="164" t="s">
        <v>22</v>
      </c>
      <c r="F19" s="164" t="s">
        <v>45</v>
      </c>
      <c r="G19" s="269" t="s">
        <v>25</v>
      </c>
      <c r="H19" s="270"/>
      <c r="I19" s="165" t="s">
        <v>26</v>
      </c>
    </row>
    <row r="20" spans="1:9" ht="55.5" customHeight="1" x14ac:dyDescent="0.25">
      <c r="A20" s="16">
        <v>1</v>
      </c>
      <c r="B20" s="198">
        <v>44603</v>
      </c>
      <c r="C20" s="197"/>
      <c r="D20" s="19" t="s">
        <v>406</v>
      </c>
      <c r="E20" s="63" t="s">
        <v>47</v>
      </c>
      <c r="F20" s="169">
        <v>1</v>
      </c>
      <c r="G20" s="220">
        <v>13000000</v>
      </c>
      <c r="H20" s="221"/>
      <c r="I20" s="196">
        <f>+G20</f>
        <v>13000000</v>
      </c>
    </row>
    <row r="21" spans="1:9" ht="25.5" customHeight="1" thickBot="1" x14ac:dyDescent="0.3">
      <c r="A21" s="226" t="s">
        <v>29</v>
      </c>
      <c r="B21" s="227"/>
      <c r="C21" s="227"/>
      <c r="D21" s="227"/>
      <c r="E21" s="227"/>
      <c r="F21" s="227"/>
      <c r="G21" s="227"/>
      <c r="H21" s="228"/>
      <c r="I21" s="24">
        <f>I20</f>
        <v>13000000</v>
      </c>
    </row>
    <row r="22" spans="1:9" x14ac:dyDescent="0.25">
      <c r="A22" s="229"/>
      <c r="B22" s="229"/>
      <c r="C22" s="229"/>
      <c r="D22" s="229"/>
      <c r="E22" s="188"/>
      <c r="F22" s="188"/>
      <c r="G22" s="28"/>
      <c r="H22" s="28"/>
      <c r="I22" s="25"/>
    </row>
    <row r="23" spans="1:9" x14ac:dyDescent="0.25">
      <c r="A23" s="188"/>
      <c r="B23" s="188"/>
      <c r="C23" s="188"/>
      <c r="D23" s="188"/>
      <c r="E23" s="188"/>
      <c r="F23" s="188"/>
      <c r="G23" s="29" t="s">
        <v>301</v>
      </c>
      <c r="H23" s="29"/>
      <c r="I23" s="25">
        <f>I21*1%</f>
        <v>130000</v>
      </c>
    </row>
    <row r="24" spans="1:9" ht="16.5" thickBot="1" x14ac:dyDescent="0.3">
      <c r="A24" s="188"/>
      <c r="B24" s="188"/>
      <c r="C24" s="188"/>
      <c r="D24" s="188"/>
      <c r="E24" s="188"/>
      <c r="F24" s="188"/>
      <c r="G24" s="32" t="s">
        <v>50</v>
      </c>
      <c r="H24" s="32"/>
      <c r="I24" s="33">
        <f>I21*2%</f>
        <v>260000</v>
      </c>
    </row>
    <row r="25" spans="1:9" x14ac:dyDescent="0.25">
      <c r="E25" s="1"/>
      <c r="F25" s="1"/>
      <c r="G25" s="34" t="s">
        <v>32</v>
      </c>
      <c r="H25" s="34"/>
      <c r="I25" s="35">
        <f>I21+I23-I24</f>
        <v>12870000</v>
      </c>
    </row>
    <row r="26" spans="1:9" x14ac:dyDescent="0.25">
      <c r="A26" s="1" t="s">
        <v>407</v>
      </c>
      <c r="E26" s="1"/>
      <c r="F26" s="1"/>
      <c r="G26" s="34"/>
      <c r="H26" s="34"/>
      <c r="I26" s="35"/>
    </row>
    <row r="27" spans="1:9" x14ac:dyDescent="0.25">
      <c r="A27" s="36"/>
      <c r="E27" s="1"/>
      <c r="F27" s="1"/>
      <c r="G27" s="34"/>
      <c r="H27" s="34"/>
      <c r="I27" s="35"/>
    </row>
    <row r="28" spans="1:9" x14ac:dyDescent="0.25">
      <c r="E28" s="1"/>
      <c r="F28" s="1"/>
      <c r="G28" s="34"/>
      <c r="H28" s="34"/>
      <c r="I28" s="35"/>
    </row>
    <row r="29" spans="1:9" x14ac:dyDescent="0.25">
      <c r="A29" s="195" t="s">
        <v>33</v>
      </c>
    </row>
    <row r="30" spans="1:9" x14ac:dyDescent="0.25">
      <c r="A30" s="192" t="s">
        <v>34</v>
      </c>
      <c r="B30" s="39"/>
      <c r="C30" s="39"/>
      <c r="D30" s="39"/>
      <c r="E30" s="11"/>
    </row>
    <row r="31" spans="1:9" x14ac:dyDescent="0.25">
      <c r="A31" s="194" t="s">
        <v>35</v>
      </c>
      <c r="B31" s="39"/>
      <c r="C31" s="39"/>
      <c r="D31" s="11"/>
      <c r="E31" s="11"/>
    </row>
    <row r="32" spans="1:9" x14ac:dyDescent="0.25">
      <c r="A32" s="193" t="s">
        <v>36</v>
      </c>
      <c r="B32" s="41"/>
      <c r="C32" s="41"/>
      <c r="D32" s="42"/>
      <c r="E32" s="11"/>
    </row>
    <row r="33" spans="1:9" x14ac:dyDescent="0.25">
      <c r="A33" s="192" t="s">
        <v>0</v>
      </c>
      <c r="B33" s="44"/>
      <c r="C33" s="44"/>
      <c r="D33" s="41"/>
      <c r="E33" s="11"/>
    </row>
    <row r="34" spans="1:9" x14ac:dyDescent="0.25">
      <c r="A34" s="65"/>
      <c r="B34" s="65"/>
      <c r="C34" s="65"/>
      <c r="D34" s="65"/>
    </row>
    <row r="35" spans="1:9" x14ac:dyDescent="0.25">
      <c r="A35" s="45"/>
      <c r="B35" s="45"/>
      <c r="C35" s="45"/>
      <c r="D35" s="46"/>
    </row>
    <row r="36" spans="1:9" x14ac:dyDescent="0.25">
      <c r="G36" s="47" t="s">
        <v>37</v>
      </c>
      <c r="H36" s="271" t="str">
        <f>+I13</f>
        <v xml:space="preserve"> 22 Februari 2022</v>
      </c>
      <c r="I36" s="271"/>
    </row>
    <row r="43" spans="1:9" x14ac:dyDescent="0.25">
      <c r="G43" s="233" t="s">
        <v>38</v>
      </c>
      <c r="H43" s="233"/>
      <c r="I43" s="233"/>
    </row>
  </sheetData>
  <mergeCells count="7">
    <mergeCell ref="H36:I36"/>
    <mergeCell ref="G43:I43"/>
    <mergeCell ref="A10:I10"/>
    <mergeCell ref="G19:H19"/>
    <mergeCell ref="G20:H20"/>
    <mergeCell ref="A21:H21"/>
    <mergeCell ref="A22:D22"/>
  </mergeCells>
  <pageMargins left="0.45" right="0.2" top="0.75" bottom="0.75" header="0.3" footer="0.3"/>
  <pageSetup paperSize="9" scale="90" orientation="portrait" horizontalDpi="4294967293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6" workbookViewId="0">
      <selection activeCell="J21" sqref="J21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410</v>
      </c>
    </row>
    <row r="13" spans="1:9" x14ac:dyDescent="0.25">
      <c r="G13" s="3" t="s">
        <v>12</v>
      </c>
      <c r="H13" s="7" t="s">
        <v>10</v>
      </c>
      <c r="I13" s="9" t="s">
        <v>274</v>
      </c>
    </row>
    <row r="14" spans="1:9" x14ac:dyDescent="0.25">
      <c r="G14" s="3" t="s">
        <v>13</v>
      </c>
      <c r="H14" s="7" t="s">
        <v>10</v>
      </c>
      <c r="I14" s="9" t="s">
        <v>408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409</v>
      </c>
    </row>
    <row r="17" spans="1:17" ht="16.5" thickBot="1" x14ac:dyDescent="0.3"/>
    <row r="18" spans="1:17" ht="20.100000000000001" customHeight="1" x14ac:dyDescent="0.25">
      <c r="A18" s="12" t="s">
        <v>18</v>
      </c>
      <c r="B18" s="208" t="s">
        <v>19</v>
      </c>
      <c r="C18" s="208" t="s">
        <v>20</v>
      </c>
      <c r="D18" s="208" t="s">
        <v>21</v>
      </c>
      <c r="E18" s="208" t="s">
        <v>22</v>
      </c>
      <c r="F18" s="206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44608</v>
      </c>
      <c r="C19" s="53">
        <v>403073</v>
      </c>
      <c r="D19" s="63" t="s">
        <v>74</v>
      </c>
      <c r="E19" s="63" t="s">
        <v>75</v>
      </c>
      <c r="F19" s="56">
        <v>54</v>
      </c>
      <c r="G19" s="220">
        <v>1138614</v>
      </c>
      <c r="H19" s="221"/>
      <c r="I19" s="224">
        <f>G19</f>
        <v>1138614</v>
      </c>
    </row>
    <row r="20" spans="1:17" ht="53.25" customHeight="1" x14ac:dyDescent="0.25">
      <c r="A20" s="16">
        <v>2</v>
      </c>
      <c r="B20" s="52">
        <v>44608</v>
      </c>
      <c r="C20" s="53">
        <v>403074</v>
      </c>
      <c r="D20" s="63" t="s">
        <v>77</v>
      </c>
      <c r="E20" s="63" t="s">
        <v>75</v>
      </c>
      <c r="F20" s="56">
        <v>43</v>
      </c>
      <c r="G20" s="222"/>
      <c r="H20" s="223"/>
      <c r="I20" s="225"/>
      <c r="K20" s="2">
        <f>1150000/1.01</f>
        <v>1138613.8613861387</v>
      </c>
    </row>
    <row r="21" spans="1:17" ht="53.25" customHeight="1" x14ac:dyDescent="0.25">
      <c r="A21" s="16">
        <v>3</v>
      </c>
      <c r="B21" s="52">
        <v>44608</v>
      </c>
      <c r="C21" s="53">
        <v>403075</v>
      </c>
      <c r="D21" s="63" t="s">
        <v>76</v>
      </c>
      <c r="E21" s="63" t="s">
        <v>75</v>
      </c>
      <c r="F21" s="56">
        <v>22</v>
      </c>
      <c r="G21" s="230"/>
      <c r="H21" s="231"/>
      <c r="I21" s="232"/>
      <c r="K21" s="2">
        <f>1150000/1.01</f>
        <v>1138613.8613861387</v>
      </c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1138614</v>
      </c>
    </row>
    <row r="23" spans="1:17" x14ac:dyDescent="0.25">
      <c r="A23" s="229"/>
      <c r="B23" s="229"/>
      <c r="C23" s="207"/>
      <c r="D23" s="207"/>
      <c r="E23" s="207"/>
      <c r="F23" s="207"/>
      <c r="G23" s="28"/>
      <c r="H23" s="28"/>
      <c r="I23" s="25"/>
    </row>
    <row r="24" spans="1:17" x14ac:dyDescent="0.25">
      <c r="A24" s="207"/>
      <c r="B24" s="207"/>
      <c r="C24" s="207"/>
      <c r="D24" s="207"/>
      <c r="E24" s="207"/>
      <c r="F24" s="207"/>
      <c r="G24" s="29" t="s">
        <v>30</v>
      </c>
      <c r="H24" s="26" t="e">
        <f>#REF!*1%</f>
        <v>#REF!</v>
      </c>
      <c r="I24" s="25">
        <f>I22*1%</f>
        <v>11386.14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22772.28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1127227.8599999999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71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23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I19:I21"/>
    <mergeCell ref="G19:H21"/>
    <mergeCell ref="A10:I10"/>
    <mergeCell ref="G18:H18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3" workbookViewId="0">
      <selection activeCell="D19" sqref="D19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411</v>
      </c>
    </row>
    <row r="13" spans="1:9" x14ac:dyDescent="0.25">
      <c r="G13" s="3" t="s">
        <v>12</v>
      </c>
      <c r="H13" s="7" t="s">
        <v>10</v>
      </c>
      <c r="I13" s="9" t="s">
        <v>274</v>
      </c>
    </row>
    <row r="14" spans="1:9" x14ac:dyDescent="0.25">
      <c r="G14" s="3" t="s">
        <v>13</v>
      </c>
      <c r="H14" s="7" t="s">
        <v>10</v>
      </c>
      <c r="I14" s="9" t="s">
        <v>408</v>
      </c>
    </row>
    <row r="15" spans="1:9" x14ac:dyDescent="0.25">
      <c r="G15" s="3" t="s">
        <v>54</v>
      </c>
      <c r="H15" s="7" t="s">
        <v>55</v>
      </c>
      <c r="I15" s="2" t="s">
        <v>316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412</v>
      </c>
    </row>
    <row r="17" spans="1:17" ht="16.5" thickBot="1" x14ac:dyDescent="0.3"/>
    <row r="18" spans="1:17" ht="20.100000000000001" customHeight="1" x14ac:dyDescent="0.25">
      <c r="A18" s="12" t="s">
        <v>18</v>
      </c>
      <c r="B18" s="208" t="s">
        <v>19</v>
      </c>
      <c r="C18" s="208" t="s">
        <v>20</v>
      </c>
      <c r="D18" s="208" t="s">
        <v>21</v>
      </c>
      <c r="E18" s="208" t="s">
        <v>22</v>
      </c>
      <c r="F18" s="206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44608</v>
      </c>
      <c r="C19" s="53">
        <v>403076</v>
      </c>
      <c r="D19" s="63" t="s">
        <v>318</v>
      </c>
      <c r="E19" s="63" t="s">
        <v>320</v>
      </c>
      <c r="F19" s="56">
        <v>53</v>
      </c>
      <c r="G19" s="220">
        <v>3118812</v>
      </c>
      <c r="H19" s="221"/>
      <c r="I19" s="224">
        <f>G19</f>
        <v>3118812</v>
      </c>
    </row>
    <row r="20" spans="1:17" ht="53.25" customHeight="1" x14ac:dyDescent="0.25">
      <c r="A20" s="16">
        <v>2</v>
      </c>
      <c r="B20" s="52">
        <v>44608</v>
      </c>
      <c r="C20" s="53">
        <v>403078</v>
      </c>
      <c r="D20" s="63" t="s">
        <v>319</v>
      </c>
      <c r="E20" s="63" t="s">
        <v>320</v>
      </c>
      <c r="F20" s="63">
        <v>27</v>
      </c>
      <c r="G20" s="222"/>
      <c r="H20" s="223"/>
      <c r="I20" s="225"/>
      <c r="L20" s="2">
        <f>3150000/1.01</f>
        <v>3118811.8811881188</v>
      </c>
    </row>
    <row r="21" spans="1:17" ht="53.25" customHeight="1" x14ac:dyDescent="0.25">
      <c r="A21" s="16">
        <v>3</v>
      </c>
      <c r="B21" s="52">
        <v>44608</v>
      </c>
      <c r="C21" s="53">
        <v>403077</v>
      </c>
      <c r="D21" s="63" t="s">
        <v>388</v>
      </c>
      <c r="E21" s="63" t="s">
        <v>320</v>
      </c>
      <c r="F21" s="63">
        <v>44</v>
      </c>
      <c r="G21" s="230"/>
      <c r="H21" s="231"/>
      <c r="I21" s="232"/>
      <c r="L21" s="2">
        <f>3150000/1.01</f>
        <v>3118811.8811881188</v>
      </c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3118812</v>
      </c>
    </row>
    <row r="23" spans="1:17" x14ac:dyDescent="0.25">
      <c r="A23" s="229"/>
      <c r="B23" s="229"/>
      <c r="C23" s="207"/>
      <c r="D23" s="207"/>
      <c r="E23" s="207"/>
      <c r="F23" s="207"/>
      <c r="G23" s="28"/>
      <c r="H23" s="28"/>
      <c r="I23" s="25"/>
    </row>
    <row r="24" spans="1:17" x14ac:dyDescent="0.25">
      <c r="A24" s="207"/>
      <c r="B24" s="207"/>
      <c r="C24" s="207"/>
      <c r="D24" s="207"/>
      <c r="E24" s="207"/>
      <c r="F24" s="207"/>
      <c r="G24" s="29" t="s">
        <v>30</v>
      </c>
      <c r="H24" s="26" t="e">
        <f>#REF!*1%</f>
        <v>#REF!</v>
      </c>
      <c r="I24" s="25">
        <f>I22*1%</f>
        <v>31188.12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62376.24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3087623.88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321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23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I19:I21"/>
    <mergeCell ref="G19:H21"/>
    <mergeCell ref="A10:I10"/>
    <mergeCell ref="G18:H18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20" workbookViewId="0">
      <selection activeCell="K28" sqref="K28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413</v>
      </c>
    </row>
    <row r="13" spans="1:9" x14ac:dyDescent="0.25">
      <c r="G13" s="3" t="s">
        <v>12</v>
      </c>
      <c r="H13" s="7" t="s">
        <v>10</v>
      </c>
      <c r="I13" s="9" t="s">
        <v>274</v>
      </c>
    </row>
    <row r="14" spans="1:9" x14ac:dyDescent="0.25">
      <c r="G14" s="3" t="s">
        <v>13</v>
      </c>
      <c r="H14" s="7" t="s">
        <v>10</v>
      </c>
      <c r="I14" s="9" t="s">
        <v>408</v>
      </c>
    </row>
    <row r="15" spans="1:9" x14ac:dyDescent="0.25">
      <c r="G15" s="3" t="s">
        <v>54</v>
      </c>
      <c r="H15" s="7" t="s">
        <v>55</v>
      </c>
      <c r="I15" s="2" t="s">
        <v>316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414</v>
      </c>
    </row>
    <row r="17" spans="1:17" ht="16.5" thickBot="1" x14ac:dyDescent="0.3"/>
    <row r="18" spans="1:17" ht="20.100000000000001" customHeight="1" x14ac:dyDescent="0.25">
      <c r="A18" s="12" t="s">
        <v>18</v>
      </c>
      <c r="B18" s="208" t="s">
        <v>19</v>
      </c>
      <c r="C18" s="208" t="s">
        <v>20</v>
      </c>
      <c r="D18" s="208" t="s">
        <v>21</v>
      </c>
      <c r="E18" s="208" t="s">
        <v>22</v>
      </c>
      <c r="F18" s="206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44610</v>
      </c>
      <c r="C19" s="53">
        <v>403083</v>
      </c>
      <c r="D19" s="63" t="s">
        <v>288</v>
      </c>
      <c r="E19" s="63" t="s">
        <v>415</v>
      </c>
      <c r="F19" s="56">
        <v>85</v>
      </c>
      <c r="G19" s="220">
        <v>2029703</v>
      </c>
      <c r="H19" s="221"/>
      <c r="I19" s="224">
        <f>G19</f>
        <v>2029703</v>
      </c>
    </row>
    <row r="20" spans="1:17" ht="53.25" customHeight="1" x14ac:dyDescent="0.25">
      <c r="A20" s="16">
        <v>2</v>
      </c>
      <c r="B20" s="52">
        <v>44610</v>
      </c>
      <c r="C20" s="53">
        <v>403082</v>
      </c>
      <c r="D20" s="63" t="s">
        <v>416</v>
      </c>
      <c r="E20" s="63" t="s">
        <v>67</v>
      </c>
      <c r="F20" s="21">
        <v>52</v>
      </c>
      <c r="G20" s="222"/>
      <c r="H20" s="223"/>
      <c r="I20" s="225"/>
      <c r="L20" s="2">
        <f>2050000/1.01</f>
        <v>2029702.9702970297</v>
      </c>
    </row>
    <row r="21" spans="1:17" ht="53.25" customHeight="1" x14ac:dyDescent="0.25">
      <c r="A21" s="16">
        <v>3</v>
      </c>
      <c r="B21" s="52">
        <v>44610</v>
      </c>
      <c r="C21" s="53">
        <v>403084</v>
      </c>
      <c r="D21" s="63" t="s">
        <v>417</v>
      </c>
      <c r="E21" s="63" t="s">
        <v>67</v>
      </c>
      <c r="F21" s="21">
        <v>24</v>
      </c>
      <c r="G21" s="230"/>
      <c r="H21" s="231"/>
      <c r="I21" s="232"/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2029703</v>
      </c>
    </row>
    <row r="23" spans="1:17" x14ac:dyDescent="0.25">
      <c r="A23" s="229"/>
      <c r="B23" s="229"/>
      <c r="C23" s="207"/>
      <c r="D23" s="207"/>
      <c r="E23" s="207"/>
      <c r="F23" s="207"/>
      <c r="G23" s="28"/>
      <c r="H23" s="28"/>
      <c r="I23" s="25"/>
    </row>
    <row r="24" spans="1:17" x14ac:dyDescent="0.25">
      <c r="A24" s="207"/>
      <c r="B24" s="207"/>
      <c r="C24" s="207"/>
      <c r="D24" s="207"/>
      <c r="E24" s="207"/>
      <c r="F24" s="207"/>
      <c r="G24" s="29" t="s">
        <v>30</v>
      </c>
      <c r="H24" s="26" t="e">
        <f>#REF!*1%</f>
        <v>#REF!</v>
      </c>
      <c r="I24" s="25">
        <f>I22*1%</f>
        <v>20297.03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40594.06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2009405.97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289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23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A10:I10"/>
    <mergeCell ref="G18:H18"/>
    <mergeCell ref="G19:H21"/>
    <mergeCell ref="I19:I21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0" workbookViewId="0">
      <selection activeCell="I13" sqref="I13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418</v>
      </c>
    </row>
    <row r="13" spans="1:9" x14ac:dyDescent="0.25">
      <c r="G13" s="3" t="s">
        <v>12</v>
      </c>
      <c r="H13" s="7" t="s">
        <v>10</v>
      </c>
      <c r="I13" s="9" t="s">
        <v>42</v>
      </c>
    </row>
    <row r="14" spans="1:9" x14ac:dyDescent="0.25">
      <c r="G14" s="3" t="s">
        <v>13</v>
      </c>
      <c r="H14" s="7" t="s">
        <v>10</v>
      </c>
      <c r="I14" s="9" t="s">
        <v>419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420</v>
      </c>
    </row>
    <row r="17" spans="1:17" ht="16.5" thickBot="1" x14ac:dyDescent="0.3"/>
    <row r="18" spans="1:17" ht="20.100000000000001" customHeight="1" x14ac:dyDescent="0.25">
      <c r="A18" s="12" t="s">
        <v>18</v>
      </c>
      <c r="B18" s="211" t="s">
        <v>19</v>
      </c>
      <c r="C18" s="211" t="s">
        <v>20</v>
      </c>
      <c r="D18" s="211" t="s">
        <v>21</v>
      </c>
      <c r="E18" s="211" t="s">
        <v>22</v>
      </c>
      <c r="F18" s="209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44614</v>
      </c>
      <c r="C19" s="53">
        <v>403086</v>
      </c>
      <c r="D19" s="63" t="s">
        <v>57</v>
      </c>
      <c r="E19" s="63" t="s">
        <v>58</v>
      </c>
      <c r="F19" s="56">
        <v>14</v>
      </c>
      <c r="G19" s="220">
        <v>1138614</v>
      </c>
      <c r="H19" s="221"/>
      <c r="I19" s="224">
        <f>G19</f>
        <v>1138614</v>
      </c>
    </row>
    <row r="20" spans="1:17" ht="53.25" customHeight="1" x14ac:dyDescent="0.25">
      <c r="A20" s="16">
        <v>2</v>
      </c>
      <c r="B20" s="52">
        <v>44614</v>
      </c>
      <c r="C20" s="53">
        <v>403085</v>
      </c>
      <c r="D20" s="63" t="s">
        <v>59</v>
      </c>
      <c r="E20" s="63" t="s">
        <v>58</v>
      </c>
      <c r="F20" s="56">
        <v>34</v>
      </c>
      <c r="G20" s="222"/>
      <c r="H20" s="223"/>
      <c r="I20" s="225"/>
      <c r="L20" s="2">
        <f>1150000/1.01</f>
        <v>1138613.8613861387</v>
      </c>
    </row>
    <row r="21" spans="1:17" ht="53.25" customHeight="1" x14ac:dyDescent="0.25">
      <c r="A21" s="16">
        <v>3</v>
      </c>
      <c r="B21" s="52">
        <v>44614</v>
      </c>
      <c r="C21" s="53">
        <v>403087</v>
      </c>
      <c r="D21" s="63" t="s">
        <v>292</v>
      </c>
      <c r="E21" s="63" t="s">
        <v>58</v>
      </c>
      <c r="F21" s="56">
        <v>36</v>
      </c>
      <c r="G21" s="230"/>
      <c r="H21" s="231"/>
      <c r="I21" s="232"/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1138614</v>
      </c>
    </row>
    <row r="23" spans="1:17" x14ac:dyDescent="0.25">
      <c r="A23" s="229"/>
      <c r="B23" s="229"/>
      <c r="C23" s="210"/>
      <c r="D23" s="210"/>
      <c r="E23" s="210"/>
      <c r="F23" s="210"/>
      <c r="G23" s="28"/>
      <c r="H23" s="28"/>
      <c r="I23" s="25"/>
    </row>
    <row r="24" spans="1:17" x14ac:dyDescent="0.25">
      <c r="A24" s="210"/>
      <c r="B24" s="210"/>
      <c r="C24" s="210"/>
      <c r="D24" s="210"/>
      <c r="E24" s="210"/>
      <c r="F24" s="210"/>
      <c r="G24" s="29" t="s">
        <v>30</v>
      </c>
      <c r="H24" s="26" t="e">
        <f>#REF!*1%</f>
        <v>#REF!</v>
      </c>
      <c r="I24" s="25">
        <f>I22*1%</f>
        <v>11386.14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22772.28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1127227.8599999999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71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24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A10:I10"/>
    <mergeCell ref="G18:H18"/>
    <mergeCell ref="G19:H21"/>
    <mergeCell ref="I19:I21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3"/>
  <sheetViews>
    <sheetView topLeftCell="A10" workbookViewId="0">
      <selection activeCell="I21" sqref="I21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421</v>
      </c>
    </row>
    <row r="13" spans="1:9" x14ac:dyDescent="0.25">
      <c r="G13" s="3" t="s">
        <v>12</v>
      </c>
      <c r="H13" s="7" t="s">
        <v>10</v>
      </c>
      <c r="I13" s="9" t="s">
        <v>42</v>
      </c>
    </row>
    <row r="14" spans="1:9" x14ac:dyDescent="0.25">
      <c r="G14" s="3" t="s">
        <v>13</v>
      </c>
      <c r="H14" s="7" t="s">
        <v>10</v>
      </c>
      <c r="I14" s="9" t="s">
        <v>419</v>
      </c>
    </row>
    <row r="15" spans="1:9" x14ac:dyDescent="0.25">
      <c r="G15" s="3" t="s">
        <v>54</v>
      </c>
      <c r="H15" s="7" t="s">
        <v>55</v>
      </c>
      <c r="I15" s="2" t="s">
        <v>316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422</v>
      </c>
    </row>
    <row r="17" spans="1:17" ht="16.5" thickBot="1" x14ac:dyDescent="0.3"/>
    <row r="18" spans="1:17" ht="20.100000000000001" customHeight="1" x14ac:dyDescent="0.25">
      <c r="A18" s="12" t="s">
        <v>18</v>
      </c>
      <c r="B18" s="211" t="s">
        <v>19</v>
      </c>
      <c r="C18" s="211" t="s">
        <v>20</v>
      </c>
      <c r="D18" s="211" t="s">
        <v>21</v>
      </c>
      <c r="E18" s="211" t="s">
        <v>22</v>
      </c>
      <c r="F18" s="209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44608</v>
      </c>
      <c r="C19" s="53">
        <v>403079</v>
      </c>
      <c r="D19" s="63" t="s">
        <v>423</v>
      </c>
      <c r="E19" s="63" t="s">
        <v>424</v>
      </c>
      <c r="F19" s="56">
        <v>92</v>
      </c>
      <c r="G19" s="220">
        <v>3118812</v>
      </c>
      <c r="H19" s="221"/>
      <c r="I19" s="224">
        <f>G19</f>
        <v>3118812</v>
      </c>
    </row>
    <row r="20" spans="1:17" ht="53.25" customHeight="1" x14ac:dyDescent="0.25">
      <c r="A20" s="16">
        <v>2</v>
      </c>
      <c r="B20" s="52">
        <v>44608</v>
      </c>
      <c r="C20" s="53">
        <v>403081</v>
      </c>
      <c r="D20" s="63" t="s">
        <v>425</v>
      </c>
      <c r="E20" s="63" t="s">
        <v>426</v>
      </c>
      <c r="F20" s="56">
        <v>65</v>
      </c>
      <c r="G20" s="222"/>
      <c r="H20" s="223"/>
      <c r="I20" s="225"/>
      <c r="L20" s="2">
        <f>3150000/1.01</f>
        <v>3118811.8811881188</v>
      </c>
    </row>
    <row r="21" spans="1:17" ht="25.5" customHeight="1" thickBot="1" x14ac:dyDescent="0.3">
      <c r="A21" s="226" t="s">
        <v>29</v>
      </c>
      <c r="B21" s="227"/>
      <c r="C21" s="227"/>
      <c r="D21" s="227"/>
      <c r="E21" s="227"/>
      <c r="F21" s="227"/>
      <c r="G21" s="227"/>
      <c r="H21" s="228"/>
      <c r="I21" s="24">
        <f>SUM(I19)</f>
        <v>3118812</v>
      </c>
    </row>
    <row r="22" spans="1:17" x14ac:dyDescent="0.25">
      <c r="A22" s="229"/>
      <c r="B22" s="229"/>
      <c r="C22" s="210"/>
      <c r="D22" s="210"/>
      <c r="E22" s="210"/>
      <c r="F22" s="210"/>
      <c r="G22" s="28"/>
      <c r="H22" s="28"/>
      <c r="I22" s="25"/>
    </row>
    <row r="23" spans="1:17" x14ac:dyDescent="0.25">
      <c r="A23" s="210"/>
      <c r="B23" s="210"/>
      <c r="C23" s="210"/>
      <c r="D23" s="210"/>
      <c r="E23" s="210"/>
      <c r="F23" s="210"/>
      <c r="G23" s="29" t="s">
        <v>30</v>
      </c>
      <c r="H23" s="26" t="e">
        <f>#REF!*1%</f>
        <v>#REF!</v>
      </c>
      <c r="I23" s="25">
        <f>I21*1%</f>
        <v>31188.12</v>
      </c>
    </row>
    <row r="24" spans="1:17" ht="16.5" thickBot="1" x14ac:dyDescent="0.3">
      <c r="E24" s="1"/>
      <c r="F24" s="1"/>
      <c r="G24" s="64" t="s">
        <v>50</v>
      </c>
      <c r="H24" s="33">
        <v>0</v>
      </c>
      <c r="I24" s="33">
        <f>I21*2%</f>
        <v>62376.24</v>
      </c>
      <c r="Q24" s="2" t="s">
        <v>61</v>
      </c>
    </row>
    <row r="25" spans="1:17" x14ac:dyDescent="0.25">
      <c r="E25" s="1"/>
      <c r="F25" s="1"/>
      <c r="G25" s="34" t="s">
        <v>32</v>
      </c>
      <c r="H25" s="35" t="e">
        <f>H21+H23</f>
        <v>#REF!</v>
      </c>
      <c r="I25" s="35">
        <f>I21+I23-I24</f>
        <v>3087623.88</v>
      </c>
    </row>
    <row r="26" spans="1:17" x14ac:dyDescent="0.25">
      <c r="E26" s="1"/>
      <c r="F26" s="1"/>
      <c r="G26" s="34"/>
      <c r="H26" s="35"/>
      <c r="I26" s="35"/>
    </row>
    <row r="27" spans="1:17" x14ac:dyDescent="0.25">
      <c r="A27" s="1" t="s">
        <v>321</v>
      </c>
      <c r="D27" s="1"/>
      <c r="E27" s="1"/>
      <c r="F27" s="1"/>
      <c r="G27" s="34"/>
      <c r="H27" s="34"/>
      <c r="I27" s="35"/>
    </row>
    <row r="28" spans="1:17" x14ac:dyDescent="0.25">
      <c r="A28" s="36"/>
      <c r="D28" s="1"/>
      <c r="E28" s="1"/>
      <c r="F28" s="1"/>
      <c r="G28" s="34"/>
      <c r="H28" s="34"/>
      <c r="I28" s="35"/>
    </row>
    <row r="29" spans="1:17" x14ac:dyDescent="0.25">
      <c r="D29" s="1"/>
      <c r="E29" s="1"/>
      <c r="F29" s="1"/>
      <c r="G29" s="34"/>
      <c r="H29" s="34"/>
      <c r="I29" s="35"/>
    </row>
    <row r="30" spans="1:17" x14ac:dyDescent="0.25">
      <c r="A30" s="37" t="s">
        <v>33</v>
      </c>
    </row>
    <row r="31" spans="1:17" x14ac:dyDescent="0.25">
      <c r="A31" s="38" t="s">
        <v>34</v>
      </c>
      <c r="B31" s="39"/>
      <c r="C31" s="39"/>
      <c r="D31" s="11"/>
      <c r="E31" s="11"/>
      <c r="F31" s="11"/>
    </row>
    <row r="32" spans="1:17" x14ac:dyDescent="0.25">
      <c r="A32" s="38" t="s">
        <v>35</v>
      </c>
      <c r="B32" s="39"/>
      <c r="C32" s="39"/>
      <c r="D32" s="11"/>
      <c r="E32" s="11"/>
      <c r="F32" s="11"/>
    </row>
    <row r="33" spans="1:9" x14ac:dyDescent="0.25">
      <c r="A33" s="40" t="s">
        <v>36</v>
      </c>
      <c r="B33" s="41"/>
      <c r="C33" s="41"/>
      <c r="D33" s="11"/>
      <c r="E33" s="11"/>
      <c r="F33" s="11"/>
    </row>
    <row r="34" spans="1:9" x14ac:dyDescent="0.25">
      <c r="A34" s="43" t="s">
        <v>0</v>
      </c>
      <c r="B34" s="44"/>
      <c r="C34" s="44"/>
      <c r="D34" s="11"/>
      <c r="E34" s="11"/>
      <c r="F34" s="11"/>
    </row>
    <row r="35" spans="1:9" x14ac:dyDescent="0.25">
      <c r="A35" s="65"/>
      <c r="B35" s="65"/>
      <c r="C35" s="65"/>
    </row>
    <row r="36" spans="1:9" x14ac:dyDescent="0.25">
      <c r="A36" s="45"/>
      <c r="B36" s="45"/>
      <c r="C36" s="45"/>
    </row>
    <row r="37" spans="1:9" x14ac:dyDescent="0.25">
      <c r="G37" s="47" t="s">
        <v>52</v>
      </c>
      <c r="H37" s="212" t="str">
        <f>+I13</f>
        <v xml:space="preserve"> 24 Februari 2022</v>
      </c>
      <c r="I37" s="213"/>
    </row>
    <row r="40" spans="1:9" ht="18" customHeight="1" x14ac:dyDescent="0.25"/>
    <row r="41" spans="1:9" ht="17.25" customHeight="1" x14ac:dyDescent="0.25"/>
    <row r="43" spans="1:9" x14ac:dyDescent="0.25">
      <c r="G43" s="214" t="s">
        <v>38</v>
      </c>
      <c r="H43" s="214"/>
      <c r="I43" s="214"/>
    </row>
  </sheetData>
  <mergeCells count="8">
    <mergeCell ref="H37:I37"/>
    <mergeCell ref="G43:I43"/>
    <mergeCell ref="A10:I10"/>
    <mergeCell ref="G18:H18"/>
    <mergeCell ref="G19:H20"/>
    <mergeCell ref="I19:I20"/>
    <mergeCell ref="A21:H21"/>
    <mergeCell ref="A22:B22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4"/>
  <sheetViews>
    <sheetView topLeftCell="A16" workbookViewId="0">
      <selection activeCell="I19" sqref="I19:I21"/>
    </sheetView>
  </sheetViews>
  <sheetFormatPr defaultRowHeight="15.75" x14ac:dyDescent="0.25"/>
  <cols>
    <col min="1" max="1" width="6.42578125" style="2" customWidth="1"/>
    <col min="2" max="2" width="11.5703125" style="2" customWidth="1"/>
    <col min="3" max="3" width="9.28515625" style="2" customWidth="1"/>
    <col min="4" max="4" width="28" style="2" customWidth="1"/>
    <col min="5" max="5" width="14.85546875" style="2" customWidth="1"/>
    <col min="6" max="6" width="6.28515625" style="2" customWidth="1"/>
    <col min="7" max="7" width="14.140625" style="3" bestFit="1" customWidth="1"/>
    <col min="8" max="8" width="1.5703125" style="3" customWidth="1"/>
    <col min="9" max="9" width="18.42578125" style="2" customWidth="1"/>
    <col min="10" max="16384" width="9.140625" style="2"/>
  </cols>
  <sheetData>
    <row r="2" spans="1:9" x14ac:dyDescent="0.25">
      <c r="A2" s="1" t="s">
        <v>0</v>
      </c>
    </row>
    <row r="3" spans="1:9" x14ac:dyDescent="0.25">
      <c r="A3" s="4" t="s">
        <v>1</v>
      </c>
    </row>
    <row r="4" spans="1:9" x14ac:dyDescent="0.25">
      <c r="A4" s="4" t="s">
        <v>2</v>
      </c>
    </row>
    <row r="5" spans="1:9" x14ac:dyDescent="0.25">
      <c r="A5" s="4" t="s">
        <v>3</v>
      </c>
    </row>
    <row r="6" spans="1:9" x14ac:dyDescent="0.25">
      <c r="A6" s="4" t="s">
        <v>4</v>
      </c>
    </row>
    <row r="7" spans="1:9" x14ac:dyDescent="0.25">
      <c r="A7" s="4" t="s">
        <v>5</v>
      </c>
    </row>
    <row r="9" spans="1:9" ht="16.5" thickBot="1" x14ac:dyDescent="0.3">
      <c r="A9" s="48"/>
      <c r="B9" s="48"/>
      <c r="C9" s="48"/>
      <c r="D9" s="48"/>
      <c r="E9" s="48"/>
      <c r="F9" s="48"/>
      <c r="G9" s="49"/>
      <c r="H9" s="49"/>
      <c r="I9" s="48"/>
    </row>
    <row r="10" spans="1:9" ht="23.25" customHeight="1" thickBot="1" x14ac:dyDescent="0.3">
      <c r="A10" s="215" t="s">
        <v>6</v>
      </c>
      <c r="B10" s="216"/>
      <c r="C10" s="216"/>
      <c r="D10" s="216"/>
      <c r="E10" s="216"/>
      <c r="F10" s="216"/>
      <c r="G10" s="216"/>
      <c r="H10" s="216"/>
      <c r="I10" s="217"/>
    </row>
    <row r="12" spans="1:9" x14ac:dyDescent="0.25">
      <c r="A12" s="2" t="s">
        <v>7</v>
      </c>
      <c r="B12" s="2" t="s">
        <v>53</v>
      </c>
      <c r="G12" s="3" t="s">
        <v>9</v>
      </c>
      <c r="H12" s="7" t="s">
        <v>10</v>
      </c>
      <c r="I12" s="8" t="s">
        <v>427</v>
      </c>
    </row>
    <row r="13" spans="1:9" x14ac:dyDescent="0.25">
      <c r="G13" s="3" t="s">
        <v>12</v>
      </c>
      <c r="H13" s="7" t="s">
        <v>10</v>
      </c>
      <c r="I13" s="9" t="s">
        <v>42</v>
      </c>
    </row>
    <row r="14" spans="1:9" x14ac:dyDescent="0.25">
      <c r="G14" s="3" t="s">
        <v>13</v>
      </c>
      <c r="H14" s="7" t="s">
        <v>10</v>
      </c>
      <c r="I14" s="9" t="s">
        <v>419</v>
      </c>
    </row>
    <row r="15" spans="1:9" x14ac:dyDescent="0.25">
      <c r="G15" s="3" t="s">
        <v>54</v>
      </c>
      <c r="H15" s="7" t="s">
        <v>55</v>
      </c>
      <c r="I15" s="2" t="s">
        <v>56</v>
      </c>
    </row>
    <row r="16" spans="1:9" x14ac:dyDescent="0.25">
      <c r="A16" s="2" t="s">
        <v>16</v>
      </c>
      <c r="B16" s="8" t="s">
        <v>43</v>
      </c>
      <c r="C16" s="8"/>
      <c r="G16" s="3" t="s">
        <v>15</v>
      </c>
      <c r="H16" s="7" t="s">
        <v>55</v>
      </c>
      <c r="I16" s="10" t="s">
        <v>428</v>
      </c>
    </row>
    <row r="17" spans="1:17" ht="16.5" thickBot="1" x14ac:dyDescent="0.3"/>
    <row r="18" spans="1:17" ht="20.100000000000001" customHeight="1" x14ac:dyDescent="0.25">
      <c r="A18" s="12" t="s">
        <v>18</v>
      </c>
      <c r="B18" s="211" t="s">
        <v>19</v>
      </c>
      <c r="C18" s="211" t="s">
        <v>20</v>
      </c>
      <c r="D18" s="211" t="s">
        <v>21</v>
      </c>
      <c r="E18" s="211" t="s">
        <v>22</v>
      </c>
      <c r="F18" s="209" t="s">
        <v>23</v>
      </c>
      <c r="G18" s="218" t="s">
        <v>25</v>
      </c>
      <c r="H18" s="219"/>
      <c r="I18" s="15" t="s">
        <v>26</v>
      </c>
    </row>
    <row r="19" spans="1:17" ht="53.25" customHeight="1" x14ac:dyDescent="0.25">
      <c r="A19" s="16">
        <v>1</v>
      </c>
      <c r="B19" s="52">
        <v>44615</v>
      </c>
      <c r="C19" s="53">
        <v>403088</v>
      </c>
      <c r="D19" s="63" t="s">
        <v>74</v>
      </c>
      <c r="E19" s="63" t="s">
        <v>75</v>
      </c>
      <c r="F19" s="56">
        <v>65</v>
      </c>
      <c r="G19" s="220">
        <v>1138614</v>
      </c>
      <c r="H19" s="221"/>
      <c r="I19" s="224">
        <f>G19</f>
        <v>1138614</v>
      </c>
    </row>
    <row r="20" spans="1:17" ht="53.25" customHeight="1" x14ac:dyDescent="0.25">
      <c r="A20" s="16">
        <v>2</v>
      </c>
      <c r="B20" s="52">
        <v>44615</v>
      </c>
      <c r="C20" s="53">
        <v>403090</v>
      </c>
      <c r="D20" s="63" t="s">
        <v>77</v>
      </c>
      <c r="E20" s="63" t="s">
        <v>75</v>
      </c>
      <c r="F20" s="56">
        <v>43</v>
      </c>
      <c r="G20" s="222"/>
      <c r="H20" s="223"/>
      <c r="I20" s="225"/>
      <c r="K20" s="2">
        <f>1150000/1.01</f>
        <v>1138613.8613861387</v>
      </c>
    </row>
    <row r="21" spans="1:17" ht="53.25" customHeight="1" x14ac:dyDescent="0.25">
      <c r="A21" s="16">
        <v>3</v>
      </c>
      <c r="B21" s="52">
        <v>44615</v>
      </c>
      <c r="C21" s="53">
        <v>403089</v>
      </c>
      <c r="D21" s="63" t="s">
        <v>76</v>
      </c>
      <c r="E21" s="63" t="s">
        <v>75</v>
      </c>
      <c r="F21" s="56">
        <v>82</v>
      </c>
      <c r="G21" s="230"/>
      <c r="H21" s="231"/>
      <c r="I21" s="232"/>
      <c r="K21" s="2">
        <f>1150000/1.01</f>
        <v>1138613.8613861387</v>
      </c>
    </row>
    <row r="22" spans="1:17" ht="25.5" customHeight="1" thickBot="1" x14ac:dyDescent="0.3">
      <c r="A22" s="226" t="s">
        <v>29</v>
      </c>
      <c r="B22" s="227"/>
      <c r="C22" s="227"/>
      <c r="D22" s="227"/>
      <c r="E22" s="227"/>
      <c r="F22" s="227"/>
      <c r="G22" s="227"/>
      <c r="H22" s="228"/>
      <c r="I22" s="24">
        <f>SUM(I19)</f>
        <v>1138614</v>
      </c>
    </row>
    <row r="23" spans="1:17" x14ac:dyDescent="0.25">
      <c r="A23" s="229"/>
      <c r="B23" s="229"/>
      <c r="C23" s="210"/>
      <c r="D23" s="210"/>
      <c r="E23" s="210"/>
      <c r="F23" s="210"/>
      <c r="G23" s="28"/>
      <c r="H23" s="28"/>
      <c r="I23" s="25"/>
    </row>
    <row r="24" spans="1:17" x14ac:dyDescent="0.25">
      <c r="A24" s="210"/>
      <c r="B24" s="210"/>
      <c r="C24" s="210"/>
      <c r="D24" s="210"/>
      <c r="E24" s="210"/>
      <c r="F24" s="210"/>
      <c r="G24" s="29" t="s">
        <v>30</v>
      </c>
      <c r="H24" s="26" t="e">
        <f>#REF!*1%</f>
        <v>#REF!</v>
      </c>
      <c r="I24" s="25">
        <f>I22*1%</f>
        <v>11386.14</v>
      </c>
    </row>
    <row r="25" spans="1:17" ht="16.5" thickBot="1" x14ac:dyDescent="0.3">
      <c r="E25" s="1"/>
      <c r="F25" s="1"/>
      <c r="G25" s="64" t="s">
        <v>50</v>
      </c>
      <c r="H25" s="33">
        <v>0</v>
      </c>
      <c r="I25" s="33">
        <f>I22*2%</f>
        <v>22772.28</v>
      </c>
      <c r="Q25" s="2" t="s">
        <v>61</v>
      </c>
    </row>
    <row r="26" spans="1:17" x14ac:dyDescent="0.25">
      <c r="E26" s="1"/>
      <c r="F26" s="1"/>
      <c r="G26" s="34" t="s">
        <v>32</v>
      </c>
      <c r="H26" s="35" t="e">
        <f>H22+H24</f>
        <v>#REF!</v>
      </c>
      <c r="I26" s="35">
        <f>I22+I24-I25</f>
        <v>1127227.8599999999</v>
      </c>
    </row>
    <row r="27" spans="1:17" x14ac:dyDescent="0.25">
      <c r="E27" s="1"/>
      <c r="F27" s="1"/>
      <c r="G27" s="34"/>
      <c r="H27" s="35"/>
      <c r="I27" s="35"/>
    </row>
    <row r="28" spans="1:17" x14ac:dyDescent="0.25">
      <c r="A28" s="1" t="s">
        <v>71</v>
      </c>
      <c r="D28" s="1"/>
      <c r="E28" s="1"/>
      <c r="F28" s="1"/>
      <c r="G28" s="34"/>
      <c r="H28" s="34"/>
      <c r="I28" s="35"/>
    </row>
    <row r="29" spans="1:17" x14ac:dyDescent="0.25">
      <c r="A29" s="36"/>
      <c r="D29" s="1"/>
      <c r="E29" s="1"/>
      <c r="F29" s="1"/>
      <c r="G29" s="34"/>
      <c r="H29" s="34"/>
      <c r="I29" s="35"/>
    </row>
    <row r="30" spans="1:17" x14ac:dyDescent="0.25">
      <c r="D30" s="1"/>
      <c r="E30" s="1"/>
      <c r="F30" s="1"/>
      <c r="G30" s="34"/>
      <c r="H30" s="34"/>
      <c r="I30" s="35"/>
    </row>
    <row r="31" spans="1:17" x14ac:dyDescent="0.25">
      <c r="A31" s="37" t="s">
        <v>33</v>
      </c>
    </row>
    <row r="32" spans="1:17" x14ac:dyDescent="0.25">
      <c r="A32" s="38" t="s">
        <v>34</v>
      </c>
      <c r="B32" s="39"/>
      <c r="C32" s="39"/>
      <c r="D32" s="11"/>
      <c r="E32" s="11"/>
      <c r="F32" s="11"/>
    </row>
    <row r="33" spans="1:9" x14ac:dyDescent="0.25">
      <c r="A33" s="38" t="s">
        <v>35</v>
      </c>
      <c r="B33" s="39"/>
      <c r="C33" s="39"/>
      <c r="D33" s="11"/>
      <c r="E33" s="11"/>
      <c r="F33" s="11"/>
    </row>
    <row r="34" spans="1:9" x14ac:dyDescent="0.25">
      <c r="A34" s="40" t="s">
        <v>36</v>
      </c>
      <c r="B34" s="41"/>
      <c r="C34" s="41"/>
      <c r="D34" s="11"/>
      <c r="E34" s="11"/>
      <c r="F34" s="11"/>
    </row>
    <row r="35" spans="1:9" x14ac:dyDescent="0.25">
      <c r="A35" s="43" t="s">
        <v>0</v>
      </c>
      <c r="B35" s="44"/>
      <c r="C35" s="44"/>
      <c r="D35" s="11"/>
      <c r="E35" s="11"/>
      <c r="F35" s="11"/>
    </row>
    <row r="36" spans="1:9" x14ac:dyDescent="0.25">
      <c r="A36" s="65"/>
      <c r="B36" s="65"/>
      <c r="C36" s="65"/>
    </row>
    <row r="37" spans="1:9" x14ac:dyDescent="0.25">
      <c r="A37" s="45"/>
      <c r="B37" s="45"/>
      <c r="C37" s="45"/>
    </row>
    <row r="38" spans="1:9" x14ac:dyDescent="0.25">
      <c r="G38" s="47" t="s">
        <v>52</v>
      </c>
      <c r="H38" s="212" t="str">
        <f>+I13</f>
        <v xml:space="preserve"> 24 Februari 2022</v>
      </c>
      <c r="I38" s="213"/>
    </row>
    <row r="41" spans="1:9" ht="18" customHeight="1" x14ac:dyDescent="0.25"/>
    <row r="42" spans="1:9" ht="17.25" customHeight="1" x14ac:dyDescent="0.25"/>
    <row r="44" spans="1:9" x14ac:dyDescent="0.25">
      <c r="G44" s="214" t="s">
        <v>38</v>
      </c>
      <c r="H44" s="214"/>
      <c r="I44" s="214"/>
    </row>
  </sheetData>
  <mergeCells count="8">
    <mergeCell ref="H38:I38"/>
    <mergeCell ref="G44:I44"/>
    <mergeCell ref="A10:I10"/>
    <mergeCell ref="G18:H18"/>
    <mergeCell ref="G19:H21"/>
    <mergeCell ref="I19:I21"/>
    <mergeCell ref="A22:H22"/>
    <mergeCell ref="A23:B23"/>
  </mergeCells>
  <printOptions horizontalCentered="1"/>
  <pageMargins left="0.2" right="0.2" top="0.75" bottom="0.75" header="0.3" footer="0.3"/>
  <pageSetup paperSize="9" scale="85" orientation="portrait" horizontalDpi="4294967293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P22" sqref="P22"/>
    </sheetView>
  </sheetViews>
  <sheetFormatPr defaultRowHeight="15" x14ac:dyDescent="0.25"/>
  <sheetData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73</vt:i4>
      </vt:variant>
      <vt:variant>
        <vt:lpstr>Named Ranges</vt:lpstr>
      </vt:variant>
      <vt:variant>
        <vt:i4>45</vt:i4>
      </vt:variant>
    </vt:vector>
  </HeadingPairs>
  <TitlesOfParts>
    <vt:vector size="118" baseType="lpstr">
      <vt:lpstr>061_Marugame_Bandung</vt:lpstr>
      <vt:lpstr>062_Marugame_Jakarta</vt:lpstr>
      <vt:lpstr>063_Marugame_Bogor</vt:lpstr>
      <vt:lpstr>064_Winson_Makassar</vt:lpstr>
      <vt:lpstr>065_Winson_Pancoran</vt:lpstr>
      <vt:lpstr>066_Sicepat_Sorong Des 21</vt:lpstr>
      <vt:lpstr>067_Sicepat_AMBON Des 2021</vt:lpstr>
      <vt:lpstr>068_Sicepat_Merauke Des 2021</vt:lpstr>
      <vt:lpstr>069_Timika_Desember 2021</vt:lpstr>
      <vt:lpstr>070_Sicepat_Gorontalo Des 21</vt:lpstr>
      <vt:lpstr>071_Sicepat_Jayapura Des 2021</vt:lpstr>
      <vt:lpstr>072_Sicepat_Jayapura Nov 2021</vt:lpstr>
      <vt:lpstr>073_W6_Tangerang</vt:lpstr>
      <vt:lpstr>074_W6_Depok</vt:lpstr>
      <vt:lpstr>075_W6_Cianjur</vt:lpstr>
      <vt:lpstr>076_W6_Pesanggrahan</vt:lpstr>
      <vt:lpstr>077_W6_Grogol</vt:lpstr>
      <vt:lpstr>078_W6_Grogol</vt:lpstr>
      <vt:lpstr>079_W6_Grogol </vt:lpstr>
      <vt:lpstr>080_W6_Tangerang</vt:lpstr>
      <vt:lpstr>081_W6_Tangerang</vt:lpstr>
      <vt:lpstr>082_W6_Grogol</vt:lpstr>
      <vt:lpstr>083_W6_Cileungsi</vt:lpstr>
      <vt:lpstr>084_W6_Tangerang</vt:lpstr>
      <vt:lpstr>085_W6_Tangerang </vt:lpstr>
      <vt:lpstr>086_W6_Bekasi</vt:lpstr>
      <vt:lpstr>087_Pratama Trans_Kalimantan</vt:lpstr>
      <vt:lpstr>088_Putra Log_Bali</vt:lpstr>
      <vt:lpstr>089_JNE_Pontianak</vt:lpstr>
      <vt:lpstr>090_Sicepat_Batam 1-20 Jan 22</vt:lpstr>
      <vt:lpstr>091_W6_Tangerang</vt:lpstr>
      <vt:lpstr>092_W6_Tangerang</vt:lpstr>
      <vt:lpstr>093_W6_Tambun</vt:lpstr>
      <vt:lpstr>094_W6_Jak Tim</vt:lpstr>
      <vt:lpstr>095_W6_Cikarang</vt:lpstr>
      <vt:lpstr>096_W6_Tanjung Priok</vt:lpstr>
      <vt:lpstr>097_W6_Bekasi</vt:lpstr>
      <vt:lpstr>098_W6_Grogol</vt:lpstr>
      <vt:lpstr>099_W6_Palembang</vt:lpstr>
      <vt:lpstr>100_W6_Bogor</vt:lpstr>
      <vt:lpstr>101_W6_Lampung</vt:lpstr>
      <vt:lpstr>102_W6_Pademangan</vt:lpstr>
      <vt:lpstr>103_W6_Tangerang</vt:lpstr>
      <vt:lpstr>104_Link pasifik_USA</vt:lpstr>
      <vt:lpstr>105_Link pasifik_Singapore</vt:lpstr>
      <vt:lpstr>106_Marugame_Bandung</vt:lpstr>
      <vt:lpstr>107_Marugame_Jakarta</vt:lpstr>
      <vt:lpstr>108_IPA_IGM_Denpasar</vt:lpstr>
      <vt:lpstr>109_IPA_IGM_MIX</vt:lpstr>
      <vt:lpstr>110_Marugame_Jogja</vt:lpstr>
      <vt:lpstr>111_PT. Triton_Jakarta</vt:lpstr>
      <vt:lpstr>112_Marugame_Bandung</vt:lpstr>
      <vt:lpstr>113_Sicepat_Tarakan_JKT_Des 21</vt:lpstr>
      <vt:lpstr>114_Sicepat_Tarakan_SBY_Des 21</vt:lpstr>
      <vt:lpstr>115_Sicepat_Ternate Des 2021</vt:lpstr>
      <vt:lpstr>116_Sicepat_PNK 01-14 Jan 22</vt:lpstr>
      <vt:lpstr>117_SITC_pabeanan</vt:lpstr>
      <vt:lpstr>118_Galaksi Mandiri_Makassar</vt:lpstr>
      <vt:lpstr>119_Marugame_Bandung </vt:lpstr>
      <vt:lpstr>120_Marugame_Jakarta</vt:lpstr>
      <vt:lpstr>121_Marugame_Jogja</vt:lpstr>
      <vt:lpstr>122_Marugame_Bandung</vt:lpstr>
      <vt:lpstr>123_Marugame_Bandung</vt:lpstr>
      <vt:lpstr>125_Pratama Trans_Cilegon</vt:lpstr>
      <vt:lpstr>126_Sicepat_PNK 15-31 Jan 22</vt:lpstr>
      <vt:lpstr>127_Multutrans_Bali</vt:lpstr>
      <vt:lpstr>128_Marugame_Bogor</vt:lpstr>
      <vt:lpstr>129_Marugame_Jogja</vt:lpstr>
      <vt:lpstr>130_Marugame_Bandung</vt:lpstr>
      <vt:lpstr>131_Marugame_Jakarta</vt:lpstr>
      <vt:lpstr>132_Marugame_Semarang</vt:lpstr>
      <vt:lpstr>133_Marugame_Bogor</vt:lpstr>
      <vt:lpstr>Sheet1</vt:lpstr>
      <vt:lpstr>'073_W6_Tangerang'!Print_Area</vt:lpstr>
      <vt:lpstr>'074_W6_Depok'!Print_Area</vt:lpstr>
      <vt:lpstr>'075_W6_Cianjur'!Print_Area</vt:lpstr>
      <vt:lpstr>'076_W6_Pesanggrahan'!Print_Area</vt:lpstr>
      <vt:lpstr>'077_W6_Grogol'!Print_Area</vt:lpstr>
      <vt:lpstr>'078_W6_Grogol'!Print_Area</vt:lpstr>
      <vt:lpstr>'079_W6_Grogol '!Print_Area</vt:lpstr>
      <vt:lpstr>'080_W6_Tangerang'!Print_Area</vt:lpstr>
      <vt:lpstr>'081_W6_Tangerang'!Print_Area</vt:lpstr>
      <vt:lpstr>'082_W6_Grogol'!Print_Area</vt:lpstr>
      <vt:lpstr>'083_W6_Cileungsi'!Print_Area</vt:lpstr>
      <vt:lpstr>'084_W6_Tangerang'!Print_Area</vt:lpstr>
      <vt:lpstr>'085_W6_Tangerang '!Print_Area</vt:lpstr>
      <vt:lpstr>'086_W6_Bekasi'!Print_Area</vt:lpstr>
      <vt:lpstr>'091_W6_Tangerang'!Print_Area</vt:lpstr>
      <vt:lpstr>'092_W6_Tangerang'!Print_Area</vt:lpstr>
      <vt:lpstr>'093_W6_Tambun'!Print_Area</vt:lpstr>
      <vt:lpstr>'094_W6_Jak Tim'!Print_Area</vt:lpstr>
      <vt:lpstr>'095_W6_Cikarang'!Print_Area</vt:lpstr>
      <vt:lpstr>'096_W6_Tanjung Priok'!Print_Area</vt:lpstr>
      <vt:lpstr>'097_W6_Bekasi'!Print_Area</vt:lpstr>
      <vt:lpstr>'098_W6_Grogol'!Print_Area</vt:lpstr>
      <vt:lpstr>'099_W6_Palembang'!Print_Area</vt:lpstr>
      <vt:lpstr>'100_W6_Bogor'!Print_Area</vt:lpstr>
      <vt:lpstr>'101_W6_Lampung'!Print_Area</vt:lpstr>
      <vt:lpstr>'102_W6_Pademangan'!Print_Area</vt:lpstr>
      <vt:lpstr>'103_W6_Tangerang'!Print_Area</vt:lpstr>
      <vt:lpstr>'104_Link pasifik_USA'!Print_Area</vt:lpstr>
      <vt:lpstr>'105_Link pasifik_Singapore'!Print_Area</vt:lpstr>
      <vt:lpstr>'111_PT. Triton_Jakarta'!Print_Area</vt:lpstr>
      <vt:lpstr>'066_Sicepat_Sorong Des 21'!Print_Titles</vt:lpstr>
      <vt:lpstr>'067_Sicepat_AMBON Des 2021'!Print_Titles</vt:lpstr>
      <vt:lpstr>'068_Sicepat_Merauke Des 2021'!Print_Titles</vt:lpstr>
      <vt:lpstr>'069_Timika_Desember 2021'!Print_Titles</vt:lpstr>
      <vt:lpstr>'070_Sicepat_Gorontalo Des 21'!Print_Titles</vt:lpstr>
      <vt:lpstr>'071_Sicepat_Jayapura Des 2021'!Print_Titles</vt:lpstr>
      <vt:lpstr>'072_Sicepat_Jayapura Nov 2021'!Print_Titles</vt:lpstr>
      <vt:lpstr>'088_Putra Log_Bali'!Print_Titles</vt:lpstr>
      <vt:lpstr>'089_JNE_Pontianak'!Print_Titles</vt:lpstr>
      <vt:lpstr>'090_Sicepat_Batam 1-20 Jan 22'!Print_Titles</vt:lpstr>
      <vt:lpstr>'113_Sicepat_Tarakan_JKT_Des 21'!Print_Titles</vt:lpstr>
      <vt:lpstr>'114_Sicepat_Tarakan_SBY_Des 21'!Print_Titles</vt:lpstr>
      <vt:lpstr>'115_Sicepat_Ternate Des 2021'!Print_Titles</vt:lpstr>
      <vt:lpstr>'116_Sicepat_PNK 01-14 Jan 22'!Print_Titles</vt:lpstr>
      <vt:lpstr>'126_Sicepat_PNK 15-31 Jan 22'!Print_Titles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2022-04-09T09:31:21Z</dcterms:modified>
</cp:coreProperties>
</file>